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ttps://teams.hydroone.com/sites/ra/ra/DxTx23-27/Prefiled Evidence/"/>
    </mc:Choice>
  </mc:AlternateContent>
  <bookViews>
    <workbookView xWindow="480" yWindow="90" windowWidth="16320" windowHeight="7100"/>
  </bookViews>
  <sheets>
    <sheet name="App.2-IB_Load_Forecast_Analysis" sheetId="1" r:id="rId1"/>
  </sheets>
  <externalReferences>
    <externalReference r:id="rId2"/>
    <externalReference r:id="rId3"/>
  </externalReferences>
  <definedNames>
    <definedName name="EBNUMBER">'[1]LDC Info'!$E$16</definedName>
    <definedName name="_xlnm.Print_Area" localSheetId="0">'App.2-IB_Load_Forecast_Analysis'!$B$9:$V$601</definedName>
    <definedName name="RebaseYear">'[1]LDC Info'!$E$28</definedName>
    <definedName name="TestYear">'[1]LDC Info'!$E$24</definedName>
  </definedNames>
  <calcPr calcId="162913"/>
</workbook>
</file>

<file path=xl/calcChain.xml><?xml version="1.0" encoding="utf-8"?>
<calcChain xmlns="http://schemas.openxmlformats.org/spreadsheetml/2006/main">
  <c r="U1" i="1" l="1"/>
  <c r="G585" i="1" l="1"/>
  <c r="G586" i="1"/>
  <c r="G587" i="1"/>
  <c r="G588" i="1"/>
  <c r="G589" i="1"/>
  <c r="G590" i="1"/>
  <c r="G584" i="1"/>
  <c r="G542" i="1"/>
  <c r="G543" i="1"/>
  <c r="G544" i="1"/>
  <c r="G545" i="1"/>
  <c r="G546" i="1"/>
  <c r="G547" i="1"/>
  <c r="G541" i="1"/>
  <c r="G499" i="1"/>
  <c r="G500" i="1"/>
  <c r="G501" i="1"/>
  <c r="G502" i="1"/>
  <c r="G503" i="1"/>
  <c r="G504" i="1"/>
  <c r="G498" i="1"/>
  <c r="G456" i="1"/>
  <c r="G457" i="1"/>
  <c r="G458" i="1"/>
  <c r="G459" i="1"/>
  <c r="G460" i="1"/>
  <c r="G461" i="1"/>
  <c r="G455" i="1"/>
  <c r="G413" i="1"/>
  <c r="G414" i="1"/>
  <c r="G415" i="1"/>
  <c r="G416" i="1"/>
  <c r="G417" i="1"/>
  <c r="G418" i="1"/>
  <c r="G412" i="1"/>
  <c r="G370" i="1"/>
  <c r="G371" i="1"/>
  <c r="G372" i="1"/>
  <c r="G373" i="1"/>
  <c r="G374" i="1"/>
  <c r="G375" i="1"/>
  <c r="G369" i="1"/>
  <c r="G327" i="1"/>
  <c r="G328" i="1"/>
  <c r="G329" i="1"/>
  <c r="G330" i="1"/>
  <c r="G331" i="1"/>
  <c r="G332" i="1"/>
  <c r="G326" i="1"/>
  <c r="G284" i="1"/>
  <c r="G285" i="1"/>
  <c r="G286" i="1"/>
  <c r="G287" i="1"/>
  <c r="G288" i="1"/>
  <c r="G289" i="1"/>
  <c r="G283" i="1"/>
  <c r="G241" i="1"/>
  <c r="G242" i="1"/>
  <c r="G243" i="1"/>
  <c r="G244" i="1"/>
  <c r="G245" i="1"/>
  <c r="G246" i="1"/>
  <c r="G240" i="1"/>
  <c r="G198" i="1"/>
  <c r="G199" i="1"/>
  <c r="G200" i="1"/>
  <c r="G201" i="1"/>
  <c r="G202" i="1"/>
  <c r="G203" i="1"/>
  <c r="G197" i="1"/>
  <c r="G155" i="1"/>
  <c r="G156" i="1"/>
  <c r="G157" i="1"/>
  <c r="G158" i="1"/>
  <c r="G159" i="1"/>
  <c r="G160" i="1"/>
  <c r="G154" i="1"/>
  <c r="G112" i="1"/>
  <c r="G113" i="1"/>
  <c r="G114" i="1"/>
  <c r="G115" i="1"/>
  <c r="G116" i="1"/>
  <c r="G117" i="1"/>
  <c r="G111" i="1"/>
  <c r="G69" i="1"/>
  <c r="G70" i="1"/>
  <c r="G71" i="1"/>
  <c r="G72" i="1"/>
  <c r="G73" i="1"/>
  <c r="G74" i="1"/>
  <c r="G68" i="1"/>
  <c r="Q389" i="1" l="1"/>
  <c r="Q346" i="1"/>
  <c r="Q260" i="1"/>
  <c r="Q217" i="1"/>
  <c r="R412" i="1" l="1"/>
  <c r="K428" i="1"/>
  <c r="Q428" i="1" s="1"/>
  <c r="M427" i="1"/>
  <c r="M426" i="1"/>
  <c r="M425" i="1"/>
  <c r="L425" i="1"/>
  <c r="M424" i="1"/>
  <c r="L424" i="1"/>
  <c r="M423" i="1"/>
  <c r="L423" i="1"/>
  <c r="M422" i="1"/>
  <c r="L422" i="1"/>
  <c r="O419" i="1"/>
  <c r="O428" i="1" s="1"/>
  <c r="S418" i="1"/>
  <c r="R418" i="1"/>
  <c r="S417" i="1"/>
  <c r="R417" i="1"/>
  <c r="S416" i="1"/>
  <c r="R416" i="1"/>
  <c r="S415" i="1"/>
  <c r="S425" i="1" s="1"/>
  <c r="R415" i="1"/>
  <c r="S414" i="1"/>
  <c r="R414" i="1"/>
  <c r="S413" i="1"/>
  <c r="S423" i="1" s="1"/>
  <c r="R413" i="1"/>
  <c r="S412" i="1"/>
  <c r="U411" i="1"/>
  <c r="S411" i="1"/>
  <c r="R411" i="1"/>
  <c r="Q410" i="1"/>
  <c r="K385" i="1"/>
  <c r="Q385" i="1" s="1"/>
  <c r="M384" i="1"/>
  <c r="M383" i="1"/>
  <c r="M382" i="1"/>
  <c r="L382" i="1"/>
  <c r="M381" i="1"/>
  <c r="L381" i="1"/>
  <c r="M380" i="1"/>
  <c r="L380" i="1"/>
  <c r="M379" i="1"/>
  <c r="L379" i="1"/>
  <c r="O376" i="1"/>
  <c r="O385" i="1" s="1"/>
  <c r="S375" i="1"/>
  <c r="R375" i="1"/>
  <c r="S374" i="1"/>
  <c r="R374" i="1"/>
  <c r="S373" i="1"/>
  <c r="R373" i="1"/>
  <c r="S372" i="1"/>
  <c r="R372" i="1"/>
  <c r="S371" i="1"/>
  <c r="R371" i="1"/>
  <c r="S370" i="1"/>
  <c r="R370" i="1"/>
  <c r="S369" i="1"/>
  <c r="R369" i="1"/>
  <c r="U368" i="1"/>
  <c r="S368" i="1"/>
  <c r="R368" i="1"/>
  <c r="Q367" i="1"/>
  <c r="R283" i="1"/>
  <c r="K299" i="1"/>
  <c r="Q299" i="1" s="1"/>
  <c r="M298" i="1"/>
  <c r="M297" i="1"/>
  <c r="M296" i="1"/>
  <c r="L296" i="1"/>
  <c r="M295" i="1"/>
  <c r="L295" i="1"/>
  <c r="M294" i="1"/>
  <c r="L294" i="1"/>
  <c r="M293" i="1"/>
  <c r="L293" i="1"/>
  <c r="O290" i="1"/>
  <c r="O299" i="1" s="1"/>
  <c r="S289" i="1"/>
  <c r="R289" i="1"/>
  <c r="S288" i="1"/>
  <c r="R288" i="1"/>
  <c r="S287" i="1"/>
  <c r="R287" i="1"/>
  <c r="S286" i="1"/>
  <c r="R286" i="1"/>
  <c r="S285" i="1"/>
  <c r="R285" i="1"/>
  <c r="S284" i="1"/>
  <c r="R284" i="1"/>
  <c r="S283" i="1"/>
  <c r="U282" i="1"/>
  <c r="S282" i="1"/>
  <c r="R282" i="1"/>
  <c r="Q281" i="1"/>
  <c r="S241" i="1"/>
  <c r="S242" i="1"/>
  <c r="S243" i="1"/>
  <c r="S244" i="1"/>
  <c r="S245" i="1"/>
  <c r="S246" i="1"/>
  <c r="S240" i="1"/>
  <c r="R246" i="1"/>
  <c r="R245" i="1"/>
  <c r="R244" i="1"/>
  <c r="R243" i="1"/>
  <c r="R242" i="1"/>
  <c r="R241" i="1"/>
  <c r="R240" i="1"/>
  <c r="Q238" i="1"/>
  <c r="S253" i="1"/>
  <c r="U239" i="1"/>
  <c r="S239" i="1"/>
  <c r="R239" i="1"/>
  <c r="O247" i="1"/>
  <c r="O255" i="1" s="1"/>
  <c r="K256" i="1"/>
  <c r="Q256" i="1" s="1"/>
  <c r="M255" i="1"/>
  <c r="M254" i="1"/>
  <c r="M253" i="1"/>
  <c r="L253" i="1"/>
  <c r="M252" i="1"/>
  <c r="L252" i="1"/>
  <c r="M251" i="1"/>
  <c r="L251" i="1"/>
  <c r="M250" i="1"/>
  <c r="L250" i="1"/>
  <c r="R293" i="1" l="1"/>
  <c r="S298" i="1"/>
  <c r="R381" i="1"/>
  <c r="O256" i="1"/>
  <c r="S254" i="1"/>
  <c r="S379" i="1"/>
  <c r="S383" i="1"/>
  <c r="R424" i="1"/>
  <c r="R382" i="1"/>
  <c r="S422" i="1"/>
  <c r="S426" i="1"/>
  <c r="S255" i="1"/>
  <c r="S252" i="1"/>
  <c r="R296" i="1"/>
  <c r="S380" i="1"/>
  <c r="S382" i="1"/>
  <c r="S384" i="1"/>
  <c r="R425" i="1"/>
  <c r="S251" i="1"/>
  <c r="R252" i="1"/>
  <c r="S424" i="1"/>
  <c r="R250" i="1"/>
  <c r="S250" i="1"/>
  <c r="R253" i="1"/>
  <c r="R295" i="1"/>
  <c r="S381" i="1"/>
  <c r="S427" i="1"/>
  <c r="O427" i="1"/>
  <c r="R423" i="1"/>
  <c r="R422" i="1"/>
  <c r="O384" i="1"/>
  <c r="R380" i="1"/>
  <c r="R379" i="1"/>
  <c r="O298" i="1"/>
  <c r="S296" i="1"/>
  <c r="R294" i="1"/>
  <c r="S294" i="1"/>
  <c r="S293" i="1"/>
  <c r="S295" i="1"/>
  <c r="S297" i="1"/>
  <c r="R251" i="1"/>
  <c r="M600" i="1" l="1"/>
  <c r="L600" i="1"/>
  <c r="K600" i="1"/>
  <c r="Q600" i="1" s="1"/>
  <c r="M599" i="1"/>
  <c r="G599" i="1"/>
  <c r="M598" i="1"/>
  <c r="G598" i="1"/>
  <c r="M597" i="1"/>
  <c r="L597" i="1"/>
  <c r="G597" i="1"/>
  <c r="M596" i="1"/>
  <c r="L596" i="1"/>
  <c r="G596" i="1"/>
  <c r="M595" i="1"/>
  <c r="L595" i="1"/>
  <c r="G595" i="1"/>
  <c r="M594" i="1"/>
  <c r="L594" i="1"/>
  <c r="G594" i="1"/>
  <c r="I592" i="1"/>
  <c r="O592" i="1" s="1"/>
  <c r="U592" i="1" s="1"/>
  <c r="O591" i="1"/>
  <c r="O599" i="1" s="1"/>
  <c r="I591" i="1"/>
  <c r="S590" i="1"/>
  <c r="R590" i="1"/>
  <c r="D590" i="1"/>
  <c r="D599" i="1" s="1"/>
  <c r="K599" i="1" s="1"/>
  <c r="Q599" i="1" s="1"/>
  <c r="S589" i="1"/>
  <c r="S599" i="1" s="1"/>
  <c r="R589" i="1"/>
  <c r="S588" i="1"/>
  <c r="S598" i="1" s="1"/>
  <c r="R588" i="1"/>
  <c r="S587" i="1"/>
  <c r="S597" i="1" s="1"/>
  <c r="R587" i="1"/>
  <c r="R597" i="1" s="1"/>
  <c r="S586" i="1"/>
  <c r="S596" i="1" s="1"/>
  <c r="R586" i="1"/>
  <c r="R596" i="1" s="1"/>
  <c r="S585" i="1"/>
  <c r="S595" i="1" s="1"/>
  <c r="R585" i="1"/>
  <c r="R595" i="1" s="1"/>
  <c r="S584" i="1"/>
  <c r="S594" i="1" s="1"/>
  <c r="R584" i="1"/>
  <c r="R600" i="1" s="1"/>
  <c r="S583" i="1"/>
  <c r="R583" i="1"/>
  <c r="O583" i="1"/>
  <c r="U583" i="1" s="1"/>
  <c r="D583" i="1"/>
  <c r="Q582" i="1"/>
  <c r="K582" i="1"/>
  <c r="K579" i="1"/>
  <c r="Q579" i="1" s="1"/>
  <c r="M578" i="1"/>
  <c r="G578" i="1"/>
  <c r="M577" i="1"/>
  <c r="G577" i="1"/>
  <c r="M576" i="1"/>
  <c r="L576" i="1"/>
  <c r="G576" i="1"/>
  <c r="M575" i="1"/>
  <c r="L575" i="1"/>
  <c r="G575" i="1"/>
  <c r="M574" i="1"/>
  <c r="L574" i="1"/>
  <c r="G574" i="1"/>
  <c r="M573" i="1"/>
  <c r="L573" i="1"/>
  <c r="G573" i="1"/>
  <c r="O571" i="1"/>
  <c r="U571" i="1" s="1"/>
  <c r="O570" i="1"/>
  <c r="O578" i="1" s="1"/>
  <c r="I570" i="1"/>
  <c r="S569" i="1"/>
  <c r="R569" i="1"/>
  <c r="F569" i="1"/>
  <c r="F590" i="1" s="1"/>
  <c r="D569" i="1"/>
  <c r="S568" i="1"/>
  <c r="S578" i="1" s="1"/>
  <c r="R568" i="1"/>
  <c r="F568" i="1"/>
  <c r="S567" i="1"/>
  <c r="R567" i="1"/>
  <c r="F567" i="1"/>
  <c r="K567" i="1" s="1"/>
  <c r="S566" i="1"/>
  <c r="S576" i="1" s="1"/>
  <c r="R566" i="1"/>
  <c r="F566" i="1"/>
  <c r="K566" i="1" s="1"/>
  <c r="S565" i="1"/>
  <c r="S575" i="1" s="1"/>
  <c r="R565" i="1"/>
  <c r="R575" i="1" s="1"/>
  <c r="F565" i="1"/>
  <c r="F586" i="1" s="1"/>
  <c r="S564" i="1"/>
  <c r="S574" i="1" s="1"/>
  <c r="R564" i="1"/>
  <c r="F564" i="1"/>
  <c r="F585" i="1" s="1"/>
  <c r="S563" i="1"/>
  <c r="R563" i="1"/>
  <c r="F563" i="1"/>
  <c r="U562" i="1"/>
  <c r="S562" i="1"/>
  <c r="R562" i="1"/>
  <c r="D562" i="1"/>
  <c r="Q561" i="1"/>
  <c r="M557" i="1"/>
  <c r="L557" i="1"/>
  <c r="K557" i="1"/>
  <c r="Q557" i="1" s="1"/>
  <c r="M556" i="1"/>
  <c r="G556" i="1"/>
  <c r="M555" i="1"/>
  <c r="G555" i="1"/>
  <c r="M554" i="1"/>
  <c r="L554" i="1"/>
  <c r="G554" i="1"/>
  <c r="M553" i="1"/>
  <c r="L553" i="1"/>
  <c r="G553" i="1"/>
  <c r="M552" i="1"/>
  <c r="L552" i="1"/>
  <c r="G552" i="1"/>
  <c r="M551" i="1"/>
  <c r="L551" i="1"/>
  <c r="G551" i="1"/>
  <c r="I549" i="1"/>
  <c r="O549" i="1" s="1"/>
  <c r="U549" i="1" s="1"/>
  <c r="O548" i="1"/>
  <c r="I548" i="1"/>
  <c r="S547" i="1"/>
  <c r="R547" i="1"/>
  <c r="D547" i="1"/>
  <c r="D556" i="1" s="1"/>
  <c r="K556" i="1" s="1"/>
  <c r="Q556" i="1" s="1"/>
  <c r="S546" i="1"/>
  <c r="S556" i="1" s="1"/>
  <c r="R546" i="1"/>
  <c r="S545" i="1"/>
  <c r="S555" i="1" s="1"/>
  <c r="R545" i="1"/>
  <c r="S544" i="1"/>
  <c r="S554" i="1" s="1"/>
  <c r="R544" i="1"/>
  <c r="R554" i="1" s="1"/>
  <c r="S543" i="1"/>
  <c r="S553" i="1" s="1"/>
  <c r="R543" i="1"/>
  <c r="R553" i="1" s="1"/>
  <c r="S542" i="1"/>
  <c r="S552" i="1" s="1"/>
  <c r="R542" i="1"/>
  <c r="R552" i="1" s="1"/>
  <c r="S541" i="1"/>
  <c r="S557" i="1" s="1"/>
  <c r="R541" i="1"/>
  <c r="R557" i="1" s="1"/>
  <c r="S540" i="1"/>
  <c r="R540" i="1"/>
  <c r="O540" i="1"/>
  <c r="U540" i="1" s="1"/>
  <c r="D540" i="1"/>
  <c r="Q539" i="1"/>
  <c r="K539" i="1"/>
  <c r="K536" i="1"/>
  <c r="Q536" i="1" s="1"/>
  <c r="M535" i="1"/>
  <c r="G535" i="1"/>
  <c r="M534" i="1"/>
  <c r="G534" i="1"/>
  <c r="M533" i="1"/>
  <c r="L533" i="1"/>
  <c r="G533" i="1"/>
  <c r="M532" i="1"/>
  <c r="L532" i="1"/>
  <c r="G532" i="1"/>
  <c r="M531" i="1"/>
  <c r="L531" i="1"/>
  <c r="G531" i="1"/>
  <c r="M530" i="1"/>
  <c r="L530" i="1"/>
  <c r="G530" i="1"/>
  <c r="O528" i="1"/>
  <c r="U528" i="1"/>
  <c r="O527" i="1"/>
  <c r="I527" i="1"/>
  <c r="S526" i="1"/>
  <c r="R526" i="1"/>
  <c r="F526" i="1"/>
  <c r="F547" i="1" s="1"/>
  <c r="D526" i="1"/>
  <c r="D525" i="1" s="1"/>
  <c r="D524" i="1" s="1"/>
  <c r="H524" i="1" s="1"/>
  <c r="N524" i="1" s="1"/>
  <c r="S525" i="1"/>
  <c r="R525" i="1"/>
  <c r="F525" i="1"/>
  <c r="S524" i="1"/>
  <c r="R524" i="1"/>
  <c r="F524" i="1"/>
  <c r="S523" i="1"/>
  <c r="R523" i="1"/>
  <c r="F523" i="1"/>
  <c r="S522" i="1"/>
  <c r="R522" i="1"/>
  <c r="R532" i="1"/>
  <c r="F522" i="1"/>
  <c r="S521" i="1"/>
  <c r="S531" i="1" s="1"/>
  <c r="R521" i="1"/>
  <c r="F521" i="1"/>
  <c r="S520" i="1"/>
  <c r="S530" i="1" s="1"/>
  <c r="R520" i="1"/>
  <c r="F520" i="1"/>
  <c r="U519" i="1"/>
  <c r="S519" i="1"/>
  <c r="R519" i="1"/>
  <c r="D519" i="1"/>
  <c r="Q518" i="1"/>
  <c r="M514" i="1"/>
  <c r="L514" i="1"/>
  <c r="K514" i="1"/>
  <c r="Q514" i="1" s="1"/>
  <c r="M513" i="1"/>
  <c r="G513" i="1"/>
  <c r="M512" i="1"/>
  <c r="G512" i="1"/>
  <c r="M511" i="1"/>
  <c r="L511" i="1"/>
  <c r="G511" i="1"/>
  <c r="M510" i="1"/>
  <c r="L510" i="1"/>
  <c r="G510" i="1"/>
  <c r="M509" i="1"/>
  <c r="L509" i="1"/>
  <c r="G509" i="1"/>
  <c r="M508" i="1"/>
  <c r="L508" i="1"/>
  <c r="G508" i="1"/>
  <c r="I506" i="1"/>
  <c r="O506" i="1" s="1"/>
  <c r="U506" i="1" s="1"/>
  <c r="O505" i="1"/>
  <c r="I505" i="1"/>
  <c r="S504" i="1"/>
  <c r="R504" i="1"/>
  <c r="D504" i="1"/>
  <c r="S503" i="1"/>
  <c r="S513" i="1" s="1"/>
  <c r="R503" i="1"/>
  <c r="S502" i="1"/>
  <c r="S512" i="1" s="1"/>
  <c r="R502" i="1"/>
  <c r="S501" i="1"/>
  <c r="S511" i="1" s="1"/>
  <c r="R501" i="1"/>
  <c r="R511" i="1" s="1"/>
  <c r="S500" i="1"/>
  <c r="S510" i="1" s="1"/>
  <c r="R500" i="1"/>
  <c r="R510" i="1" s="1"/>
  <c r="S499" i="1"/>
  <c r="S509" i="1" s="1"/>
  <c r="R499" i="1"/>
  <c r="R509" i="1" s="1"/>
  <c r="S498" i="1"/>
  <c r="R498" i="1"/>
  <c r="R514" i="1" s="1"/>
  <c r="S497" i="1"/>
  <c r="R497" i="1"/>
  <c r="O497" i="1"/>
  <c r="U497" i="1" s="1"/>
  <c r="D497" i="1"/>
  <c r="Q496" i="1"/>
  <c r="K496" i="1"/>
  <c r="K493" i="1"/>
  <c r="Q493" i="1" s="1"/>
  <c r="M492" i="1"/>
  <c r="G492" i="1"/>
  <c r="M491" i="1"/>
  <c r="G491" i="1"/>
  <c r="M490" i="1"/>
  <c r="L490" i="1"/>
  <c r="G490" i="1"/>
  <c r="M489" i="1"/>
  <c r="L489" i="1"/>
  <c r="G489" i="1"/>
  <c r="M488" i="1"/>
  <c r="L488" i="1"/>
  <c r="G488" i="1"/>
  <c r="M487" i="1"/>
  <c r="L487" i="1"/>
  <c r="G487" i="1"/>
  <c r="O485" i="1"/>
  <c r="U485" i="1" s="1"/>
  <c r="O484" i="1"/>
  <c r="I484" i="1"/>
  <c r="S483" i="1"/>
  <c r="R483" i="1"/>
  <c r="F483" i="1"/>
  <c r="D483" i="1"/>
  <c r="D492" i="1" s="1"/>
  <c r="K492" i="1" s="1"/>
  <c r="Q492" i="1" s="1"/>
  <c r="S482" i="1"/>
  <c r="R482" i="1"/>
  <c r="F482" i="1"/>
  <c r="S481" i="1"/>
  <c r="R481" i="1"/>
  <c r="F481" i="1"/>
  <c r="S480" i="1"/>
  <c r="R480" i="1"/>
  <c r="F480" i="1"/>
  <c r="F501" i="1" s="1"/>
  <c r="S479" i="1"/>
  <c r="R479" i="1"/>
  <c r="F479" i="1"/>
  <c r="F500" i="1" s="1"/>
  <c r="S478" i="1"/>
  <c r="R478" i="1"/>
  <c r="F478" i="1"/>
  <c r="S477" i="1"/>
  <c r="R477" i="1"/>
  <c r="F477" i="1"/>
  <c r="U476" i="1"/>
  <c r="S476" i="1"/>
  <c r="R476" i="1"/>
  <c r="D476" i="1"/>
  <c r="Q475" i="1"/>
  <c r="K569" i="1"/>
  <c r="K590" i="1" s="1"/>
  <c r="L599" i="1" s="1"/>
  <c r="F588" i="1"/>
  <c r="M471" i="1"/>
  <c r="L471" i="1"/>
  <c r="K471" i="1"/>
  <c r="Q471" i="1" s="1"/>
  <c r="M470" i="1"/>
  <c r="G470" i="1"/>
  <c r="M469" i="1"/>
  <c r="G469" i="1"/>
  <c r="M468" i="1"/>
  <c r="L468" i="1"/>
  <c r="G468" i="1"/>
  <c r="M467" i="1"/>
  <c r="L467" i="1"/>
  <c r="G467" i="1"/>
  <c r="M466" i="1"/>
  <c r="L466" i="1"/>
  <c r="G466" i="1"/>
  <c r="M465" i="1"/>
  <c r="L465" i="1"/>
  <c r="G465" i="1"/>
  <c r="I463" i="1"/>
  <c r="O463" i="1" s="1"/>
  <c r="U463" i="1" s="1"/>
  <c r="O462" i="1"/>
  <c r="O470" i="1" s="1"/>
  <c r="I462" i="1"/>
  <c r="I470" i="1" s="1"/>
  <c r="S461" i="1"/>
  <c r="R461" i="1"/>
  <c r="D461" i="1"/>
  <c r="D470" i="1" s="1"/>
  <c r="Q470" i="1"/>
  <c r="S460" i="1"/>
  <c r="S470" i="1" s="1"/>
  <c r="R460" i="1"/>
  <c r="S459" i="1"/>
  <c r="S469" i="1" s="1"/>
  <c r="R459" i="1"/>
  <c r="S458" i="1"/>
  <c r="S468" i="1" s="1"/>
  <c r="R458" i="1"/>
  <c r="R468" i="1" s="1"/>
  <c r="S457" i="1"/>
  <c r="S467" i="1" s="1"/>
  <c r="R457" i="1"/>
  <c r="R467" i="1" s="1"/>
  <c r="S456" i="1"/>
  <c r="S466" i="1" s="1"/>
  <c r="R456" i="1"/>
  <c r="R466" i="1" s="1"/>
  <c r="S455" i="1"/>
  <c r="S471" i="1" s="1"/>
  <c r="R455" i="1"/>
  <c r="S454" i="1"/>
  <c r="R454" i="1"/>
  <c r="O454" i="1"/>
  <c r="U454" i="1" s="1"/>
  <c r="D454" i="1"/>
  <c r="Q453" i="1"/>
  <c r="K453" i="1"/>
  <c r="K450" i="1"/>
  <c r="Q450" i="1" s="1"/>
  <c r="M449" i="1"/>
  <c r="G449" i="1"/>
  <c r="M448" i="1"/>
  <c r="G448" i="1"/>
  <c r="M447" i="1"/>
  <c r="L447" i="1"/>
  <c r="G447" i="1"/>
  <c r="M446" i="1"/>
  <c r="L446" i="1"/>
  <c r="G446" i="1"/>
  <c r="M445" i="1"/>
  <c r="L445" i="1"/>
  <c r="G445" i="1"/>
  <c r="M444" i="1"/>
  <c r="L444" i="1"/>
  <c r="G444" i="1"/>
  <c r="O442" i="1"/>
  <c r="U442" i="1" s="1"/>
  <c r="O441" i="1"/>
  <c r="I441" i="1"/>
  <c r="I450" i="1" s="1"/>
  <c r="S440" i="1"/>
  <c r="R440" i="1"/>
  <c r="F440" i="1"/>
  <c r="K440" i="1" s="1"/>
  <c r="L449" i="1" s="1"/>
  <c r="D440" i="1"/>
  <c r="S439" i="1"/>
  <c r="S449" i="1" s="1"/>
  <c r="R439" i="1"/>
  <c r="F439" i="1"/>
  <c r="S438" i="1"/>
  <c r="R438" i="1"/>
  <c r="F438" i="1"/>
  <c r="F459" i="1" s="1"/>
  <c r="S437" i="1"/>
  <c r="R437" i="1"/>
  <c r="F437" i="1"/>
  <c r="K437" i="1" s="1"/>
  <c r="K458" i="1" s="1"/>
  <c r="Q458" i="1" s="1"/>
  <c r="S436" i="1"/>
  <c r="R436" i="1"/>
  <c r="R446" i="1"/>
  <c r="F436" i="1"/>
  <c r="S435" i="1"/>
  <c r="R435" i="1"/>
  <c r="R445" i="1" s="1"/>
  <c r="F435" i="1"/>
  <c r="S434" i="1"/>
  <c r="R434" i="1"/>
  <c r="F434" i="1"/>
  <c r="F455" i="1" s="1"/>
  <c r="U433" i="1"/>
  <c r="S433" i="1"/>
  <c r="R433" i="1"/>
  <c r="D433" i="1"/>
  <c r="Q432" i="1"/>
  <c r="G427" i="1"/>
  <c r="G426" i="1"/>
  <c r="G425" i="1"/>
  <c r="G424" i="1"/>
  <c r="G423" i="1"/>
  <c r="G422" i="1"/>
  <c r="I420" i="1"/>
  <c r="O420" i="1" s="1"/>
  <c r="U420" i="1" s="1"/>
  <c r="I419" i="1"/>
  <c r="D418" i="1"/>
  <c r="H418" i="1" s="1"/>
  <c r="N418" i="1" s="1"/>
  <c r="T418" i="1" s="1"/>
  <c r="U418" i="1" s="1"/>
  <c r="D411" i="1"/>
  <c r="K407" i="1"/>
  <c r="Q407" i="1" s="1"/>
  <c r="M406" i="1"/>
  <c r="G406" i="1"/>
  <c r="M405" i="1"/>
  <c r="G405" i="1"/>
  <c r="M404" i="1"/>
  <c r="L404" i="1"/>
  <c r="G404" i="1"/>
  <c r="M403" i="1"/>
  <c r="L403" i="1"/>
  <c r="G403" i="1"/>
  <c r="M402" i="1"/>
  <c r="L402" i="1"/>
  <c r="G402" i="1"/>
  <c r="M401" i="1"/>
  <c r="L401" i="1"/>
  <c r="G401" i="1"/>
  <c r="O399" i="1"/>
  <c r="U399" i="1" s="1"/>
  <c r="O398" i="1"/>
  <c r="O407" i="1" s="1"/>
  <c r="I398" i="1"/>
  <c r="I407" i="1" s="1"/>
  <c r="S397" i="1"/>
  <c r="R397" i="1"/>
  <c r="F397" i="1"/>
  <c r="D397" i="1"/>
  <c r="S396" i="1"/>
  <c r="R396" i="1"/>
  <c r="F396" i="1"/>
  <c r="K396" i="1" s="1"/>
  <c r="L405" i="1" s="1"/>
  <c r="S395" i="1"/>
  <c r="R395" i="1"/>
  <c r="F395" i="1"/>
  <c r="F416" i="1" s="1"/>
  <c r="K416" i="1" s="1"/>
  <c r="Q416" i="1" s="1"/>
  <c r="S394" i="1"/>
  <c r="R394" i="1"/>
  <c r="F394" i="1"/>
  <c r="S393" i="1"/>
  <c r="R393" i="1"/>
  <c r="F393" i="1"/>
  <c r="S392" i="1"/>
  <c r="R392" i="1"/>
  <c r="F392" i="1"/>
  <c r="F413" i="1" s="1"/>
  <c r="K413" i="1" s="1"/>
  <c r="Q413" i="1" s="1"/>
  <c r="S391" i="1"/>
  <c r="R391" i="1"/>
  <c r="F391" i="1"/>
  <c r="F412" i="1" s="1"/>
  <c r="K412" i="1" s="1"/>
  <c r="Q412" i="1" s="1"/>
  <c r="U390" i="1"/>
  <c r="S390" i="1"/>
  <c r="R390" i="1"/>
  <c r="D390" i="1"/>
  <c r="G384" i="1"/>
  <c r="G383" i="1"/>
  <c r="G382" i="1"/>
  <c r="G381" i="1"/>
  <c r="G380" i="1"/>
  <c r="G379" i="1"/>
  <c r="I377" i="1"/>
  <c r="O377" i="1" s="1"/>
  <c r="U377" i="1" s="1"/>
  <c r="I376" i="1"/>
  <c r="I384" i="1" s="1"/>
  <c r="D375" i="1"/>
  <c r="D368" i="1"/>
  <c r="K364" i="1"/>
  <c r="Q364" i="1" s="1"/>
  <c r="M363" i="1"/>
  <c r="G363" i="1"/>
  <c r="M362" i="1"/>
  <c r="G362" i="1"/>
  <c r="M361" i="1"/>
  <c r="L361" i="1"/>
  <c r="G361" i="1"/>
  <c r="M360" i="1"/>
  <c r="L360" i="1"/>
  <c r="G360" i="1"/>
  <c r="M359" i="1"/>
  <c r="L359" i="1"/>
  <c r="G359" i="1"/>
  <c r="M358" i="1"/>
  <c r="L358" i="1"/>
  <c r="G358" i="1"/>
  <c r="O356" i="1"/>
  <c r="U356" i="1" s="1"/>
  <c r="O355" i="1"/>
  <c r="I355" i="1"/>
  <c r="I364" i="1" s="1"/>
  <c r="S354" i="1"/>
  <c r="R354" i="1"/>
  <c r="F354" i="1"/>
  <c r="F375" i="1" s="1"/>
  <c r="K375" i="1" s="1"/>
  <c r="D354" i="1"/>
  <c r="S353" i="1"/>
  <c r="R353" i="1"/>
  <c r="F353" i="1"/>
  <c r="F374" i="1" s="1"/>
  <c r="K374" i="1" s="1"/>
  <c r="S352" i="1"/>
  <c r="S362" i="1" s="1"/>
  <c r="R352" i="1"/>
  <c r="F352" i="1"/>
  <c r="S351" i="1"/>
  <c r="R351" i="1"/>
  <c r="F351" i="1"/>
  <c r="S350" i="1"/>
  <c r="R350" i="1"/>
  <c r="F350" i="1"/>
  <c r="F371" i="1" s="1"/>
  <c r="K371" i="1" s="1"/>
  <c r="Q371" i="1" s="1"/>
  <c r="S349" i="1"/>
  <c r="R349" i="1"/>
  <c r="F349" i="1"/>
  <c r="S348" i="1"/>
  <c r="S358" i="1" s="1"/>
  <c r="R348" i="1"/>
  <c r="F348" i="1"/>
  <c r="U347" i="1"/>
  <c r="S347" i="1"/>
  <c r="R347" i="1"/>
  <c r="D347" i="1"/>
  <c r="M342" i="1"/>
  <c r="L342" i="1"/>
  <c r="K342" i="1"/>
  <c r="Q342" i="1" s="1"/>
  <c r="M341" i="1"/>
  <c r="G341" i="1"/>
  <c r="M340" i="1"/>
  <c r="G340" i="1"/>
  <c r="M339" i="1"/>
  <c r="L339" i="1"/>
  <c r="G339" i="1"/>
  <c r="M338" i="1"/>
  <c r="L338" i="1"/>
  <c r="G338" i="1"/>
  <c r="M337" i="1"/>
  <c r="L337" i="1"/>
  <c r="G337" i="1"/>
  <c r="M336" i="1"/>
  <c r="L336" i="1"/>
  <c r="G336" i="1"/>
  <c r="I334" i="1"/>
  <c r="O334" i="1" s="1"/>
  <c r="U334" i="1" s="1"/>
  <c r="O333" i="1"/>
  <c r="O341" i="1" s="1"/>
  <c r="I333" i="1"/>
  <c r="S332" i="1"/>
  <c r="R332" i="1"/>
  <c r="D332" i="1"/>
  <c r="S331" i="1"/>
  <c r="S341" i="1" s="1"/>
  <c r="R331" i="1"/>
  <c r="S330" i="1"/>
  <c r="S340" i="1" s="1"/>
  <c r="R330" i="1"/>
  <c r="S329" i="1"/>
  <c r="S339" i="1" s="1"/>
  <c r="R329" i="1"/>
  <c r="R339" i="1" s="1"/>
  <c r="S328" i="1"/>
  <c r="S338" i="1" s="1"/>
  <c r="R328" i="1"/>
  <c r="R338" i="1" s="1"/>
  <c r="S327" i="1"/>
  <c r="S337" i="1" s="1"/>
  <c r="R327" i="1"/>
  <c r="R337" i="1" s="1"/>
  <c r="S326" i="1"/>
  <c r="S342" i="1" s="1"/>
  <c r="R326" i="1"/>
  <c r="S325" i="1"/>
  <c r="R325" i="1"/>
  <c r="O325" i="1"/>
  <c r="U325" i="1" s="1"/>
  <c r="D325" i="1"/>
  <c r="Q324" i="1"/>
  <c r="K324" i="1"/>
  <c r="K321" i="1"/>
  <c r="Q321" i="1" s="1"/>
  <c r="M320" i="1"/>
  <c r="G320" i="1"/>
  <c r="M319" i="1"/>
  <c r="G319" i="1"/>
  <c r="M318" i="1"/>
  <c r="L318" i="1"/>
  <c r="G318" i="1"/>
  <c r="M317" i="1"/>
  <c r="L317" i="1"/>
  <c r="G317" i="1"/>
  <c r="M316" i="1"/>
  <c r="L316" i="1"/>
  <c r="G316" i="1"/>
  <c r="M315" i="1"/>
  <c r="L315" i="1"/>
  <c r="G315" i="1"/>
  <c r="O313" i="1"/>
  <c r="U313" i="1" s="1"/>
  <c r="O312" i="1"/>
  <c r="O321" i="1" s="1"/>
  <c r="I312" i="1"/>
  <c r="I320" i="1" s="1"/>
  <c r="S311" i="1"/>
  <c r="R311" i="1"/>
  <c r="F311" i="1"/>
  <c r="K311" i="1" s="1"/>
  <c r="L320" i="1" s="1"/>
  <c r="D311" i="1"/>
  <c r="S310" i="1"/>
  <c r="R310" i="1"/>
  <c r="F310" i="1"/>
  <c r="F331" i="1" s="1"/>
  <c r="S309" i="1"/>
  <c r="R309" i="1"/>
  <c r="F309" i="1"/>
  <c r="F330" i="1" s="1"/>
  <c r="S308" i="1"/>
  <c r="R308" i="1"/>
  <c r="F308" i="1"/>
  <c r="F329" i="1" s="1"/>
  <c r="S307" i="1"/>
  <c r="R307" i="1"/>
  <c r="F307" i="1"/>
  <c r="K307" i="1" s="1"/>
  <c r="Q307" i="1" s="1"/>
  <c r="S306" i="1"/>
  <c r="R306" i="1"/>
  <c r="F306" i="1"/>
  <c r="S305" i="1"/>
  <c r="R305" i="1"/>
  <c r="F305" i="1"/>
  <c r="U304" i="1"/>
  <c r="S304" i="1"/>
  <c r="R304" i="1"/>
  <c r="D304" i="1"/>
  <c r="Q303" i="1"/>
  <c r="G298" i="1"/>
  <c r="G297" i="1"/>
  <c r="G296" i="1"/>
  <c r="G295" i="1"/>
  <c r="G294" i="1"/>
  <c r="G293" i="1"/>
  <c r="I291" i="1"/>
  <c r="O291" i="1" s="1"/>
  <c r="U291" i="1" s="1"/>
  <c r="I290" i="1"/>
  <c r="D289" i="1"/>
  <c r="D282" i="1"/>
  <c r="K278" i="1"/>
  <c r="Q278" i="1" s="1"/>
  <c r="M277" i="1"/>
  <c r="G277" i="1"/>
  <c r="M276" i="1"/>
  <c r="G276" i="1"/>
  <c r="M275" i="1"/>
  <c r="L275" i="1"/>
  <c r="G275" i="1"/>
  <c r="M274" i="1"/>
  <c r="L274" i="1"/>
  <c r="G274" i="1"/>
  <c r="M273" i="1"/>
  <c r="L273" i="1"/>
  <c r="G273" i="1"/>
  <c r="M272" i="1"/>
  <c r="L272" i="1"/>
  <c r="G272" i="1"/>
  <c r="O270" i="1"/>
  <c r="U270" i="1" s="1"/>
  <c r="O269" i="1"/>
  <c r="I269" i="1"/>
  <c r="I277" i="1" s="1"/>
  <c r="S268" i="1"/>
  <c r="R268" i="1"/>
  <c r="F268" i="1"/>
  <c r="D268" i="1"/>
  <c r="D277" i="1" s="1"/>
  <c r="K277" i="1" s="1"/>
  <c r="Q277" i="1" s="1"/>
  <c r="S267" i="1"/>
  <c r="S277" i="1" s="1"/>
  <c r="R267" i="1"/>
  <c r="F267" i="1"/>
  <c r="S266" i="1"/>
  <c r="R266" i="1"/>
  <c r="F266" i="1"/>
  <c r="F287" i="1" s="1"/>
  <c r="K287" i="1" s="1"/>
  <c r="Q287" i="1" s="1"/>
  <c r="S265" i="1"/>
  <c r="R265" i="1"/>
  <c r="F265" i="1"/>
  <c r="F286" i="1" s="1"/>
  <c r="K286" i="1" s="1"/>
  <c r="Q286" i="1" s="1"/>
  <c r="S264" i="1"/>
  <c r="R264" i="1"/>
  <c r="F264" i="1"/>
  <c r="F285" i="1" s="1"/>
  <c r="K285" i="1" s="1"/>
  <c r="Q285" i="1" s="1"/>
  <c r="S263" i="1"/>
  <c r="R263" i="1"/>
  <c r="F263" i="1"/>
  <c r="F284" i="1" s="1"/>
  <c r="K284" i="1" s="1"/>
  <c r="Q284" i="1" s="1"/>
  <c r="S262" i="1"/>
  <c r="R262" i="1"/>
  <c r="F262" i="1"/>
  <c r="U261" i="1"/>
  <c r="S261" i="1"/>
  <c r="R261" i="1"/>
  <c r="D261" i="1"/>
  <c r="G255" i="1"/>
  <c r="G254" i="1"/>
  <c r="G253" i="1"/>
  <c r="G252" i="1"/>
  <c r="G251" i="1"/>
  <c r="G250" i="1"/>
  <c r="I248" i="1"/>
  <c r="O248" i="1" s="1"/>
  <c r="U248" i="1" s="1"/>
  <c r="I247" i="1"/>
  <c r="D246" i="1"/>
  <c r="D255" i="1" s="1"/>
  <c r="K255" i="1" s="1"/>
  <c r="Q255" i="1" s="1"/>
  <c r="D239" i="1"/>
  <c r="K235" i="1"/>
  <c r="Q235" i="1" s="1"/>
  <c r="M234" i="1"/>
  <c r="G234" i="1"/>
  <c r="M233" i="1"/>
  <c r="G233" i="1"/>
  <c r="M232" i="1"/>
  <c r="L232" i="1"/>
  <c r="G232" i="1"/>
  <c r="M231" i="1"/>
  <c r="L231" i="1"/>
  <c r="G231" i="1"/>
  <c r="M230" i="1"/>
  <c r="L230" i="1"/>
  <c r="G230" i="1"/>
  <c r="M229" i="1"/>
  <c r="L229" i="1"/>
  <c r="G229" i="1"/>
  <c r="O227" i="1"/>
  <c r="U227" i="1" s="1"/>
  <c r="O226" i="1"/>
  <c r="O234" i="1" s="1"/>
  <c r="I226" i="1"/>
  <c r="S225" i="1"/>
  <c r="R225" i="1"/>
  <c r="F225" i="1"/>
  <c r="D225" i="1"/>
  <c r="S224" i="1"/>
  <c r="S234" i="1" s="1"/>
  <c r="R224" i="1"/>
  <c r="F224" i="1"/>
  <c r="S223" i="1"/>
  <c r="R223" i="1"/>
  <c r="F223" i="1"/>
  <c r="F244" i="1" s="1"/>
  <c r="K244" i="1" s="1"/>
  <c r="Q244" i="1" s="1"/>
  <c r="S222" i="1"/>
  <c r="R222" i="1"/>
  <c r="F222" i="1"/>
  <c r="F243" i="1" s="1"/>
  <c r="K243" i="1" s="1"/>
  <c r="Q243" i="1" s="1"/>
  <c r="S221" i="1"/>
  <c r="R221" i="1"/>
  <c r="F221" i="1"/>
  <c r="S220" i="1"/>
  <c r="R220" i="1"/>
  <c r="F220" i="1"/>
  <c r="F241" i="1" s="1"/>
  <c r="K241" i="1" s="1"/>
  <c r="Q241" i="1" s="1"/>
  <c r="S219" i="1"/>
  <c r="R219" i="1"/>
  <c r="F219" i="1"/>
  <c r="U218" i="1"/>
  <c r="S218" i="1"/>
  <c r="R218" i="1"/>
  <c r="D218" i="1"/>
  <c r="M213" i="1"/>
  <c r="L213" i="1"/>
  <c r="K213" i="1"/>
  <c r="Q213" i="1" s="1"/>
  <c r="M212" i="1"/>
  <c r="G212" i="1"/>
  <c r="M211" i="1"/>
  <c r="G211" i="1"/>
  <c r="M210" i="1"/>
  <c r="L210" i="1"/>
  <c r="G210" i="1"/>
  <c r="M209" i="1"/>
  <c r="L209" i="1"/>
  <c r="G209" i="1"/>
  <c r="M208" i="1"/>
  <c r="L208" i="1"/>
  <c r="G208" i="1"/>
  <c r="M207" i="1"/>
  <c r="L207" i="1"/>
  <c r="G207" i="1"/>
  <c r="I205" i="1"/>
  <c r="O205" i="1" s="1"/>
  <c r="U205" i="1" s="1"/>
  <c r="O204" i="1"/>
  <c r="I204" i="1"/>
  <c r="I212" i="1" s="1"/>
  <c r="S203" i="1"/>
  <c r="R203" i="1"/>
  <c r="D203" i="1"/>
  <c r="S202" i="1"/>
  <c r="S212" i="1" s="1"/>
  <c r="R202" i="1"/>
  <c r="S201" i="1"/>
  <c r="S211" i="1" s="1"/>
  <c r="R201" i="1"/>
  <c r="S200" i="1"/>
  <c r="S210" i="1" s="1"/>
  <c r="R200" i="1"/>
  <c r="R210" i="1" s="1"/>
  <c r="S199" i="1"/>
  <c r="S209" i="1" s="1"/>
  <c r="R199" i="1"/>
  <c r="R209" i="1" s="1"/>
  <c r="S198" i="1"/>
  <c r="S208" i="1" s="1"/>
  <c r="R198" i="1"/>
  <c r="R208" i="1" s="1"/>
  <c r="S197" i="1"/>
  <c r="R197" i="1"/>
  <c r="S196" i="1"/>
  <c r="R196" i="1"/>
  <c r="O196" i="1"/>
  <c r="U196" i="1" s="1"/>
  <c r="D196" i="1"/>
  <c r="Q195" i="1"/>
  <c r="K195" i="1"/>
  <c r="K192" i="1"/>
  <c r="Q192" i="1" s="1"/>
  <c r="M191" i="1"/>
  <c r="G191" i="1"/>
  <c r="M190" i="1"/>
  <c r="G190" i="1"/>
  <c r="M189" i="1"/>
  <c r="L189" i="1"/>
  <c r="G189" i="1"/>
  <c r="M188" i="1"/>
  <c r="L188" i="1"/>
  <c r="G188" i="1"/>
  <c r="M187" i="1"/>
  <c r="L187" i="1"/>
  <c r="G187" i="1"/>
  <c r="M186" i="1"/>
  <c r="L186" i="1"/>
  <c r="G186" i="1"/>
  <c r="O184" i="1"/>
  <c r="U184" i="1" s="1"/>
  <c r="O183" i="1"/>
  <c r="O192" i="1" s="1"/>
  <c r="I183" i="1"/>
  <c r="S182" i="1"/>
  <c r="R182" i="1"/>
  <c r="F182" i="1"/>
  <c r="D182" i="1"/>
  <c r="D181" i="1" s="1"/>
  <c r="D180" i="1" s="1"/>
  <c r="S181" i="1"/>
  <c r="R181" i="1"/>
  <c r="F181" i="1"/>
  <c r="S180" i="1"/>
  <c r="R180" i="1"/>
  <c r="F180" i="1"/>
  <c r="S179" i="1"/>
  <c r="R179" i="1"/>
  <c r="F179" i="1"/>
  <c r="S178" i="1"/>
  <c r="R178" i="1"/>
  <c r="F178" i="1"/>
  <c r="S177" i="1"/>
  <c r="R177" i="1"/>
  <c r="F177" i="1"/>
  <c r="F198" i="1" s="1"/>
  <c r="S176" i="1"/>
  <c r="R176" i="1"/>
  <c r="F176" i="1"/>
  <c r="U175" i="1"/>
  <c r="S175" i="1"/>
  <c r="R175" i="1"/>
  <c r="D175" i="1"/>
  <c r="Q174" i="1"/>
  <c r="M170" i="1"/>
  <c r="L170" i="1"/>
  <c r="K170" i="1"/>
  <c r="Q170" i="1"/>
  <c r="M169" i="1"/>
  <c r="M168" i="1"/>
  <c r="G168" i="1"/>
  <c r="M167" i="1"/>
  <c r="L167" i="1"/>
  <c r="G167" i="1"/>
  <c r="M166" i="1"/>
  <c r="L166" i="1"/>
  <c r="G166" i="1"/>
  <c r="M165" i="1"/>
  <c r="L165" i="1"/>
  <c r="G165" i="1"/>
  <c r="M164" i="1"/>
  <c r="L164" i="1"/>
  <c r="G164" i="1"/>
  <c r="I162" i="1"/>
  <c r="O162" i="1" s="1"/>
  <c r="U162" i="1"/>
  <c r="O161" i="1"/>
  <c r="O169" i="1" s="1"/>
  <c r="I161" i="1"/>
  <c r="I169" i="1"/>
  <c r="S160" i="1"/>
  <c r="R160" i="1"/>
  <c r="D160" i="1"/>
  <c r="D169" i="1"/>
  <c r="K169" i="1" s="1"/>
  <c r="Q169" i="1" s="1"/>
  <c r="S159" i="1"/>
  <c r="S169" i="1" s="1"/>
  <c r="R159" i="1"/>
  <c r="S158" i="1"/>
  <c r="S168" i="1" s="1"/>
  <c r="R158" i="1"/>
  <c r="S157" i="1"/>
  <c r="S167" i="1" s="1"/>
  <c r="R157" i="1"/>
  <c r="R167" i="1" s="1"/>
  <c r="S156" i="1"/>
  <c r="S166" i="1" s="1"/>
  <c r="R156" i="1"/>
  <c r="R166" i="1" s="1"/>
  <c r="S155" i="1"/>
  <c r="S165" i="1" s="1"/>
  <c r="R155" i="1"/>
  <c r="R165" i="1" s="1"/>
  <c r="S154" i="1"/>
  <c r="S164" i="1" s="1"/>
  <c r="R154" i="1"/>
  <c r="R170" i="1" s="1"/>
  <c r="S153" i="1"/>
  <c r="R153" i="1"/>
  <c r="O153" i="1"/>
  <c r="U153" i="1" s="1"/>
  <c r="D153" i="1"/>
  <c r="K152" i="1"/>
  <c r="K149" i="1"/>
  <c r="Q149" i="1" s="1"/>
  <c r="M148" i="1"/>
  <c r="G148" i="1"/>
  <c r="M147" i="1"/>
  <c r="G147" i="1"/>
  <c r="M146" i="1"/>
  <c r="L146" i="1"/>
  <c r="G146" i="1"/>
  <c r="M145" i="1"/>
  <c r="L145" i="1"/>
  <c r="G145" i="1"/>
  <c r="M144" i="1"/>
  <c r="L144" i="1"/>
  <c r="G144" i="1"/>
  <c r="M143" i="1"/>
  <c r="L143" i="1"/>
  <c r="G143" i="1"/>
  <c r="O141" i="1"/>
  <c r="U141" i="1" s="1"/>
  <c r="O140" i="1"/>
  <c r="I140" i="1"/>
  <c r="I149" i="1" s="1"/>
  <c r="S139" i="1"/>
  <c r="R139" i="1"/>
  <c r="F139" i="1"/>
  <c r="F160" i="1" s="1"/>
  <c r="D139" i="1"/>
  <c r="S138" i="1"/>
  <c r="R138" i="1"/>
  <c r="F138" i="1"/>
  <c r="S137" i="1"/>
  <c r="S146" i="1" s="1"/>
  <c r="R137" i="1"/>
  <c r="F137" i="1"/>
  <c r="F158" i="1" s="1"/>
  <c r="S136" i="1"/>
  <c r="R136" i="1"/>
  <c r="F136" i="1"/>
  <c r="F157" i="1" s="1"/>
  <c r="S135" i="1"/>
  <c r="R135" i="1"/>
  <c r="F135" i="1"/>
  <c r="F156" i="1" s="1"/>
  <c r="S134" i="1"/>
  <c r="R134" i="1"/>
  <c r="R144" i="1" s="1"/>
  <c r="F134" i="1"/>
  <c r="K134" i="1" s="1"/>
  <c r="S133" i="1"/>
  <c r="R133" i="1"/>
  <c r="R143" i="1" s="1"/>
  <c r="F133" i="1"/>
  <c r="K133" i="1" s="1"/>
  <c r="K154" i="1" s="1"/>
  <c r="Q154" i="1" s="1"/>
  <c r="U132" i="1"/>
  <c r="S132" i="1"/>
  <c r="R132" i="1"/>
  <c r="D132" i="1"/>
  <c r="Q131" i="1"/>
  <c r="M127" i="1"/>
  <c r="L127" i="1"/>
  <c r="K127" i="1"/>
  <c r="Q127" i="1" s="1"/>
  <c r="M126" i="1"/>
  <c r="G126" i="1"/>
  <c r="M125" i="1"/>
  <c r="G125" i="1"/>
  <c r="M124" i="1"/>
  <c r="L124" i="1"/>
  <c r="G124" i="1"/>
  <c r="M123" i="1"/>
  <c r="L123" i="1"/>
  <c r="G123" i="1"/>
  <c r="M122" i="1"/>
  <c r="L122" i="1"/>
  <c r="G122" i="1"/>
  <c r="M121" i="1"/>
  <c r="L121" i="1"/>
  <c r="G121" i="1"/>
  <c r="I119" i="1"/>
  <c r="O119" i="1" s="1"/>
  <c r="U119" i="1" s="1"/>
  <c r="O118" i="1"/>
  <c r="O127" i="1" s="1"/>
  <c r="I118" i="1"/>
  <c r="I127" i="1" s="1"/>
  <c r="S117" i="1"/>
  <c r="R117" i="1"/>
  <c r="D117" i="1"/>
  <c r="D126" i="1" s="1"/>
  <c r="K126" i="1" s="1"/>
  <c r="Q126" i="1" s="1"/>
  <c r="S116" i="1"/>
  <c r="S126" i="1" s="1"/>
  <c r="R116" i="1"/>
  <c r="S115" i="1"/>
  <c r="S125" i="1" s="1"/>
  <c r="R115" i="1"/>
  <c r="S114" i="1"/>
  <c r="S124" i="1" s="1"/>
  <c r="R114" i="1"/>
  <c r="R124" i="1" s="1"/>
  <c r="S113" i="1"/>
  <c r="S123" i="1" s="1"/>
  <c r="R113" i="1"/>
  <c r="R123" i="1" s="1"/>
  <c r="S112" i="1"/>
  <c r="S122" i="1" s="1"/>
  <c r="R112" i="1"/>
  <c r="R122" i="1" s="1"/>
  <c r="S111" i="1"/>
  <c r="S127" i="1" s="1"/>
  <c r="R111" i="1"/>
  <c r="S110" i="1"/>
  <c r="R110" i="1"/>
  <c r="O110" i="1"/>
  <c r="U110" i="1" s="1"/>
  <c r="D110" i="1"/>
  <c r="Q109" i="1"/>
  <c r="K109" i="1"/>
  <c r="K106" i="1"/>
  <c r="Q106" i="1" s="1"/>
  <c r="M105" i="1"/>
  <c r="G105" i="1"/>
  <c r="M104" i="1"/>
  <c r="G104" i="1"/>
  <c r="M103" i="1"/>
  <c r="L103" i="1"/>
  <c r="G103" i="1"/>
  <c r="M102" i="1"/>
  <c r="L102" i="1"/>
  <c r="G102" i="1"/>
  <c r="M101" i="1"/>
  <c r="L101" i="1"/>
  <c r="G101" i="1"/>
  <c r="M100" i="1"/>
  <c r="L100" i="1"/>
  <c r="G100" i="1"/>
  <c r="O98" i="1"/>
  <c r="U98" i="1" s="1"/>
  <c r="O97" i="1"/>
  <c r="O105" i="1" s="1"/>
  <c r="I97" i="1"/>
  <c r="S96" i="1"/>
  <c r="R96" i="1"/>
  <c r="F96" i="1"/>
  <c r="D96" i="1"/>
  <c r="D105" i="1" s="1"/>
  <c r="K105" i="1" s="1"/>
  <c r="Q105" i="1" s="1"/>
  <c r="S95" i="1"/>
  <c r="S105" i="1" s="1"/>
  <c r="R95" i="1"/>
  <c r="F95" i="1"/>
  <c r="K95" i="1" s="1"/>
  <c r="L104" i="1" s="1"/>
  <c r="S94" i="1"/>
  <c r="S104" i="1" s="1"/>
  <c r="R94" i="1"/>
  <c r="F94" i="1"/>
  <c r="F115" i="1" s="1"/>
  <c r="S93" i="1"/>
  <c r="S103" i="1" s="1"/>
  <c r="R93" i="1"/>
  <c r="R103" i="1" s="1"/>
  <c r="F93" i="1"/>
  <c r="F114" i="1" s="1"/>
  <c r="S92" i="1"/>
  <c r="R92" i="1"/>
  <c r="R102" i="1" s="1"/>
  <c r="F92" i="1"/>
  <c r="K92" i="1" s="1"/>
  <c r="S91" i="1"/>
  <c r="R91" i="1"/>
  <c r="F91" i="1"/>
  <c r="F112" i="1" s="1"/>
  <c r="S90" i="1"/>
  <c r="S100" i="1" s="1"/>
  <c r="R90" i="1"/>
  <c r="F90" i="1"/>
  <c r="K90" i="1" s="1"/>
  <c r="K111" i="1" s="1"/>
  <c r="Q111" i="1" s="1"/>
  <c r="U89" i="1"/>
  <c r="S89" i="1"/>
  <c r="R89" i="1"/>
  <c r="D89" i="1"/>
  <c r="Q88" i="1"/>
  <c r="M84" i="1"/>
  <c r="L84" i="1"/>
  <c r="K84" i="1"/>
  <c r="Q84" i="1" s="1"/>
  <c r="M83" i="1"/>
  <c r="G83" i="1"/>
  <c r="M82" i="1"/>
  <c r="G82" i="1"/>
  <c r="M81" i="1"/>
  <c r="L81" i="1"/>
  <c r="G81" i="1"/>
  <c r="M80" i="1"/>
  <c r="L80" i="1"/>
  <c r="G80" i="1"/>
  <c r="M79" i="1"/>
  <c r="L79" i="1"/>
  <c r="G79" i="1"/>
  <c r="M78" i="1"/>
  <c r="L78" i="1"/>
  <c r="G78" i="1"/>
  <c r="I76" i="1"/>
  <c r="O76" i="1" s="1"/>
  <c r="U76" i="1" s="1"/>
  <c r="O75" i="1"/>
  <c r="I75" i="1"/>
  <c r="S74" i="1"/>
  <c r="R74" i="1"/>
  <c r="D74" i="1"/>
  <c r="D83" i="1" s="1"/>
  <c r="K83" i="1" s="1"/>
  <c r="Q83" i="1" s="1"/>
  <c r="S73" i="1"/>
  <c r="S83" i="1" s="1"/>
  <c r="R73" i="1"/>
  <c r="S72" i="1"/>
  <c r="S82" i="1" s="1"/>
  <c r="R72" i="1"/>
  <c r="S71" i="1"/>
  <c r="S81" i="1" s="1"/>
  <c r="R71" i="1"/>
  <c r="R81" i="1" s="1"/>
  <c r="S70" i="1"/>
  <c r="S80" i="1" s="1"/>
  <c r="R70" i="1"/>
  <c r="R80" i="1" s="1"/>
  <c r="S69" i="1"/>
  <c r="S79" i="1" s="1"/>
  <c r="R69" i="1"/>
  <c r="R79" i="1" s="1"/>
  <c r="S68" i="1"/>
  <c r="S78" i="1" s="1"/>
  <c r="R68" i="1"/>
  <c r="R78" i="1" s="1"/>
  <c r="S67" i="1"/>
  <c r="R67" i="1"/>
  <c r="O67" i="1"/>
  <c r="U67" i="1" s="1"/>
  <c r="D67" i="1"/>
  <c r="Q66" i="1"/>
  <c r="K66" i="1"/>
  <c r="K63" i="1"/>
  <c r="Q63" i="1" s="1"/>
  <c r="M62" i="1"/>
  <c r="G62" i="1"/>
  <c r="M61" i="1"/>
  <c r="G61" i="1"/>
  <c r="M60" i="1"/>
  <c r="L60" i="1"/>
  <c r="G60" i="1"/>
  <c r="M59" i="1"/>
  <c r="L59" i="1"/>
  <c r="G59" i="1"/>
  <c r="M58" i="1"/>
  <c r="L58" i="1"/>
  <c r="G58" i="1"/>
  <c r="M57" i="1"/>
  <c r="L57" i="1"/>
  <c r="G57" i="1"/>
  <c r="O55" i="1"/>
  <c r="U55" i="1" s="1"/>
  <c r="O54" i="1"/>
  <c r="I54" i="1"/>
  <c r="I63" i="1" s="1"/>
  <c r="S53" i="1"/>
  <c r="R53" i="1"/>
  <c r="F53" i="1"/>
  <c r="F74" i="1" s="1"/>
  <c r="D53" i="1"/>
  <c r="S52" i="1"/>
  <c r="R52" i="1"/>
  <c r="F52" i="1"/>
  <c r="K52" i="1" s="1"/>
  <c r="S51" i="1"/>
  <c r="R51" i="1"/>
  <c r="F51" i="1"/>
  <c r="K51" i="1" s="1"/>
  <c r="K72" i="1" s="1"/>
  <c r="Q72" i="1" s="1"/>
  <c r="S50" i="1"/>
  <c r="R50" i="1"/>
  <c r="F50" i="1"/>
  <c r="K50" i="1" s="1"/>
  <c r="Q50" i="1" s="1"/>
  <c r="S49" i="1"/>
  <c r="R49" i="1"/>
  <c r="F49" i="1"/>
  <c r="F70" i="1" s="1"/>
  <c r="S48" i="1"/>
  <c r="S58" i="1" s="1"/>
  <c r="R48" i="1"/>
  <c r="F48" i="1"/>
  <c r="F69" i="1" s="1"/>
  <c r="S47" i="1"/>
  <c r="R47" i="1"/>
  <c r="F47" i="1"/>
  <c r="U46" i="1"/>
  <c r="S46" i="1"/>
  <c r="R46" i="1"/>
  <c r="D46" i="1"/>
  <c r="Q45" i="1"/>
  <c r="K39" i="1"/>
  <c r="M38" i="1"/>
  <c r="L38" i="1"/>
  <c r="M37" i="1"/>
  <c r="L37" i="1"/>
  <c r="M36" i="1"/>
  <c r="L36" i="1"/>
  <c r="M35" i="1"/>
  <c r="L35" i="1"/>
  <c r="M34" i="1"/>
  <c r="L34" i="1"/>
  <c r="M33" i="1"/>
  <c r="L33" i="1"/>
  <c r="O30" i="1"/>
  <c r="D29" i="1"/>
  <c r="N29" i="1" s="1"/>
  <c r="D22" i="1"/>
  <c r="S445" i="1"/>
  <c r="S318" i="1"/>
  <c r="F113" i="1"/>
  <c r="I213" i="1"/>
  <c r="H354" i="1"/>
  <c r="N354" i="1" s="1"/>
  <c r="F328" i="1"/>
  <c r="K392" i="1"/>
  <c r="K94" i="1"/>
  <c r="K115" i="1" s="1"/>
  <c r="Q115" i="1" s="1"/>
  <c r="K310" i="1"/>
  <c r="L319" i="1" s="1"/>
  <c r="Q396" i="1"/>
  <c r="R405" i="1" s="1"/>
  <c r="H74" i="1"/>
  <c r="K93" i="1"/>
  <c r="Q93" i="1" s="1"/>
  <c r="O106" i="1"/>
  <c r="D159" i="1"/>
  <c r="H160" i="1"/>
  <c r="K53" i="1"/>
  <c r="K74" i="1" s="1"/>
  <c r="L83" i="1" s="1"/>
  <c r="I170" i="1"/>
  <c r="D298" i="1"/>
  <c r="K298" i="1" s="1"/>
  <c r="Q298" i="1" s="1"/>
  <c r="H289" i="1"/>
  <c r="N289" i="1" s="1"/>
  <c r="T289" i="1" s="1"/>
  <c r="U289" i="1" s="1"/>
  <c r="K328" i="1"/>
  <c r="Q328" i="1" s="1"/>
  <c r="F461" i="1"/>
  <c r="O320" i="1"/>
  <c r="K438" i="1"/>
  <c r="D310" i="1"/>
  <c r="D319" i="1" s="1"/>
  <c r="K319" i="1" s="1"/>
  <c r="Q319" i="1" s="1"/>
  <c r="K391" i="1"/>
  <c r="Q391" i="1" s="1"/>
  <c r="K395" i="1"/>
  <c r="H461" i="1"/>
  <c r="Q437" i="1" l="1"/>
  <c r="R101" i="1"/>
  <c r="S272" i="1"/>
  <c r="S276" i="1"/>
  <c r="R576" i="1"/>
  <c r="K91" i="1"/>
  <c r="Q91" i="1" s="1"/>
  <c r="F458" i="1"/>
  <c r="R358" i="1"/>
  <c r="D95" i="1"/>
  <c r="D104" i="1" s="1"/>
  <c r="K104" i="1" s="1"/>
  <c r="Q104" i="1" s="1"/>
  <c r="F116" i="1"/>
  <c r="K135" i="1"/>
  <c r="S186" i="1"/>
  <c r="S274" i="1"/>
  <c r="D245" i="1"/>
  <c r="F111" i="1"/>
  <c r="S189" i="1"/>
  <c r="R272" i="1"/>
  <c r="F417" i="1"/>
  <c r="K417" i="1" s="1"/>
  <c r="K565" i="1"/>
  <c r="S532" i="1"/>
  <c r="S577" i="1"/>
  <c r="D73" i="1"/>
  <c r="D72" i="1" s="1"/>
  <c r="K71" i="1"/>
  <c r="Q71" i="1" s="1"/>
  <c r="I148" i="1"/>
  <c r="Q94" i="1"/>
  <c r="D28" i="1"/>
  <c r="D27" i="1" s="1"/>
  <c r="I62" i="1"/>
  <c r="S147" i="1"/>
  <c r="R594" i="1"/>
  <c r="R533" i="1"/>
  <c r="Q133" i="1"/>
  <c r="D267" i="1"/>
  <c r="D266" i="1" s="1"/>
  <c r="D275" i="1" s="1"/>
  <c r="K275" i="1" s="1"/>
  <c r="Q275" i="1" s="1"/>
  <c r="K49" i="1"/>
  <c r="Q49" i="1" s="1"/>
  <c r="I363" i="1"/>
  <c r="R60" i="1"/>
  <c r="K263" i="1"/>
  <c r="Q263" i="1" s="1"/>
  <c r="K265" i="1"/>
  <c r="Q265" i="1" s="1"/>
  <c r="S401" i="1"/>
  <c r="H117" i="1"/>
  <c r="K480" i="1"/>
  <c r="O579" i="1"/>
  <c r="R59" i="1"/>
  <c r="K266" i="1"/>
  <c r="Q266" i="1" s="1"/>
  <c r="R404" i="1"/>
  <c r="D533" i="1"/>
  <c r="K533" i="1" s="1"/>
  <c r="Q533" i="1" s="1"/>
  <c r="K434" i="1"/>
  <c r="K222" i="1"/>
  <c r="Q222" i="1" s="1"/>
  <c r="D309" i="1"/>
  <c r="H309" i="1" s="1"/>
  <c r="N309" i="1" s="1"/>
  <c r="D460" i="1"/>
  <c r="H460" i="1" s="1"/>
  <c r="K350" i="1"/>
  <c r="Q350" i="1" s="1"/>
  <c r="I471" i="1"/>
  <c r="H246" i="1"/>
  <c r="N246" i="1" s="1"/>
  <c r="T246" i="1" s="1"/>
  <c r="U246" i="1" s="1"/>
  <c r="F154" i="1"/>
  <c r="F155" i="1"/>
  <c r="S143" i="1"/>
  <c r="S145" i="1"/>
  <c r="O278" i="1"/>
  <c r="O277" i="1"/>
  <c r="D341" i="1"/>
  <c r="K341" i="1" s="1"/>
  <c r="Q341" i="1" s="1"/>
  <c r="H332" i="1"/>
  <c r="K436" i="1"/>
  <c r="Q436" i="1" s="1"/>
  <c r="F457" i="1"/>
  <c r="K477" i="1"/>
  <c r="K498" i="1" s="1"/>
  <c r="Q498" i="1" s="1"/>
  <c r="F498" i="1"/>
  <c r="K481" i="1"/>
  <c r="Q481" i="1" s="1"/>
  <c r="F502" i="1"/>
  <c r="D482" i="1"/>
  <c r="D331" i="1"/>
  <c r="R273" i="1"/>
  <c r="R447" i="1"/>
  <c r="S448" i="1"/>
  <c r="S488" i="1"/>
  <c r="Q440" i="1"/>
  <c r="R449" i="1" s="1"/>
  <c r="D190" i="1"/>
  <c r="K190" i="1" s="1"/>
  <c r="Q190" i="1" s="1"/>
  <c r="H181" i="1"/>
  <c r="N181" i="1" s="1"/>
  <c r="S213" i="1"/>
  <c r="S207" i="1"/>
  <c r="R231" i="1"/>
  <c r="S232" i="1"/>
  <c r="F327" i="1"/>
  <c r="K306" i="1"/>
  <c r="K327" i="1" s="1"/>
  <c r="Q327" i="1" s="1"/>
  <c r="S360" i="1"/>
  <c r="D396" i="1"/>
  <c r="D395" i="1" s="1"/>
  <c r="D406" i="1"/>
  <c r="K406" i="1" s="1"/>
  <c r="Q406" i="1" s="1"/>
  <c r="F460" i="1"/>
  <c r="K439" i="1"/>
  <c r="K460" i="1" s="1"/>
  <c r="O600" i="1"/>
  <c r="H483" i="1"/>
  <c r="N483" i="1" s="1"/>
  <c r="T483" i="1" s="1"/>
  <c r="U483" i="1" s="1"/>
  <c r="R530" i="1"/>
  <c r="I535" i="1"/>
  <c r="I536" i="1"/>
  <c r="R573" i="1"/>
  <c r="K182" i="1"/>
  <c r="L191" i="1" s="1"/>
  <c r="F203" i="1"/>
  <c r="K524" i="1"/>
  <c r="K545" i="1" s="1"/>
  <c r="Q545" i="1" s="1"/>
  <c r="F545" i="1"/>
  <c r="H590" i="1"/>
  <c r="D589" i="1"/>
  <c r="D588" i="1" s="1"/>
  <c r="D597" i="1" s="1"/>
  <c r="K597" i="1" s="1"/>
  <c r="Q597" i="1" s="1"/>
  <c r="K48" i="1"/>
  <c r="Q48" i="1" s="1"/>
  <c r="F159" i="1"/>
  <c r="K138" i="1"/>
  <c r="Q138" i="1" s="1"/>
  <c r="R147" i="1" s="1"/>
  <c r="S315" i="1"/>
  <c r="F369" i="1"/>
  <c r="K369" i="1" s="1"/>
  <c r="Q369" i="1" s="1"/>
  <c r="K348" i="1"/>
  <c r="Q348" i="1" s="1"/>
  <c r="I492" i="1"/>
  <c r="I493" i="1"/>
  <c r="R574" i="1"/>
  <c r="O191" i="1"/>
  <c r="H159" i="1"/>
  <c r="Q95" i="1"/>
  <c r="R104" i="1" s="1"/>
  <c r="Q74" i="1"/>
  <c r="R83" i="1" s="1"/>
  <c r="K461" i="1"/>
  <c r="L470" i="1" s="1"/>
  <c r="Q434" i="1"/>
  <c r="K455" i="1"/>
  <c r="Q455" i="1" s="1"/>
  <c r="K116" i="1"/>
  <c r="K353" i="1"/>
  <c r="L362" i="1" s="1"/>
  <c r="D116" i="1"/>
  <c r="D125" i="1" s="1"/>
  <c r="K125" i="1" s="1"/>
  <c r="Q125" i="1" s="1"/>
  <c r="I126" i="1"/>
  <c r="R188" i="1"/>
  <c r="D191" i="1"/>
  <c r="K191" i="1" s="1"/>
  <c r="Q191" i="1" s="1"/>
  <c r="H182" i="1"/>
  <c r="N182" i="1" s="1"/>
  <c r="N203" i="1" s="1"/>
  <c r="T203" i="1" s="1"/>
  <c r="U203" i="1" s="1"/>
  <c r="R316" i="1"/>
  <c r="S317" i="1"/>
  <c r="O514" i="1"/>
  <c r="O513" i="1"/>
  <c r="F546" i="1"/>
  <c r="K525" i="1"/>
  <c r="L534" i="1" s="1"/>
  <c r="O536" i="1"/>
  <c r="O535" i="1"/>
  <c r="S573" i="1"/>
  <c r="I600" i="1"/>
  <c r="I599" i="1"/>
  <c r="S533" i="1"/>
  <c r="S57" i="1"/>
  <c r="S188" i="1"/>
  <c r="S361" i="1"/>
  <c r="R444" i="1"/>
  <c r="S444" i="1"/>
  <c r="S446" i="1"/>
  <c r="K479" i="1"/>
  <c r="K500" i="1" s="1"/>
  <c r="Q500" i="1" s="1"/>
  <c r="R490" i="1"/>
  <c r="K564" i="1"/>
  <c r="Q564" i="1" s="1"/>
  <c r="R164" i="1"/>
  <c r="R508" i="1"/>
  <c r="N545" i="1"/>
  <c r="T545" i="1" s="1"/>
  <c r="U545" i="1" s="1"/>
  <c r="T524" i="1"/>
  <c r="U524" i="1" s="1"/>
  <c r="K73" i="1"/>
  <c r="Q52" i="1"/>
  <c r="R61" i="1" s="1"/>
  <c r="K96" i="1"/>
  <c r="L105" i="1" s="1"/>
  <c r="F117" i="1"/>
  <c r="O213" i="1"/>
  <c r="O212" i="1"/>
  <c r="I299" i="1"/>
  <c r="I298" i="1"/>
  <c r="F373" i="1"/>
  <c r="K373" i="1" s="1"/>
  <c r="Q373" i="1" s="1"/>
  <c r="K352" i="1"/>
  <c r="Q352" i="1" s="1"/>
  <c r="K112" i="1"/>
  <c r="Q112" i="1" s="1"/>
  <c r="D523" i="1"/>
  <c r="F332" i="1"/>
  <c r="K70" i="1"/>
  <c r="Q70" i="1" s="1"/>
  <c r="I406" i="1"/>
  <c r="I385" i="1"/>
  <c r="K309" i="1"/>
  <c r="S170" i="1"/>
  <c r="I278" i="1"/>
  <c r="K264" i="1"/>
  <c r="Q264" i="1" s="1"/>
  <c r="S359" i="1"/>
  <c r="F372" i="1"/>
  <c r="K372" i="1" s="1"/>
  <c r="Q372" i="1" s="1"/>
  <c r="K351" i="1"/>
  <c r="Q351" i="1" s="1"/>
  <c r="R489" i="1"/>
  <c r="H310" i="1"/>
  <c r="N310" i="1" s="1"/>
  <c r="L62" i="1"/>
  <c r="D168" i="1"/>
  <c r="K168" i="1" s="1"/>
  <c r="Q168" i="1" s="1"/>
  <c r="Q590" i="1"/>
  <c r="R599" i="1" s="1"/>
  <c r="H397" i="1"/>
  <c r="N397" i="1" s="1"/>
  <c r="T397" i="1" s="1"/>
  <c r="U397" i="1" s="1"/>
  <c r="K220" i="1"/>
  <c r="Q220" i="1" s="1"/>
  <c r="D94" i="1"/>
  <c r="H95" i="1"/>
  <c r="N95" i="1" s="1"/>
  <c r="O342" i="1"/>
  <c r="O170" i="1"/>
  <c r="R84" i="1"/>
  <c r="K308" i="1"/>
  <c r="D38" i="1"/>
  <c r="K38" i="1" s="1"/>
  <c r="H525" i="1"/>
  <c r="N525" i="1" s="1"/>
  <c r="T525" i="1" s="1"/>
  <c r="U525" i="1" s="1"/>
  <c r="K136" i="1"/>
  <c r="Q569" i="1"/>
  <c r="R578" i="1" s="1"/>
  <c r="R403" i="1"/>
  <c r="S144" i="1"/>
  <c r="S187" i="1"/>
  <c r="S231" i="1"/>
  <c r="K267" i="1"/>
  <c r="Q267" i="1" s="1"/>
  <c r="R276" i="1" s="1"/>
  <c r="F288" i="1"/>
  <c r="K288" i="1" s="1"/>
  <c r="K305" i="1"/>
  <c r="Q305" i="1" s="1"/>
  <c r="F326" i="1"/>
  <c r="D320" i="1"/>
  <c r="K320" i="1" s="1"/>
  <c r="Q320" i="1" s="1"/>
  <c r="H311" i="1"/>
  <c r="N311" i="1" s="1"/>
  <c r="D363" i="1"/>
  <c r="K363" i="1" s="1"/>
  <c r="Q363" i="1" s="1"/>
  <c r="D353" i="1"/>
  <c r="H353" i="1" s="1"/>
  <c r="N353" i="1" s="1"/>
  <c r="T353" i="1" s="1"/>
  <c r="U353" i="1" s="1"/>
  <c r="D427" i="1"/>
  <c r="K427" i="1" s="1"/>
  <c r="Q427" i="1" s="1"/>
  <c r="I513" i="1"/>
  <c r="I514" i="1"/>
  <c r="D535" i="1"/>
  <c r="K535" i="1" s="1"/>
  <c r="Q535" i="1" s="1"/>
  <c r="H526" i="1"/>
  <c r="N526" i="1" s="1"/>
  <c r="T526" i="1" s="1"/>
  <c r="U526" i="1" s="1"/>
  <c r="H569" i="1"/>
  <c r="N569" i="1" s="1"/>
  <c r="D568" i="1"/>
  <c r="D578" i="1"/>
  <c r="K578" i="1" s="1"/>
  <c r="Q578" i="1" s="1"/>
  <c r="Q51" i="1"/>
  <c r="L61" i="1"/>
  <c r="Q53" i="1"/>
  <c r="R62" i="1" s="1"/>
  <c r="D158" i="1"/>
  <c r="H158" i="1" s="1"/>
  <c r="H268" i="1"/>
  <c r="N268" i="1" s="1"/>
  <c r="T268" i="1" s="1"/>
  <c r="U268" i="1" s="1"/>
  <c r="K139" i="1"/>
  <c r="K160" i="1" s="1"/>
  <c r="K331" i="1"/>
  <c r="Q331" i="1" s="1"/>
  <c r="R340" i="1" s="1"/>
  <c r="K177" i="1"/>
  <c r="O471" i="1"/>
  <c r="Q310" i="1"/>
  <c r="R319" i="1" s="1"/>
  <c r="D534" i="1"/>
  <c r="K534" i="1" s="1"/>
  <c r="Q534" i="1" s="1"/>
  <c r="K223" i="1"/>
  <c r="Q223" i="1" s="1"/>
  <c r="L578" i="1"/>
  <c r="F71" i="1"/>
  <c r="F72" i="1"/>
  <c r="F73" i="1"/>
  <c r="R127" i="1"/>
  <c r="R121" i="1"/>
  <c r="R207" i="1"/>
  <c r="R213" i="1"/>
  <c r="I256" i="1"/>
  <c r="I255" i="1"/>
  <c r="D288" i="1"/>
  <c r="R315" i="1"/>
  <c r="I321" i="1"/>
  <c r="F370" i="1"/>
  <c r="K370" i="1" s="1"/>
  <c r="Q370" i="1" s="1"/>
  <c r="K349" i="1"/>
  <c r="Q349" i="1" s="1"/>
  <c r="L383" i="1"/>
  <c r="Q374" i="1"/>
  <c r="R383" i="1" s="1"/>
  <c r="O364" i="1"/>
  <c r="O363" i="1"/>
  <c r="D384" i="1"/>
  <c r="K384" i="1" s="1"/>
  <c r="Q384" i="1" s="1"/>
  <c r="Q479" i="1"/>
  <c r="F504" i="1"/>
  <c r="K483" i="1"/>
  <c r="S492" i="1"/>
  <c r="K568" i="1"/>
  <c r="F589" i="1"/>
  <c r="S62" i="1"/>
  <c r="K268" i="1"/>
  <c r="Q268" i="1" s="1"/>
  <c r="R277" i="1" s="1"/>
  <c r="F289" i="1"/>
  <c r="K289" i="1" s="1"/>
  <c r="S316" i="1"/>
  <c r="S404" i="1"/>
  <c r="Q417" i="1"/>
  <c r="R426" i="1" s="1"/>
  <c r="L426" i="1"/>
  <c r="S447" i="1"/>
  <c r="R487" i="1"/>
  <c r="S489" i="1"/>
  <c r="K521" i="1"/>
  <c r="F542" i="1"/>
  <c r="F543" i="1"/>
  <c r="K522" i="1"/>
  <c r="H547" i="1"/>
  <c r="D546" i="1"/>
  <c r="S229" i="1"/>
  <c r="S273" i="1"/>
  <c r="R274" i="1"/>
  <c r="L384" i="1"/>
  <c r="Q375" i="1"/>
  <c r="R384" i="1" s="1"/>
  <c r="S403" i="1"/>
  <c r="O406" i="1"/>
  <c r="R402" i="1"/>
  <c r="R361" i="1"/>
  <c r="R275" i="1"/>
  <c r="S275" i="1"/>
  <c r="O235" i="1"/>
  <c r="R232" i="1"/>
  <c r="S230" i="1"/>
  <c r="S233" i="1"/>
  <c r="S600" i="1"/>
  <c r="S551" i="1"/>
  <c r="R551" i="1"/>
  <c r="S336" i="1"/>
  <c r="S121" i="1"/>
  <c r="S84" i="1"/>
  <c r="F246" i="1"/>
  <c r="K246" i="1" s="1"/>
  <c r="K225" i="1"/>
  <c r="D26" i="1"/>
  <c r="N27" i="1"/>
  <c r="D36" i="1"/>
  <c r="K36" i="1" s="1"/>
  <c r="R100" i="1"/>
  <c r="H203" i="1"/>
  <c r="D212" i="1"/>
  <c r="K212" i="1" s="1"/>
  <c r="Q212" i="1" s="1"/>
  <c r="D202" i="1"/>
  <c r="F240" i="1"/>
  <c r="K240" i="1" s="1"/>
  <c r="Q240" i="1" s="1"/>
  <c r="K219" i="1"/>
  <c r="R230" i="1"/>
  <c r="R229" i="1"/>
  <c r="F245" i="1"/>
  <c r="K245" i="1" s="1"/>
  <c r="K224" i="1"/>
  <c r="R145" i="1"/>
  <c r="R146" i="1"/>
  <c r="D459" i="1"/>
  <c r="Q395" i="1"/>
  <c r="K459" i="1"/>
  <c r="Q459" i="1" s="1"/>
  <c r="Q438" i="1"/>
  <c r="H245" i="1"/>
  <c r="N245" i="1" s="1"/>
  <c r="T245" i="1" s="1"/>
  <c r="U245" i="1" s="1"/>
  <c r="D254" i="1"/>
  <c r="K254" i="1" s="1"/>
  <c r="Q254" i="1" s="1"/>
  <c r="D244" i="1"/>
  <c r="I83" i="1"/>
  <c r="I84" i="1"/>
  <c r="D148" i="1"/>
  <c r="K148" i="1" s="1"/>
  <c r="Q148" i="1" s="1"/>
  <c r="D138" i="1"/>
  <c r="H139" i="1"/>
  <c r="N139" i="1" s="1"/>
  <c r="F201" i="1"/>
  <c r="K180" i="1"/>
  <c r="I192" i="1"/>
  <c r="I191" i="1"/>
  <c r="D189" i="1"/>
  <c r="K189" i="1" s="1"/>
  <c r="Q189" i="1" s="1"/>
  <c r="H180" i="1"/>
  <c r="N180" i="1" s="1"/>
  <c r="D179" i="1"/>
  <c r="T354" i="1"/>
  <c r="U354" i="1" s="1"/>
  <c r="S60" i="1"/>
  <c r="S59" i="1"/>
  <c r="S61" i="1"/>
  <c r="S101" i="1"/>
  <c r="S102" i="1"/>
  <c r="F197" i="1"/>
  <c r="K176" i="1"/>
  <c r="R187" i="1"/>
  <c r="R186" i="1"/>
  <c r="K262" i="1"/>
  <c r="F283" i="1"/>
  <c r="K283" i="1" s="1"/>
  <c r="Q283" i="1" s="1"/>
  <c r="R318" i="1"/>
  <c r="R317" i="1"/>
  <c r="H375" i="1"/>
  <c r="N375" i="1" s="1"/>
  <c r="T375" i="1" s="1"/>
  <c r="U375" i="1" s="1"/>
  <c r="D374" i="1"/>
  <c r="F418" i="1"/>
  <c r="K418" i="1" s="1"/>
  <c r="K397" i="1"/>
  <c r="I427" i="1"/>
  <c r="I428" i="1"/>
  <c r="S491" i="1"/>
  <c r="S490" i="1"/>
  <c r="S514" i="1"/>
  <c r="S508" i="1"/>
  <c r="K563" i="1"/>
  <c r="F584" i="1"/>
  <c r="K585" i="1"/>
  <c r="Q585" i="1" s="1"/>
  <c r="K587" i="1"/>
  <c r="Q587" i="1" s="1"/>
  <c r="Q566" i="1"/>
  <c r="I578" i="1"/>
  <c r="I579" i="1"/>
  <c r="F587" i="1"/>
  <c r="Q461" i="1"/>
  <c r="R470" i="1" s="1"/>
  <c r="K114" i="1"/>
  <c r="Q114" i="1" s="1"/>
  <c r="D37" i="1"/>
  <c r="K37" i="1" s="1"/>
  <c r="N28" i="1"/>
  <c r="O63" i="1"/>
  <c r="O62" i="1"/>
  <c r="K113" i="1"/>
  <c r="Q113" i="1" s="1"/>
  <c r="Q92" i="1"/>
  <c r="L276" i="1"/>
  <c r="K326" i="1"/>
  <c r="Q326" i="1" s="1"/>
  <c r="S320" i="1"/>
  <c r="S319" i="1"/>
  <c r="Q311" i="1"/>
  <c r="R320" i="1" s="1"/>
  <c r="K332" i="1"/>
  <c r="R342" i="1"/>
  <c r="R336" i="1"/>
  <c r="I341" i="1"/>
  <c r="I342" i="1"/>
  <c r="R360" i="1"/>
  <c r="R359" i="1"/>
  <c r="S406" i="1"/>
  <c r="S405" i="1"/>
  <c r="F544" i="1"/>
  <c r="K523" i="1"/>
  <c r="K203" i="1"/>
  <c r="Q182" i="1"/>
  <c r="R191" i="1" s="1"/>
  <c r="K47" i="1"/>
  <c r="F68" i="1"/>
  <c r="R58" i="1"/>
  <c r="R57" i="1"/>
  <c r="D52" i="1"/>
  <c r="D62" i="1"/>
  <c r="K62" i="1" s="1"/>
  <c r="Q62" i="1" s="1"/>
  <c r="H53" i="1"/>
  <c r="N53" i="1" s="1"/>
  <c r="H116" i="1"/>
  <c r="O126" i="1"/>
  <c r="F200" i="1"/>
  <c r="K179" i="1"/>
  <c r="S191" i="1"/>
  <c r="S190" i="1"/>
  <c r="R401" i="1"/>
  <c r="S402" i="1"/>
  <c r="F415" i="1"/>
  <c r="K415" i="1" s="1"/>
  <c r="Q415" i="1" s="1"/>
  <c r="K394" i="1"/>
  <c r="F456" i="1"/>
  <c r="K435" i="1"/>
  <c r="K588" i="1"/>
  <c r="Q588" i="1" s="1"/>
  <c r="Q567" i="1"/>
  <c r="N547" i="1"/>
  <c r="T547" i="1" s="1"/>
  <c r="U547" i="1" s="1"/>
  <c r="S487" i="1"/>
  <c r="D513" i="1"/>
  <c r="K513" i="1" s="1"/>
  <c r="Q513" i="1" s="1"/>
  <c r="D503" i="1"/>
  <c r="H504" i="1"/>
  <c r="S534" i="1"/>
  <c r="S535" i="1"/>
  <c r="I556" i="1"/>
  <c r="I557" i="1"/>
  <c r="Q135" i="1"/>
  <c r="K156" i="1"/>
  <c r="Q156" i="1" s="1"/>
  <c r="O38" i="1"/>
  <c r="O39" i="1"/>
  <c r="H96" i="1"/>
  <c r="N96" i="1" s="1"/>
  <c r="I106" i="1"/>
  <c r="I105" i="1"/>
  <c r="O149" i="1"/>
  <c r="O148" i="1"/>
  <c r="F242" i="1"/>
  <c r="K242" i="1" s="1"/>
  <c r="Q242" i="1" s="1"/>
  <c r="K221" i="1"/>
  <c r="D224" i="1"/>
  <c r="H225" i="1"/>
  <c r="N225" i="1" s="1"/>
  <c r="D234" i="1"/>
  <c r="K234" i="1" s="1"/>
  <c r="Q234" i="1" s="1"/>
  <c r="I234" i="1"/>
  <c r="I235" i="1"/>
  <c r="R471" i="1"/>
  <c r="R465" i="1"/>
  <c r="K478" i="1"/>
  <c r="F499" i="1"/>
  <c r="K546" i="1"/>
  <c r="K155" i="1"/>
  <c r="Q155" i="1" s="1"/>
  <c r="Q134" i="1"/>
  <c r="O84" i="1"/>
  <c r="O83" i="1"/>
  <c r="R189" i="1"/>
  <c r="S363" i="1"/>
  <c r="F414" i="1"/>
  <c r="K414" i="1" s="1"/>
  <c r="Q414" i="1" s="1"/>
  <c r="K393" i="1"/>
  <c r="D439" i="1"/>
  <c r="H440" i="1"/>
  <c r="N440" i="1" s="1"/>
  <c r="D449" i="1"/>
  <c r="K449" i="1" s="1"/>
  <c r="Q449" i="1" s="1"/>
  <c r="Q392" i="1"/>
  <c r="S465" i="1"/>
  <c r="K354" i="1"/>
  <c r="I449" i="1"/>
  <c r="K137" i="1"/>
  <c r="D417" i="1"/>
  <c r="Q90" i="1"/>
  <c r="K178" i="1"/>
  <c r="F199" i="1"/>
  <c r="F202" i="1"/>
  <c r="K181" i="1"/>
  <c r="O450" i="1"/>
  <c r="O449" i="1"/>
  <c r="K482" i="1"/>
  <c r="F503" i="1"/>
  <c r="F541" i="1"/>
  <c r="K520" i="1"/>
  <c r="R531" i="1"/>
  <c r="K526" i="1"/>
  <c r="R488" i="1"/>
  <c r="O492" i="1"/>
  <c r="O493" i="1"/>
  <c r="O557" i="1"/>
  <c r="O556" i="1"/>
  <c r="H266" i="1" l="1"/>
  <c r="N266" i="1" s="1"/>
  <c r="T266" i="1" s="1"/>
  <c r="U266" i="1" s="1"/>
  <c r="Q353" i="1"/>
  <c r="R362" i="1" s="1"/>
  <c r="D71" i="1"/>
  <c r="H72" i="1"/>
  <c r="K586" i="1"/>
  <c r="Q586" i="1" s="1"/>
  <c r="Q565" i="1"/>
  <c r="H73" i="1"/>
  <c r="D81" i="1"/>
  <c r="K81" i="1" s="1"/>
  <c r="Q81" i="1" s="1"/>
  <c r="D82" i="1"/>
  <c r="K82" i="1" s="1"/>
  <c r="Q82" i="1" s="1"/>
  <c r="H267" i="1"/>
  <c r="N267" i="1" s="1"/>
  <c r="T267" i="1" s="1"/>
  <c r="U267" i="1" s="1"/>
  <c r="D352" i="1"/>
  <c r="D351" i="1" s="1"/>
  <c r="T182" i="1"/>
  <c r="U182" i="1" s="1"/>
  <c r="Q477" i="1"/>
  <c r="D265" i="1"/>
  <c r="H396" i="1"/>
  <c r="N396" i="1" s="1"/>
  <c r="T396" i="1" s="1"/>
  <c r="U396" i="1" s="1"/>
  <c r="D276" i="1"/>
  <c r="K276" i="1" s="1"/>
  <c r="Q276" i="1" s="1"/>
  <c r="H589" i="1"/>
  <c r="L448" i="1"/>
  <c r="L147" i="1"/>
  <c r="Q525" i="1"/>
  <c r="R534" i="1" s="1"/>
  <c r="Q306" i="1"/>
  <c r="Q439" i="1"/>
  <c r="R448" i="1" s="1"/>
  <c r="N504" i="1"/>
  <c r="T504" i="1" s="1"/>
  <c r="U504" i="1" s="1"/>
  <c r="D469" i="1"/>
  <c r="K469" i="1" s="1"/>
  <c r="Q469" i="1" s="1"/>
  <c r="K502" i="1"/>
  <c r="Q502" i="1" s="1"/>
  <c r="D598" i="1"/>
  <c r="K598" i="1" s="1"/>
  <c r="Q598" i="1" s="1"/>
  <c r="D318" i="1"/>
  <c r="K318" i="1" s="1"/>
  <c r="Q318" i="1" s="1"/>
  <c r="D308" i="1"/>
  <c r="Q480" i="1"/>
  <c r="K501" i="1"/>
  <c r="Q501" i="1" s="1"/>
  <c r="K457" i="1"/>
  <c r="Q457" i="1" s="1"/>
  <c r="Q524" i="1"/>
  <c r="D167" i="1"/>
  <c r="K167" i="1" s="1"/>
  <c r="Q167" i="1" s="1"/>
  <c r="K69" i="1"/>
  <c r="Q69" i="1" s="1"/>
  <c r="T181" i="1"/>
  <c r="U181" i="1" s="1"/>
  <c r="N202" i="1"/>
  <c r="T202" i="1" s="1"/>
  <c r="U202" i="1" s="1"/>
  <c r="L469" i="1"/>
  <c r="Q460" i="1"/>
  <c r="R469" i="1" s="1"/>
  <c r="D362" i="1"/>
  <c r="K362" i="1" s="1"/>
  <c r="Q362" i="1" s="1"/>
  <c r="L148" i="1"/>
  <c r="K159" i="1"/>
  <c r="Q159" i="1" s="1"/>
  <c r="R168" i="1" s="1"/>
  <c r="D157" i="1"/>
  <c r="D156" i="1" s="1"/>
  <c r="D405" i="1"/>
  <c r="K405" i="1" s="1"/>
  <c r="Q405" i="1" s="1"/>
  <c r="D587" i="1"/>
  <c r="H588" i="1"/>
  <c r="L277" i="1"/>
  <c r="Q139" i="1"/>
  <c r="R148" i="1" s="1"/>
  <c r="D115" i="1"/>
  <c r="D124" i="1" s="1"/>
  <c r="K124" i="1" s="1"/>
  <c r="Q124" i="1" s="1"/>
  <c r="L125" i="1"/>
  <c r="Q116" i="1"/>
  <c r="R125" i="1" s="1"/>
  <c r="D340" i="1"/>
  <c r="K340" i="1" s="1"/>
  <c r="Q340" i="1" s="1"/>
  <c r="D330" i="1"/>
  <c r="H331" i="1"/>
  <c r="D491" i="1"/>
  <c r="K491" i="1" s="1"/>
  <c r="Q491" i="1" s="1"/>
  <c r="H482" i="1"/>
  <c r="N482" i="1" s="1"/>
  <c r="D481" i="1"/>
  <c r="Q288" i="1"/>
  <c r="R297" i="1" s="1"/>
  <c r="L297" i="1"/>
  <c r="Q309" i="1"/>
  <c r="K330" i="1"/>
  <c r="Q330" i="1" s="1"/>
  <c r="L427" i="1"/>
  <c r="Q418" i="1"/>
  <c r="R427" i="1" s="1"/>
  <c r="N546" i="1"/>
  <c r="T546" i="1" s="1"/>
  <c r="U546" i="1" s="1"/>
  <c r="L340" i="1"/>
  <c r="D545" i="1"/>
  <c r="H546" i="1"/>
  <c r="D555" i="1"/>
  <c r="K555" i="1" s="1"/>
  <c r="Q555" i="1" s="1"/>
  <c r="L169" i="1"/>
  <c r="Q160" i="1"/>
  <c r="R169" i="1" s="1"/>
  <c r="Q73" i="1"/>
  <c r="R82" i="1" s="1"/>
  <c r="L82" i="1"/>
  <c r="H395" i="1"/>
  <c r="N395" i="1" s="1"/>
  <c r="T395" i="1" s="1"/>
  <c r="U395" i="1" s="1"/>
  <c r="D404" i="1"/>
  <c r="K404" i="1" s="1"/>
  <c r="Q404" i="1" s="1"/>
  <c r="D394" i="1"/>
  <c r="L577" i="1"/>
  <c r="K589" i="1"/>
  <c r="Q568" i="1"/>
  <c r="R577" i="1" s="1"/>
  <c r="T569" i="1"/>
  <c r="U569" i="1" s="1"/>
  <c r="N590" i="1"/>
  <c r="T590" i="1" s="1"/>
  <c r="U590" i="1" s="1"/>
  <c r="N332" i="1"/>
  <c r="T332" i="1" s="1"/>
  <c r="U332" i="1" s="1"/>
  <c r="T311" i="1"/>
  <c r="U311" i="1" s="1"/>
  <c r="Q521" i="1"/>
  <c r="K542" i="1"/>
  <c r="Q542" i="1" s="1"/>
  <c r="L298" i="1"/>
  <c r="Q289" i="1"/>
  <c r="R298" i="1" s="1"/>
  <c r="K504" i="1"/>
  <c r="L492" i="1"/>
  <c r="Q483" i="1"/>
  <c r="R492" i="1" s="1"/>
  <c r="K329" i="1"/>
  <c r="Q329" i="1" s="1"/>
  <c r="Q308" i="1"/>
  <c r="N116" i="1"/>
  <c r="T116" i="1" s="1"/>
  <c r="U116" i="1" s="1"/>
  <c r="T95" i="1"/>
  <c r="U95" i="1" s="1"/>
  <c r="T310" i="1"/>
  <c r="U310" i="1" s="1"/>
  <c r="N331" i="1"/>
  <c r="T331" i="1" s="1"/>
  <c r="U331" i="1" s="1"/>
  <c r="N330" i="1"/>
  <c r="T330" i="1" s="1"/>
  <c r="U330" i="1" s="1"/>
  <c r="T309" i="1"/>
  <c r="U309" i="1" s="1"/>
  <c r="D264" i="1"/>
  <c r="D274" i="1"/>
  <c r="K274" i="1" s="1"/>
  <c r="Q274" i="1" s="1"/>
  <c r="H265" i="1"/>
  <c r="N265" i="1" s="1"/>
  <c r="T265" i="1" s="1"/>
  <c r="U265" i="1" s="1"/>
  <c r="Q245" i="1"/>
  <c r="R254" i="1" s="1"/>
  <c r="L254" i="1"/>
  <c r="L255" i="1"/>
  <c r="Q246" i="1"/>
  <c r="R255" i="1" s="1"/>
  <c r="H288" i="1"/>
  <c r="N288" i="1" s="1"/>
  <c r="T288" i="1" s="1"/>
  <c r="U288" i="1" s="1"/>
  <c r="D297" i="1"/>
  <c r="K297" i="1" s="1"/>
  <c r="Q297" i="1" s="1"/>
  <c r="D287" i="1"/>
  <c r="K543" i="1"/>
  <c r="Q543" i="1" s="1"/>
  <c r="Q522" i="1"/>
  <c r="K198" i="1"/>
  <c r="Q198" i="1" s="1"/>
  <c r="Q177" i="1"/>
  <c r="D567" i="1"/>
  <c r="D577" i="1"/>
  <c r="K577" i="1" s="1"/>
  <c r="Q577" i="1" s="1"/>
  <c r="H568" i="1"/>
  <c r="N568" i="1" s="1"/>
  <c r="K157" i="1"/>
  <c r="Q157" i="1" s="1"/>
  <c r="Q136" i="1"/>
  <c r="D103" i="1"/>
  <c r="K103" i="1" s="1"/>
  <c r="Q103" i="1" s="1"/>
  <c r="H94" i="1"/>
  <c r="N94" i="1" s="1"/>
  <c r="D93" i="1"/>
  <c r="D532" i="1"/>
  <c r="K532" i="1" s="1"/>
  <c r="Q532" i="1" s="1"/>
  <c r="H523" i="1"/>
  <c r="N523" i="1" s="1"/>
  <c r="D522" i="1"/>
  <c r="Q96" i="1"/>
  <c r="R105" i="1" s="1"/>
  <c r="K117" i="1"/>
  <c r="D233" i="1"/>
  <c r="K233" i="1" s="1"/>
  <c r="Q233" i="1" s="1"/>
  <c r="D223" i="1"/>
  <c r="H224" i="1"/>
  <c r="N224" i="1" s="1"/>
  <c r="T96" i="1"/>
  <c r="U96" i="1" s="1"/>
  <c r="N117" i="1"/>
  <c r="T117" i="1" s="1"/>
  <c r="U117" i="1" s="1"/>
  <c r="K200" i="1"/>
  <c r="Q200" i="1" s="1"/>
  <c r="Q179" i="1"/>
  <c r="Q523" i="1"/>
  <c r="K544" i="1"/>
  <c r="Q544" i="1" s="1"/>
  <c r="K584" i="1"/>
  <c r="Q584" i="1" s="1"/>
  <c r="Q563" i="1"/>
  <c r="D188" i="1"/>
  <c r="K188" i="1" s="1"/>
  <c r="Q188" i="1" s="1"/>
  <c r="D178" i="1"/>
  <c r="H179" i="1"/>
  <c r="N179" i="1" s="1"/>
  <c r="H157" i="1"/>
  <c r="K202" i="1"/>
  <c r="L190" i="1"/>
  <c r="Q181" i="1"/>
  <c r="R190" i="1" s="1"/>
  <c r="T440" i="1"/>
  <c r="U440" i="1" s="1"/>
  <c r="N461" i="1"/>
  <c r="T461" i="1" s="1"/>
  <c r="U461" i="1" s="1"/>
  <c r="Q393" i="1"/>
  <c r="K499" i="1"/>
  <c r="Q499" i="1" s="1"/>
  <c r="Q478" i="1"/>
  <c r="Q221" i="1"/>
  <c r="D361" i="1"/>
  <c r="K361" i="1" s="1"/>
  <c r="Q361" i="1" s="1"/>
  <c r="Q435" i="1"/>
  <c r="K456" i="1"/>
  <c r="Q456" i="1" s="1"/>
  <c r="N74" i="1"/>
  <c r="T74" i="1" s="1"/>
  <c r="U74" i="1" s="1"/>
  <c r="T53" i="1"/>
  <c r="U53" i="1" s="1"/>
  <c r="L212" i="1"/>
  <c r="Q203" i="1"/>
  <c r="R212" i="1" s="1"/>
  <c r="L406" i="1"/>
  <c r="Q397" i="1"/>
  <c r="R406" i="1" s="1"/>
  <c r="H374" i="1"/>
  <c r="N374" i="1" s="1"/>
  <c r="T374" i="1" s="1"/>
  <c r="U374" i="1" s="1"/>
  <c r="D373" i="1"/>
  <c r="D383" i="1"/>
  <c r="K383" i="1" s="1"/>
  <c r="Q383" i="1" s="1"/>
  <c r="Q176" i="1"/>
  <c r="K197" i="1"/>
  <c r="Q197" i="1" s="1"/>
  <c r="N201" i="1"/>
  <c r="T201" i="1" s="1"/>
  <c r="U201" i="1" s="1"/>
  <c r="T180" i="1"/>
  <c r="U180" i="1" s="1"/>
  <c r="N160" i="1"/>
  <c r="T160" i="1" s="1"/>
  <c r="U160" i="1" s="1"/>
  <c r="T139" i="1"/>
  <c r="U139" i="1" s="1"/>
  <c r="Q224" i="1"/>
  <c r="R233" i="1" s="1"/>
  <c r="L233" i="1"/>
  <c r="Q219" i="1"/>
  <c r="D25" i="1"/>
  <c r="N26" i="1"/>
  <c r="D35" i="1"/>
  <c r="K35" i="1" s="1"/>
  <c r="L234" i="1"/>
  <c r="Q225" i="1"/>
  <c r="R234" i="1" s="1"/>
  <c r="Q482" i="1"/>
  <c r="R491" i="1" s="1"/>
  <c r="K503" i="1"/>
  <c r="L491" i="1"/>
  <c r="T225" i="1"/>
  <c r="U225" i="1" s="1"/>
  <c r="Q394" i="1"/>
  <c r="D61" i="1"/>
  <c r="K61" i="1" s="1"/>
  <c r="Q61" i="1" s="1"/>
  <c r="D51" i="1"/>
  <c r="H52" i="1"/>
  <c r="N52" i="1" s="1"/>
  <c r="K68" i="1"/>
  <c r="Q68" i="1" s="1"/>
  <c r="Q47" i="1"/>
  <c r="Q332" i="1"/>
  <c r="R341" i="1" s="1"/>
  <c r="L341" i="1"/>
  <c r="Q180" i="1"/>
  <c r="K201" i="1"/>
  <c r="Q201" i="1" s="1"/>
  <c r="H138" i="1"/>
  <c r="N138" i="1" s="1"/>
  <c r="D147" i="1"/>
  <c r="K147" i="1" s="1"/>
  <c r="Q147" i="1" s="1"/>
  <c r="D137" i="1"/>
  <c r="D468" i="1"/>
  <c r="K468" i="1" s="1"/>
  <c r="Q468" i="1" s="1"/>
  <c r="D458" i="1"/>
  <c r="H459" i="1"/>
  <c r="H202" i="1"/>
  <c r="D201" i="1"/>
  <c r="D211" i="1"/>
  <c r="K211" i="1" s="1"/>
  <c r="Q211" i="1" s="1"/>
  <c r="Q520" i="1"/>
  <c r="K541" i="1"/>
  <c r="Q541" i="1" s="1"/>
  <c r="K199" i="1"/>
  <c r="Q199" i="1" s="1"/>
  <c r="Q178" i="1"/>
  <c r="D426" i="1"/>
  <c r="K426" i="1" s="1"/>
  <c r="Q426" i="1" s="1"/>
  <c r="H417" i="1"/>
  <c r="N417" i="1" s="1"/>
  <c r="T417" i="1" s="1"/>
  <c r="U417" i="1" s="1"/>
  <c r="D416" i="1"/>
  <c r="L363" i="1"/>
  <c r="Q354" i="1"/>
  <c r="R363" i="1" s="1"/>
  <c r="K547" i="1"/>
  <c r="L535" i="1"/>
  <c r="Q526" i="1"/>
  <c r="R535" i="1" s="1"/>
  <c r="K158" i="1"/>
  <c r="Q158" i="1" s="1"/>
  <c r="Q137" i="1"/>
  <c r="H439" i="1"/>
  <c r="N439" i="1" s="1"/>
  <c r="D438" i="1"/>
  <c r="D448" i="1"/>
  <c r="K448" i="1" s="1"/>
  <c r="Q448" i="1" s="1"/>
  <c r="Q546" i="1"/>
  <c r="R555" i="1" s="1"/>
  <c r="L555" i="1"/>
  <c r="H503" i="1"/>
  <c r="D502" i="1"/>
  <c r="D512" i="1"/>
  <c r="K512" i="1" s="1"/>
  <c r="Q512" i="1" s="1"/>
  <c r="Q262" i="1"/>
  <c r="H244" i="1"/>
  <c r="N244" i="1" s="1"/>
  <c r="T244" i="1" s="1"/>
  <c r="U244" i="1" s="1"/>
  <c r="D253" i="1"/>
  <c r="K253" i="1" s="1"/>
  <c r="Q253" i="1" s="1"/>
  <c r="D243" i="1"/>
  <c r="D114" i="1" l="1"/>
  <c r="H352" i="1"/>
  <c r="N352" i="1" s="1"/>
  <c r="H71" i="1"/>
  <c r="D80" i="1"/>
  <c r="K80" i="1" s="1"/>
  <c r="Q80" i="1" s="1"/>
  <c r="D70" i="1"/>
  <c r="D166" i="1"/>
  <c r="K166" i="1" s="1"/>
  <c r="Q166" i="1" s="1"/>
  <c r="H308" i="1"/>
  <c r="N308" i="1" s="1"/>
  <c r="D317" i="1"/>
  <c r="K317" i="1" s="1"/>
  <c r="Q317" i="1" s="1"/>
  <c r="D307" i="1"/>
  <c r="D596" i="1"/>
  <c r="K596" i="1" s="1"/>
  <c r="Q596" i="1" s="1"/>
  <c r="H587" i="1"/>
  <c r="D586" i="1"/>
  <c r="H115" i="1"/>
  <c r="L168" i="1"/>
  <c r="H481" i="1"/>
  <c r="N481" i="1" s="1"/>
  <c r="D490" i="1"/>
  <c r="K490" i="1" s="1"/>
  <c r="Q490" i="1" s="1"/>
  <c r="D480" i="1"/>
  <c r="D329" i="1"/>
  <c r="H330" i="1"/>
  <c r="D339" i="1"/>
  <c r="K339" i="1" s="1"/>
  <c r="Q339" i="1" s="1"/>
  <c r="N503" i="1"/>
  <c r="T503" i="1" s="1"/>
  <c r="U503" i="1" s="1"/>
  <c r="T482" i="1"/>
  <c r="U482" i="1" s="1"/>
  <c r="D531" i="1"/>
  <c r="K531" i="1" s="1"/>
  <c r="Q531" i="1" s="1"/>
  <c r="H522" i="1"/>
  <c r="N522" i="1" s="1"/>
  <c r="D521" i="1"/>
  <c r="T94" i="1"/>
  <c r="U94" i="1" s="1"/>
  <c r="N115" i="1"/>
  <c r="T115" i="1" s="1"/>
  <c r="U115" i="1" s="1"/>
  <c r="T568" i="1"/>
  <c r="U568" i="1" s="1"/>
  <c r="N589" i="1"/>
  <c r="T589" i="1" s="1"/>
  <c r="U589" i="1" s="1"/>
  <c r="H287" i="1"/>
  <c r="N287" i="1" s="1"/>
  <c r="T287" i="1" s="1"/>
  <c r="U287" i="1" s="1"/>
  <c r="D296" i="1"/>
  <c r="K296" i="1" s="1"/>
  <c r="Q296" i="1" s="1"/>
  <c r="D286" i="1"/>
  <c r="H394" i="1"/>
  <c r="N394" i="1" s="1"/>
  <c r="T394" i="1" s="1"/>
  <c r="U394" i="1" s="1"/>
  <c r="D403" i="1"/>
  <c r="K403" i="1" s="1"/>
  <c r="Q403" i="1" s="1"/>
  <c r="D393" i="1"/>
  <c r="N544" i="1"/>
  <c r="T544" i="1" s="1"/>
  <c r="U544" i="1" s="1"/>
  <c r="T523" i="1"/>
  <c r="U523" i="1" s="1"/>
  <c r="Q117" i="1"/>
  <c r="R126" i="1" s="1"/>
  <c r="L126" i="1"/>
  <c r="D576" i="1"/>
  <c r="K576" i="1" s="1"/>
  <c r="Q576" i="1" s="1"/>
  <c r="H567" i="1"/>
  <c r="N567" i="1" s="1"/>
  <c r="D566" i="1"/>
  <c r="L513" i="1"/>
  <c r="Q504" i="1"/>
  <c r="R513" i="1" s="1"/>
  <c r="L598" i="1"/>
  <c r="Q589" i="1"/>
  <c r="R598" i="1" s="1"/>
  <c r="D92" i="1"/>
  <c r="D102" i="1"/>
  <c r="K102" i="1" s="1"/>
  <c r="Q102" i="1" s="1"/>
  <c r="H93" i="1"/>
  <c r="N93" i="1" s="1"/>
  <c r="D273" i="1"/>
  <c r="K273" i="1" s="1"/>
  <c r="Q273" i="1" s="1"/>
  <c r="D263" i="1"/>
  <c r="H264" i="1"/>
  <c r="N264" i="1" s="1"/>
  <c r="T264" i="1" s="1"/>
  <c r="U264" i="1" s="1"/>
  <c r="H545" i="1"/>
  <c r="D544" i="1"/>
  <c r="D554" i="1"/>
  <c r="K554" i="1" s="1"/>
  <c r="Q554" i="1" s="1"/>
  <c r="T439" i="1"/>
  <c r="U439" i="1" s="1"/>
  <c r="N460" i="1"/>
  <c r="T460" i="1" s="1"/>
  <c r="U460" i="1" s="1"/>
  <c r="D146" i="1"/>
  <c r="K146" i="1" s="1"/>
  <c r="Q146" i="1" s="1"/>
  <c r="D136" i="1"/>
  <c r="H137" i="1"/>
  <c r="N137" i="1" s="1"/>
  <c r="D123" i="1"/>
  <c r="K123" i="1" s="1"/>
  <c r="Q123" i="1" s="1"/>
  <c r="H114" i="1"/>
  <c r="D113" i="1"/>
  <c r="D34" i="1"/>
  <c r="K34" i="1" s="1"/>
  <c r="D24" i="1"/>
  <c r="N25" i="1"/>
  <c r="D350" i="1"/>
  <c r="H351" i="1"/>
  <c r="N351" i="1" s="1"/>
  <c r="D360" i="1"/>
  <c r="K360" i="1" s="1"/>
  <c r="Q360" i="1" s="1"/>
  <c r="Q202" i="1"/>
  <c r="R211" i="1" s="1"/>
  <c r="L211" i="1"/>
  <c r="D165" i="1"/>
  <c r="K165" i="1" s="1"/>
  <c r="Q165" i="1" s="1"/>
  <c r="H156" i="1"/>
  <c r="D155" i="1"/>
  <c r="D232" i="1"/>
  <c r="K232" i="1" s="1"/>
  <c r="Q232" i="1" s="1"/>
  <c r="H223" i="1"/>
  <c r="N223" i="1" s="1"/>
  <c r="D222" i="1"/>
  <c r="Q547" i="1"/>
  <c r="R556" i="1" s="1"/>
  <c r="L556" i="1"/>
  <c r="N73" i="1"/>
  <c r="T73" i="1" s="1"/>
  <c r="U73" i="1" s="1"/>
  <c r="T52" i="1"/>
  <c r="U52" i="1" s="1"/>
  <c r="Q503" i="1"/>
  <c r="R512" i="1" s="1"/>
  <c r="L512" i="1"/>
  <c r="D382" i="1"/>
  <c r="K382" i="1" s="1"/>
  <c r="Q382" i="1" s="1"/>
  <c r="D372" i="1"/>
  <c r="H373" i="1"/>
  <c r="N373" i="1" s="1"/>
  <c r="T373" i="1" s="1"/>
  <c r="U373" i="1" s="1"/>
  <c r="T179" i="1"/>
  <c r="U179" i="1" s="1"/>
  <c r="N200" i="1"/>
  <c r="T200" i="1" s="1"/>
  <c r="U200" i="1" s="1"/>
  <c r="D242" i="1"/>
  <c r="H243" i="1"/>
  <c r="N243" i="1" s="1"/>
  <c r="T243" i="1" s="1"/>
  <c r="U243" i="1" s="1"/>
  <c r="D252" i="1"/>
  <c r="K252" i="1" s="1"/>
  <c r="Q252" i="1" s="1"/>
  <c r="D511" i="1"/>
  <c r="K511" i="1" s="1"/>
  <c r="Q511" i="1" s="1"/>
  <c r="H502" i="1"/>
  <c r="D501" i="1"/>
  <c r="H416" i="1"/>
  <c r="N416" i="1" s="1"/>
  <c r="T416" i="1" s="1"/>
  <c r="U416" i="1" s="1"/>
  <c r="D425" i="1"/>
  <c r="K425" i="1" s="1"/>
  <c r="Q425" i="1" s="1"/>
  <c r="D415" i="1"/>
  <c r="D467" i="1"/>
  <c r="K467" i="1" s="1"/>
  <c r="Q467" i="1" s="1"/>
  <c r="H458" i="1"/>
  <c r="D457" i="1"/>
  <c r="T138" i="1"/>
  <c r="U138" i="1" s="1"/>
  <c r="N159" i="1"/>
  <c r="T159" i="1" s="1"/>
  <c r="U159" i="1" s="1"/>
  <c r="D60" i="1"/>
  <c r="K60" i="1" s="1"/>
  <c r="Q60" i="1" s="1"/>
  <c r="D50" i="1"/>
  <c r="H51" i="1"/>
  <c r="N51" i="1" s="1"/>
  <c r="D187" i="1"/>
  <c r="K187" i="1" s="1"/>
  <c r="Q187" i="1" s="1"/>
  <c r="D177" i="1"/>
  <c r="H178" i="1"/>
  <c r="N178" i="1" s="1"/>
  <c r="D447" i="1"/>
  <c r="K447" i="1" s="1"/>
  <c r="Q447" i="1" s="1"/>
  <c r="D437" i="1"/>
  <c r="H438" i="1"/>
  <c r="N438" i="1" s="1"/>
  <c r="D210" i="1"/>
  <c r="K210" i="1" s="1"/>
  <c r="Q210" i="1" s="1"/>
  <c r="D200" i="1"/>
  <c r="H201" i="1"/>
  <c r="T352" i="1"/>
  <c r="U352" i="1" s="1"/>
  <c r="T224" i="1"/>
  <c r="U224" i="1" s="1"/>
  <c r="D69" i="1" l="1"/>
  <c r="D79" i="1"/>
  <c r="K79" i="1" s="1"/>
  <c r="Q79" i="1" s="1"/>
  <c r="H70" i="1"/>
  <c r="T308" i="1"/>
  <c r="U308" i="1" s="1"/>
  <c r="N329" i="1"/>
  <c r="T329" i="1" s="1"/>
  <c r="U329" i="1" s="1"/>
  <c r="D316" i="1"/>
  <c r="K316" i="1" s="1"/>
  <c r="Q316" i="1" s="1"/>
  <c r="D306" i="1"/>
  <c r="H307" i="1"/>
  <c r="N307" i="1" s="1"/>
  <c r="D595" i="1"/>
  <c r="K595" i="1" s="1"/>
  <c r="Q595" i="1" s="1"/>
  <c r="H586" i="1"/>
  <c r="D585" i="1"/>
  <c r="N502" i="1"/>
  <c r="T502" i="1" s="1"/>
  <c r="U502" i="1" s="1"/>
  <c r="T481" i="1"/>
  <c r="U481" i="1" s="1"/>
  <c r="D479" i="1"/>
  <c r="D489" i="1"/>
  <c r="K489" i="1" s="1"/>
  <c r="Q489" i="1" s="1"/>
  <c r="H480" i="1"/>
  <c r="N480" i="1" s="1"/>
  <c r="D328" i="1"/>
  <c r="D338" i="1"/>
  <c r="K338" i="1" s="1"/>
  <c r="Q338" i="1" s="1"/>
  <c r="H329" i="1"/>
  <c r="D295" i="1"/>
  <c r="K295" i="1" s="1"/>
  <c r="Q295" i="1" s="1"/>
  <c r="H286" i="1"/>
  <c r="N286" i="1" s="1"/>
  <c r="T286" i="1" s="1"/>
  <c r="U286" i="1" s="1"/>
  <c r="D285" i="1"/>
  <c r="H566" i="1"/>
  <c r="N566" i="1" s="1"/>
  <c r="D565" i="1"/>
  <c r="D575" i="1"/>
  <c r="K575" i="1" s="1"/>
  <c r="Q575" i="1" s="1"/>
  <c r="D530" i="1"/>
  <c r="K530" i="1" s="1"/>
  <c r="Q530" i="1" s="1"/>
  <c r="H521" i="1"/>
  <c r="N521" i="1" s="1"/>
  <c r="D520" i="1"/>
  <c r="D262" i="1"/>
  <c r="H263" i="1"/>
  <c r="N263" i="1" s="1"/>
  <c r="T263" i="1" s="1"/>
  <c r="U263" i="1" s="1"/>
  <c r="D272" i="1"/>
  <c r="K272" i="1" s="1"/>
  <c r="Q272" i="1" s="1"/>
  <c r="T93" i="1"/>
  <c r="U93" i="1" s="1"/>
  <c r="N114" i="1"/>
  <c r="T114" i="1" s="1"/>
  <c r="U114" i="1" s="1"/>
  <c r="N588" i="1"/>
  <c r="T588" i="1" s="1"/>
  <c r="U588" i="1" s="1"/>
  <c r="T567" i="1"/>
  <c r="U567" i="1" s="1"/>
  <c r="T522" i="1"/>
  <c r="U522" i="1" s="1"/>
  <c r="N543" i="1"/>
  <c r="T543" i="1" s="1"/>
  <c r="U543" i="1" s="1"/>
  <c r="D101" i="1"/>
  <c r="K101" i="1" s="1"/>
  <c r="Q101" i="1" s="1"/>
  <c r="H92" i="1"/>
  <c r="N92" i="1" s="1"/>
  <c r="D91" i="1"/>
  <c r="D553" i="1"/>
  <c r="K553" i="1" s="1"/>
  <c r="Q553" i="1" s="1"/>
  <c r="H544" i="1"/>
  <c r="D543" i="1"/>
  <c r="H393" i="1"/>
  <c r="N393" i="1" s="1"/>
  <c r="T393" i="1" s="1"/>
  <c r="U393" i="1" s="1"/>
  <c r="D392" i="1"/>
  <c r="D402" i="1"/>
  <c r="K402" i="1" s="1"/>
  <c r="Q402" i="1" s="1"/>
  <c r="D199" i="1"/>
  <c r="D209" i="1"/>
  <c r="K209" i="1" s="1"/>
  <c r="Q209" i="1" s="1"/>
  <c r="H200" i="1"/>
  <c r="D176" i="1"/>
  <c r="D186" i="1"/>
  <c r="K186" i="1" s="1"/>
  <c r="Q186" i="1" s="1"/>
  <c r="H177" i="1"/>
  <c r="N177" i="1" s="1"/>
  <c r="D49" i="1"/>
  <c r="H50" i="1"/>
  <c r="N50" i="1" s="1"/>
  <c r="D59" i="1"/>
  <c r="K59" i="1" s="1"/>
  <c r="Q59" i="1" s="1"/>
  <c r="T351" i="1"/>
  <c r="U351" i="1" s="1"/>
  <c r="D33" i="1"/>
  <c r="K33" i="1" s="1"/>
  <c r="D23" i="1"/>
  <c r="N24" i="1"/>
  <c r="D122" i="1"/>
  <c r="K122" i="1" s="1"/>
  <c r="Q122" i="1" s="1"/>
  <c r="H113" i="1"/>
  <c r="D112" i="1"/>
  <c r="N459" i="1"/>
  <c r="T459" i="1" s="1"/>
  <c r="U459" i="1" s="1"/>
  <c r="T438" i="1"/>
  <c r="U438" i="1" s="1"/>
  <c r="D456" i="1"/>
  <c r="D466" i="1"/>
  <c r="K466" i="1" s="1"/>
  <c r="Q466" i="1" s="1"/>
  <c r="H457" i="1"/>
  <c r="H222" i="1"/>
  <c r="N222" i="1" s="1"/>
  <c r="D221" i="1"/>
  <c r="D231" i="1"/>
  <c r="K231" i="1" s="1"/>
  <c r="Q231" i="1" s="1"/>
  <c r="H155" i="1"/>
  <c r="D154" i="1"/>
  <c r="G170" i="1" s="1"/>
  <c r="D164" i="1"/>
  <c r="K164" i="1" s="1"/>
  <c r="Q164" i="1" s="1"/>
  <c r="H350" i="1"/>
  <c r="N350" i="1" s="1"/>
  <c r="D349" i="1"/>
  <c r="D359" i="1"/>
  <c r="K359" i="1" s="1"/>
  <c r="Q359" i="1" s="1"/>
  <c r="H501" i="1"/>
  <c r="D500" i="1"/>
  <c r="D510" i="1"/>
  <c r="K510" i="1" s="1"/>
  <c r="Q510" i="1" s="1"/>
  <c r="D381" i="1"/>
  <c r="K381" i="1" s="1"/>
  <c r="Q381" i="1" s="1"/>
  <c r="D371" i="1"/>
  <c r="H372" i="1"/>
  <c r="N372" i="1" s="1"/>
  <c r="T372" i="1" s="1"/>
  <c r="U372" i="1" s="1"/>
  <c r="D135" i="1"/>
  <c r="H136" i="1"/>
  <c r="N136" i="1" s="1"/>
  <c r="D145" i="1"/>
  <c r="K145" i="1" s="1"/>
  <c r="Q145" i="1" s="1"/>
  <c r="D446" i="1"/>
  <c r="K446" i="1" s="1"/>
  <c r="Q446" i="1" s="1"/>
  <c r="H437" i="1"/>
  <c r="N437" i="1" s="1"/>
  <c r="D436" i="1"/>
  <c r="N199" i="1"/>
  <c r="T199" i="1" s="1"/>
  <c r="U199" i="1" s="1"/>
  <c r="T178" i="1"/>
  <c r="U178" i="1" s="1"/>
  <c r="N72" i="1"/>
  <c r="T72" i="1" s="1"/>
  <c r="U72" i="1" s="1"/>
  <c r="T51" i="1"/>
  <c r="U51" i="1" s="1"/>
  <c r="D424" i="1"/>
  <c r="K424" i="1" s="1"/>
  <c r="Q424" i="1" s="1"/>
  <c r="H415" i="1"/>
  <c r="N415" i="1" s="1"/>
  <c r="T415" i="1" s="1"/>
  <c r="U415" i="1" s="1"/>
  <c r="D414" i="1"/>
  <c r="D241" i="1"/>
  <c r="H242" i="1"/>
  <c r="N242" i="1" s="1"/>
  <c r="T242" i="1" s="1"/>
  <c r="U242" i="1" s="1"/>
  <c r="D251" i="1"/>
  <c r="K251" i="1" s="1"/>
  <c r="Q251" i="1" s="1"/>
  <c r="T223" i="1"/>
  <c r="U223" i="1" s="1"/>
  <c r="T137" i="1"/>
  <c r="U137" i="1" s="1"/>
  <c r="N158" i="1"/>
  <c r="T158" i="1" s="1"/>
  <c r="U158" i="1" s="1"/>
  <c r="H69" i="1" l="1"/>
  <c r="D68" i="1"/>
  <c r="D78" i="1"/>
  <c r="K78" i="1" s="1"/>
  <c r="Q78" i="1" s="1"/>
  <c r="D315" i="1"/>
  <c r="K315" i="1" s="1"/>
  <c r="Q315" i="1" s="1"/>
  <c r="D305" i="1"/>
  <c r="H306" i="1"/>
  <c r="N306" i="1" s="1"/>
  <c r="T307" i="1"/>
  <c r="U307" i="1" s="1"/>
  <c r="N328" i="1"/>
  <c r="T328" i="1" s="1"/>
  <c r="U328" i="1" s="1"/>
  <c r="H585" i="1"/>
  <c r="D594" i="1"/>
  <c r="K594" i="1" s="1"/>
  <c r="Q594" i="1" s="1"/>
  <c r="D584" i="1"/>
  <c r="D488" i="1"/>
  <c r="K488" i="1" s="1"/>
  <c r="Q488" i="1" s="1"/>
  <c r="D478" i="1"/>
  <c r="H479" i="1"/>
  <c r="N479" i="1" s="1"/>
  <c r="T480" i="1"/>
  <c r="U480" i="1" s="1"/>
  <c r="N501" i="1"/>
  <c r="T501" i="1" s="1"/>
  <c r="U501" i="1" s="1"/>
  <c r="D327" i="1"/>
  <c r="H328" i="1"/>
  <c r="D337" i="1"/>
  <c r="K337" i="1" s="1"/>
  <c r="Q337" i="1" s="1"/>
  <c r="D271" i="1"/>
  <c r="K271" i="1" s="1"/>
  <c r="Q271" i="1" s="1"/>
  <c r="L278" i="1"/>
  <c r="G278" i="1"/>
  <c r="H262" i="1"/>
  <c r="N262" i="1" s="1"/>
  <c r="T262" i="1" s="1"/>
  <c r="U262" i="1" s="1"/>
  <c r="U269" i="1" s="1"/>
  <c r="M278" i="1"/>
  <c r="R278" i="1"/>
  <c r="S278" i="1"/>
  <c r="M536" i="1"/>
  <c r="R536" i="1"/>
  <c r="S536" i="1"/>
  <c r="H520" i="1"/>
  <c r="N520" i="1" s="1"/>
  <c r="L536" i="1"/>
  <c r="D529" i="1"/>
  <c r="K529" i="1" s="1"/>
  <c r="Q529" i="1" s="1"/>
  <c r="G536" i="1"/>
  <c r="D284" i="1"/>
  <c r="D294" i="1"/>
  <c r="K294" i="1" s="1"/>
  <c r="Q294" i="1" s="1"/>
  <c r="H285" i="1"/>
  <c r="N285" i="1" s="1"/>
  <c r="T285" i="1" s="1"/>
  <c r="U285" i="1" s="1"/>
  <c r="N587" i="1"/>
  <c r="T587" i="1" s="1"/>
  <c r="U587" i="1" s="1"/>
  <c r="T566" i="1"/>
  <c r="U566" i="1" s="1"/>
  <c r="D391" i="1"/>
  <c r="H392" i="1"/>
  <c r="N392" i="1" s="1"/>
  <c r="T392" i="1" s="1"/>
  <c r="U392" i="1" s="1"/>
  <c r="D401" i="1"/>
  <c r="K401" i="1" s="1"/>
  <c r="Q401" i="1" s="1"/>
  <c r="H91" i="1"/>
  <c r="N91" i="1" s="1"/>
  <c r="D100" i="1"/>
  <c r="K100" i="1" s="1"/>
  <c r="Q100" i="1" s="1"/>
  <c r="D90" i="1"/>
  <c r="T521" i="1"/>
  <c r="U521" i="1" s="1"/>
  <c r="N542" i="1"/>
  <c r="T542" i="1" s="1"/>
  <c r="U542" i="1" s="1"/>
  <c r="D552" i="1"/>
  <c r="K552" i="1" s="1"/>
  <c r="Q552" i="1" s="1"/>
  <c r="D542" i="1"/>
  <c r="H543" i="1"/>
  <c r="T92" i="1"/>
  <c r="U92" i="1" s="1"/>
  <c r="N113" i="1"/>
  <c r="T113" i="1" s="1"/>
  <c r="U113" i="1" s="1"/>
  <c r="D574" i="1"/>
  <c r="K574" i="1" s="1"/>
  <c r="Q574" i="1" s="1"/>
  <c r="H565" i="1"/>
  <c r="N565" i="1" s="1"/>
  <c r="D564" i="1"/>
  <c r="N458" i="1"/>
  <c r="T458" i="1" s="1"/>
  <c r="U458" i="1" s="1"/>
  <c r="T437" i="1"/>
  <c r="U437" i="1" s="1"/>
  <c r="H135" i="1"/>
  <c r="N135" i="1" s="1"/>
  <c r="D144" i="1"/>
  <c r="K144" i="1" s="1"/>
  <c r="Q144" i="1" s="1"/>
  <c r="D134" i="1"/>
  <c r="D370" i="1"/>
  <c r="D380" i="1"/>
  <c r="K380" i="1" s="1"/>
  <c r="Q380" i="1" s="1"/>
  <c r="H371" i="1"/>
  <c r="N371" i="1" s="1"/>
  <c r="T371" i="1" s="1"/>
  <c r="U371" i="1" s="1"/>
  <c r="D58" i="1"/>
  <c r="K58" i="1" s="1"/>
  <c r="Q58" i="1" s="1"/>
  <c r="H49" i="1"/>
  <c r="N49" i="1" s="1"/>
  <c r="D48" i="1"/>
  <c r="D250" i="1"/>
  <c r="K250" i="1" s="1"/>
  <c r="Q250" i="1" s="1"/>
  <c r="H241" i="1"/>
  <c r="N241" i="1" s="1"/>
  <c r="T241" i="1" s="1"/>
  <c r="U241" i="1" s="1"/>
  <c r="D240" i="1"/>
  <c r="H500" i="1"/>
  <c r="D509" i="1"/>
  <c r="K509" i="1" s="1"/>
  <c r="Q509" i="1" s="1"/>
  <c r="D499" i="1"/>
  <c r="H221" i="1"/>
  <c r="N221" i="1" s="1"/>
  <c r="D230" i="1"/>
  <c r="K230" i="1" s="1"/>
  <c r="Q230" i="1" s="1"/>
  <c r="D220" i="1"/>
  <c r="N198" i="1"/>
  <c r="T198" i="1" s="1"/>
  <c r="U198" i="1" s="1"/>
  <c r="T177" i="1"/>
  <c r="U177" i="1" s="1"/>
  <c r="D413" i="1"/>
  <c r="D423" i="1"/>
  <c r="K423" i="1" s="1"/>
  <c r="Q423" i="1" s="1"/>
  <c r="H414" i="1"/>
  <c r="N414" i="1" s="1"/>
  <c r="T414" i="1" s="1"/>
  <c r="U414" i="1" s="1"/>
  <c r="D348" i="1"/>
  <c r="H349" i="1"/>
  <c r="N349" i="1" s="1"/>
  <c r="D358" i="1"/>
  <c r="K358" i="1" s="1"/>
  <c r="Q358" i="1" s="1"/>
  <c r="H154" i="1"/>
  <c r="D163" i="1"/>
  <c r="K163" i="1" s="1"/>
  <c r="Q163" i="1" s="1"/>
  <c r="T222" i="1"/>
  <c r="U222" i="1" s="1"/>
  <c r="D465" i="1"/>
  <c r="K465" i="1" s="1"/>
  <c r="Q465" i="1" s="1"/>
  <c r="D455" i="1"/>
  <c r="G471" i="1" s="1"/>
  <c r="H456" i="1"/>
  <c r="H199" i="1"/>
  <c r="D198" i="1"/>
  <c r="D208" i="1"/>
  <c r="K208" i="1" s="1"/>
  <c r="Q208" i="1" s="1"/>
  <c r="D445" i="1"/>
  <c r="K445" i="1" s="1"/>
  <c r="Q445" i="1" s="1"/>
  <c r="D435" i="1"/>
  <c r="H436" i="1"/>
  <c r="N436" i="1" s="1"/>
  <c r="T136" i="1"/>
  <c r="U136" i="1" s="1"/>
  <c r="N157" i="1"/>
  <c r="T157" i="1" s="1"/>
  <c r="U157" i="1" s="1"/>
  <c r="T350" i="1"/>
  <c r="U350" i="1" s="1"/>
  <c r="D111" i="1"/>
  <c r="G127" i="1" s="1"/>
  <c r="D121" i="1"/>
  <c r="K121" i="1" s="1"/>
  <c r="Q121" i="1" s="1"/>
  <c r="H112" i="1"/>
  <c r="N23" i="1"/>
  <c r="M39" i="1"/>
  <c r="D32" i="1"/>
  <c r="K32" i="1" s="1"/>
  <c r="L39" i="1"/>
  <c r="N71" i="1"/>
  <c r="T71" i="1" s="1"/>
  <c r="U71" i="1" s="1"/>
  <c r="T50" i="1"/>
  <c r="U50" i="1" s="1"/>
  <c r="M192" i="1"/>
  <c r="S192" i="1"/>
  <c r="D185" i="1"/>
  <c r="K185" i="1" s="1"/>
  <c r="Q185" i="1" s="1"/>
  <c r="L192" i="1"/>
  <c r="R192" i="1"/>
  <c r="G192" i="1"/>
  <c r="H176" i="1"/>
  <c r="N176" i="1" s="1"/>
  <c r="H68" i="1" l="1"/>
  <c r="D77" i="1"/>
  <c r="K77" i="1" s="1"/>
  <c r="Q77" i="1" s="1"/>
  <c r="G84" i="1"/>
  <c r="N327" i="1"/>
  <c r="T327" i="1" s="1"/>
  <c r="U327" i="1" s="1"/>
  <c r="T306" i="1"/>
  <c r="U306" i="1" s="1"/>
  <c r="M321" i="1"/>
  <c r="S321" i="1"/>
  <c r="H305" i="1"/>
  <c r="N305" i="1" s="1"/>
  <c r="R321" i="1"/>
  <c r="D314" i="1"/>
  <c r="K314" i="1" s="1"/>
  <c r="Q314" i="1" s="1"/>
  <c r="G321" i="1"/>
  <c r="L321" i="1"/>
  <c r="G600" i="1"/>
  <c r="H584" i="1"/>
  <c r="D593" i="1"/>
  <c r="K593" i="1" s="1"/>
  <c r="Q593" i="1" s="1"/>
  <c r="N500" i="1"/>
  <c r="T500" i="1" s="1"/>
  <c r="U500" i="1" s="1"/>
  <c r="T479" i="1"/>
  <c r="U479" i="1" s="1"/>
  <c r="H327" i="1"/>
  <c r="D326" i="1"/>
  <c r="D336" i="1"/>
  <c r="K336" i="1" s="1"/>
  <c r="Q336" i="1" s="1"/>
  <c r="H478" i="1"/>
  <c r="N478" i="1" s="1"/>
  <c r="D477" i="1"/>
  <c r="D487" i="1"/>
  <c r="K487" i="1" s="1"/>
  <c r="Q487" i="1" s="1"/>
  <c r="N112" i="1"/>
  <c r="T112" i="1" s="1"/>
  <c r="U112" i="1" s="1"/>
  <c r="T91" i="1"/>
  <c r="U91" i="1" s="1"/>
  <c r="G256" i="1"/>
  <c r="S256" i="1"/>
  <c r="M256" i="1"/>
  <c r="L256" i="1"/>
  <c r="R256" i="1"/>
  <c r="T520" i="1"/>
  <c r="U520" i="1" s="1"/>
  <c r="U527" i="1" s="1"/>
  <c r="N541" i="1"/>
  <c r="T541" i="1" s="1"/>
  <c r="U541" i="1" s="1"/>
  <c r="U548" i="1" s="1"/>
  <c r="D563" i="1"/>
  <c r="D573" i="1"/>
  <c r="K573" i="1" s="1"/>
  <c r="Q573" i="1" s="1"/>
  <c r="H564" i="1"/>
  <c r="N564" i="1" s="1"/>
  <c r="D541" i="1"/>
  <c r="D551" i="1"/>
  <c r="K551" i="1" s="1"/>
  <c r="Q551" i="1" s="1"/>
  <c r="H542" i="1"/>
  <c r="S106" i="1"/>
  <c r="M106" i="1"/>
  <c r="G106" i="1"/>
  <c r="H90" i="1"/>
  <c r="N90" i="1" s="1"/>
  <c r="L106" i="1"/>
  <c r="R106" i="1"/>
  <c r="D99" i="1"/>
  <c r="K99" i="1" s="1"/>
  <c r="Q99" i="1" s="1"/>
  <c r="U277" i="1"/>
  <c r="U278" i="1"/>
  <c r="T565" i="1"/>
  <c r="U565" i="1" s="1"/>
  <c r="N586" i="1"/>
  <c r="T586" i="1" s="1"/>
  <c r="U586" i="1" s="1"/>
  <c r="H391" i="1"/>
  <c r="N391" i="1" s="1"/>
  <c r="T391" i="1" s="1"/>
  <c r="U391" i="1" s="1"/>
  <c r="U398" i="1" s="1"/>
  <c r="U407" i="1" s="1"/>
  <c r="L407" i="1"/>
  <c r="S407" i="1"/>
  <c r="R407" i="1"/>
  <c r="M407" i="1"/>
  <c r="G407" i="1"/>
  <c r="D400" i="1"/>
  <c r="K400" i="1" s="1"/>
  <c r="Q400" i="1" s="1"/>
  <c r="H284" i="1"/>
  <c r="N284" i="1" s="1"/>
  <c r="T284" i="1" s="1"/>
  <c r="U284" i="1" s="1"/>
  <c r="D293" i="1"/>
  <c r="K293" i="1" s="1"/>
  <c r="Q293" i="1" s="1"/>
  <c r="D283" i="1"/>
  <c r="H111" i="1"/>
  <c r="D120" i="1"/>
  <c r="K120" i="1" s="1"/>
  <c r="Q120" i="1" s="1"/>
  <c r="D434" i="1"/>
  <c r="D444" i="1"/>
  <c r="K444" i="1" s="1"/>
  <c r="Q444" i="1" s="1"/>
  <c r="H435" i="1"/>
  <c r="N435" i="1" s="1"/>
  <c r="T221" i="1"/>
  <c r="U221" i="1" s="1"/>
  <c r="H48" i="1"/>
  <c r="N48" i="1" s="1"/>
  <c r="D47" i="1"/>
  <c r="D57" i="1"/>
  <c r="K57" i="1" s="1"/>
  <c r="Q57" i="1" s="1"/>
  <c r="N197" i="1"/>
  <c r="T197" i="1" s="1"/>
  <c r="U197" i="1" s="1"/>
  <c r="U204" i="1" s="1"/>
  <c r="T176" i="1"/>
  <c r="U176" i="1" s="1"/>
  <c r="U183" i="1" s="1"/>
  <c r="T349" i="1"/>
  <c r="U349" i="1" s="1"/>
  <c r="D412" i="1"/>
  <c r="D422" i="1"/>
  <c r="K422" i="1" s="1"/>
  <c r="Q422" i="1" s="1"/>
  <c r="H413" i="1"/>
  <c r="N413" i="1" s="1"/>
  <c r="T413" i="1" s="1"/>
  <c r="U413" i="1" s="1"/>
  <c r="N70" i="1"/>
  <c r="T70" i="1" s="1"/>
  <c r="U70" i="1" s="1"/>
  <c r="T49" i="1"/>
  <c r="U49" i="1" s="1"/>
  <c r="N156" i="1"/>
  <c r="T156" i="1" s="1"/>
  <c r="U156" i="1" s="1"/>
  <c r="T135" i="1"/>
  <c r="U135" i="1" s="1"/>
  <c r="H455" i="1"/>
  <c r="D464" i="1"/>
  <c r="K464" i="1" s="1"/>
  <c r="Q464" i="1" s="1"/>
  <c r="M364" i="1"/>
  <c r="H348" i="1"/>
  <c r="N348" i="1" s="1"/>
  <c r="G364" i="1"/>
  <c r="S364" i="1"/>
  <c r="D357" i="1"/>
  <c r="K357" i="1" s="1"/>
  <c r="Q357" i="1" s="1"/>
  <c r="R364" i="1"/>
  <c r="L364" i="1"/>
  <c r="D219" i="1"/>
  <c r="D229" i="1"/>
  <c r="K229" i="1" s="1"/>
  <c r="Q229" i="1" s="1"/>
  <c r="H220" i="1"/>
  <c r="N220" i="1" s="1"/>
  <c r="H240" i="1"/>
  <c r="N240" i="1" s="1"/>
  <c r="T240" i="1" s="1"/>
  <c r="U240" i="1" s="1"/>
  <c r="U247" i="1" s="1"/>
  <c r="D249" i="1"/>
  <c r="K249" i="1" s="1"/>
  <c r="Q249" i="1" s="1"/>
  <c r="U406" i="1"/>
  <c r="D369" i="1"/>
  <c r="H370" i="1"/>
  <c r="N370" i="1" s="1"/>
  <c r="T370" i="1" s="1"/>
  <c r="U370" i="1" s="1"/>
  <c r="D379" i="1"/>
  <c r="K379" i="1" s="1"/>
  <c r="Q379" i="1" s="1"/>
  <c r="N457" i="1"/>
  <c r="T457" i="1" s="1"/>
  <c r="U457" i="1" s="1"/>
  <c r="T436" i="1"/>
  <c r="U436" i="1" s="1"/>
  <c r="D197" i="1"/>
  <c r="G213" i="1" s="1"/>
  <c r="H198" i="1"/>
  <c r="D207" i="1"/>
  <c r="K207" i="1" s="1"/>
  <c r="Q207" i="1" s="1"/>
  <c r="H499" i="1"/>
  <c r="D508" i="1"/>
  <c r="K508" i="1" s="1"/>
  <c r="Q508" i="1" s="1"/>
  <c r="D498" i="1"/>
  <c r="G514" i="1" s="1"/>
  <c r="D143" i="1"/>
  <c r="K143" i="1" s="1"/>
  <c r="Q143" i="1" s="1"/>
  <c r="H134" i="1"/>
  <c r="N134" i="1" s="1"/>
  <c r="D133" i="1"/>
  <c r="T305" i="1" l="1"/>
  <c r="U305" i="1" s="1"/>
  <c r="U312" i="1" s="1"/>
  <c r="N326" i="1"/>
  <c r="T326" i="1" s="1"/>
  <c r="U326" i="1" s="1"/>
  <c r="U333" i="1" s="1"/>
  <c r="D335" i="1"/>
  <c r="K335" i="1" s="1"/>
  <c r="Q335" i="1" s="1"/>
  <c r="G342" i="1"/>
  <c r="H326" i="1"/>
  <c r="D486" i="1"/>
  <c r="K486" i="1" s="1"/>
  <c r="Q486" i="1" s="1"/>
  <c r="G493" i="1"/>
  <c r="S493" i="1"/>
  <c r="H477" i="1"/>
  <c r="N477" i="1" s="1"/>
  <c r="R493" i="1"/>
  <c r="M493" i="1"/>
  <c r="L493" i="1"/>
  <c r="T478" i="1"/>
  <c r="U478" i="1" s="1"/>
  <c r="N499" i="1"/>
  <c r="T499" i="1" s="1"/>
  <c r="U499" i="1" s="1"/>
  <c r="N585" i="1"/>
  <c r="T585" i="1" s="1"/>
  <c r="U585" i="1" s="1"/>
  <c r="T564" i="1"/>
  <c r="U564" i="1" s="1"/>
  <c r="T90" i="1"/>
  <c r="U90" i="1" s="1"/>
  <c r="U97" i="1" s="1"/>
  <c r="N111" i="1"/>
  <c r="T111" i="1" s="1"/>
  <c r="U111" i="1" s="1"/>
  <c r="U118" i="1" s="1"/>
  <c r="G385" i="1"/>
  <c r="M385" i="1"/>
  <c r="S385" i="1"/>
  <c r="R385" i="1"/>
  <c r="L385" i="1"/>
  <c r="D292" i="1"/>
  <c r="K292" i="1" s="1"/>
  <c r="Q292" i="1" s="1"/>
  <c r="H283" i="1"/>
  <c r="N283" i="1" s="1"/>
  <c r="T283" i="1" s="1"/>
  <c r="U283" i="1" s="1"/>
  <c r="U290" i="1" s="1"/>
  <c r="G299" i="1"/>
  <c r="M299" i="1"/>
  <c r="S299" i="1"/>
  <c r="R299" i="1"/>
  <c r="L299" i="1"/>
  <c r="U535" i="1"/>
  <c r="U536" i="1"/>
  <c r="H563" i="1"/>
  <c r="N563" i="1" s="1"/>
  <c r="L579" i="1"/>
  <c r="G579" i="1"/>
  <c r="D572" i="1"/>
  <c r="K572" i="1" s="1"/>
  <c r="Q572" i="1" s="1"/>
  <c r="M579" i="1"/>
  <c r="S579" i="1"/>
  <c r="R579" i="1"/>
  <c r="U256" i="1"/>
  <c r="U255" i="1"/>
  <c r="M428" i="1"/>
  <c r="S428" i="1"/>
  <c r="G428" i="1"/>
  <c r="L428" i="1"/>
  <c r="R428" i="1"/>
  <c r="G557" i="1"/>
  <c r="D550" i="1"/>
  <c r="K550" i="1" s="1"/>
  <c r="Q550" i="1" s="1"/>
  <c r="H541" i="1"/>
  <c r="U556" i="1"/>
  <c r="U557" i="1"/>
  <c r="T134" i="1"/>
  <c r="U134" i="1" s="1"/>
  <c r="N155" i="1"/>
  <c r="T155" i="1" s="1"/>
  <c r="U155" i="1" s="1"/>
  <c r="T220" i="1"/>
  <c r="U220" i="1" s="1"/>
  <c r="T348" i="1"/>
  <c r="U348" i="1" s="1"/>
  <c r="U355" i="1" s="1"/>
  <c r="U191" i="1"/>
  <c r="U192" i="1"/>
  <c r="D206" i="1"/>
  <c r="K206" i="1" s="1"/>
  <c r="Q206" i="1" s="1"/>
  <c r="H197" i="1"/>
  <c r="H412" i="1"/>
  <c r="N412" i="1" s="1"/>
  <c r="T412" i="1" s="1"/>
  <c r="U412" i="1" s="1"/>
  <c r="U419" i="1" s="1"/>
  <c r="D421" i="1"/>
  <c r="K421" i="1" s="1"/>
  <c r="Q421" i="1" s="1"/>
  <c r="U213" i="1"/>
  <c r="U212" i="1"/>
  <c r="S63" i="1"/>
  <c r="G63" i="1"/>
  <c r="H47" i="1"/>
  <c r="N47" i="1" s="1"/>
  <c r="M63" i="1"/>
  <c r="D56" i="1"/>
  <c r="K56" i="1" s="1"/>
  <c r="Q56" i="1" s="1"/>
  <c r="R63" i="1"/>
  <c r="L63" i="1"/>
  <c r="D443" i="1"/>
  <c r="K443" i="1" s="1"/>
  <c r="Q443" i="1" s="1"/>
  <c r="S450" i="1"/>
  <c r="M450" i="1"/>
  <c r="H434" i="1"/>
  <c r="N434" i="1" s="1"/>
  <c r="G450" i="1"/>
  <c r="L450" i="1"/>
  <c r="R450" i="1"/>
  <c r="H498" i="1"/>
  <c r="D507" i="1"/>
  <c r="K507" i="1" s="1"/>
  <c r="Q507" i="1" s="1"/>
  <c r="D378" i="1"/>
  <c r="K378" i="1" s="1"/>
  <c r="Q378" i="1" s="1"/>
  <c r="H369" i="1"/>
  <c r="N369" i="1" s="1"/>
  <c r="T369" i="1" s="1"/>
  <c r="U369" i="1" s="1"/>
  <c r="U376" i="1" s="1"/>
  <c r="H219" i="1"/>
  <c r="N219" i="1" s="1"/>
  <c r="S235" i="1"/>
  <c r="D228" i="1"/>
  <c r="K228" i="1" s="1"/>
  <c r="Q228" i="1" s="1"/>
  <c r="M235" i="1"/>
  <c r="G235" i="1"/>
  <c r="L235" i="1"/>
  <c r="R235" i="1"/>
  <c r="N69" i="1"/>
  <c r="T69" i="1" s="1"/>
  <c r="U69" i="1" s="1"/>
  <c r="T48" i="1"/>
  <c r="U48" i="1" s="1"/>
  <c r="D142" i="1"/>
  <c r="K142" i="1" s="1"/>
  <c r="Q142" i="1" s="1"/>
  <c r="H133" i="1"/>
  <c r="N133" i="1" s="1"/>
  <c r="M149" i="1"/>
  <c r="G149" i="1"/>
  <c r="L149" i="1"/>
  <c r="R149" i="1"/>
  <c r="N456" i="1"/>
  <c r="T456" i="1" s="1"/>
  <c r="U456" i="1" s="1"/>
  <c r="T435" i="1"/>
  <c r="U435" i="1" s="1"/>
  <c r="U342" i="1" l="1"/>
  <c r="U341" i="1"/>
  <c r="U320" i="1"/>
  <c r="U321" i="1"/>
  <c r="N498" i="1"/>
  <c r="T498" i="1" s="1"/>
  <c r="U498" i="1" s="1"/>
  <c r="U505" i="1" s="1"/>
  <c r="T477" i="1"/>
  <c r="U477" i="1" s="1"/>
  <c r="U484" i="1" s="1"/>
  <c r="U428" i="1"/>
  <c r="U427" i="1"/>
  <c r="N584" i="1"/>
  <c r="T584" i="1" s="1"/>
  <c r="U584" i="1" s="1"/>
  <c r="U591" i="1" s="1"/>
  <c r="T563" i="1"/>
  <c r="U563" i="1" s="1"/>
  <c r="U570" i="1" s="1"/>
  <c r="U299" i="1"/>
  <c r="U298" i="1"/>
  <c r="U106" i="1"/>
  <c r="U105" i="1"/>
  <c r="U126" i="1"/>
  <c r="U127" i="1"/>
  <c r="U384" i="1"/>
  <c r="U385" i="1"/>
  <c r="T219" i="1"/>
  <c r="U219" i="1" s="1"/>
  <c r="U226" i="1" s="1"/>
  <c r="U234" i="1" s="1"/>
  <c r="N68" i="1"/>
  <c r="T68" i="1" s="1"/>
  <c r="U68" i="1" s="1"/>
  <c r="U75" i="1" s="1"/>
  <c r="T47" i="1"/>
  <c r="U47" i="1" s="1"/>
  <c r="U54" i="1" s="1"/>
  <c r="T133" i="1"/>
  <c r="U133" i="1" s="1"/>
  <c r="U140" i="1" s="1"/>
  <c r="N154" i="1"/>
  <c r="T154" i="1" s="1"/>
  <c r="U154" i="1" s="1"/>
  <c r="U161" i="1" s="1"/>
  <c r="N455" i="1"/>
  <c r="T455" i="1" s="1"/>
  <c r="U455" i="1" s="1"/>
  <c r="U462" i="1" s="1"/>
  <c r="T434" i="1"/>
  <c r="U434" i="1" s="1"/>
  <c r="U441" i="1" s="1"/>
  <c r="U363" i="1"/>
  <c r="U364" i="1"/>
  <c r="U492" i="1" l="1"/>
  <c r="U493" i="1"/>
  <c r="U514" i="1"/>
  <c r="U513" i="1"/>
  <c r="U599" i="1"/>
  <c r="U600" i="1"/>
  <c r="U578" i="1"/>
  <c r="U579" i="1"/>
  <c r="U449" i="1"/>
  <c r="U450" i="1"/>
  <c r="U169" i="1"/>
  <c r="U170" i="1"/>
  <c r="U235" i="1"/>
  <c r="U471" i="1"/>
  <c r="U470" i="1"/>
  <c r="U62" i="1"/>
  <c r="U63" i="1"/>
  <c r="U84" i="1"/>
  <c r="U83" i="1"/>
</calcChain>
</file>

<file path=xl/sharedStrings.xml><?xml version="1.0" encoding="utf-8"?>
<sst xmlns="http://schemas.openxmlformats.org/spreadsheetml/2006/main" count="640" uniqueCount="56">
  <si>
    <t>File Number:</t>
  </si>
  <si>
    <t>Exhibit:</t>
  </si>
  <si>
    <t>Tab:</t>
  </si>
  <si>
    <t>Schedule:</t>
  </si>
  <si>
    <t>Page:</t>
  </si>
  <si>
    <t>Date:</t>
  </si>
  <si>
    <t>Appendix 2-IB</t>
  </si>
  <si>
    <t>Customer, Connections, Load Forecast and Revenues Data and Analysis</t>
  </si>
  <si>
    <t>Revenues</t>
  </si>
  <si>
    <t>This sheet is to be filled in accordance with the instructions documented in section 2.3.2 of Chapter 2 of the Filing Requirements for Distribution Rate Applications, in terms of one set of tables per customer class.</t>
  </si>
  <si>
    <t>Color coding for Cells:</t>
  </si>
  <si>
    <t>Data input</t>
  </si>
  <si>
    <t>Drop-down List</t>
  </si>
  <si>
    <t>No data entry required</t>
  </si>
  <si>
    <t>Blank or calculated value</t>
  </si>
  <si>
    <t>Distribution System (Total)</t>
  </si>
  <si>
    <t>Calendar Year</t>
  </si>
  <si>
    <r>
      <t xml:space="preserve">Consumption (kWh) </t>
    </r>
    <r>
      <rPr>
        <b/>
        <vertAlign val="superscript"/>
        <sz val="10"/>
        <rFont val="Arial"/>
        <family val="2"/>
      </rPr>
      <t>(3)</t>
    </r>
  </si>
  <si>
    <t>Actual (Weather actual)</t>
  </si>
  <si>
    <t>Weather-normalized</t>
  </si>
  <si>
    <t>Historical</t>
  </si>
  <si>
    <t>Actual</t>
  </si>
  <si>
    <t>Bridge Year</t>
  </si>
  <si>
    <t>Forecast</t>
  </si>
  <si>
    <t>Test Year</t>
  </si>
  <si>
    <t>Variance Analysis</t>
  </si>
  <si>
    <t>Year</t>
  </si>
  <si>
    <t>Year-over-year</t>
  </si>
  <si>
    <t>Versus OEB-approved</t>
  </si>
  <si>
    <t>Geometric Mean</t>
  </si>
  <si>
    <t>Customer Class Analysis (one for each Customer Class, excluding MicroFIT and Standby)</t>
  </si>
  <si>
    <t>Customer Class:</t>
  </si>
  <si>
    <t>Is the customer class billed on consumption (kWh) or demand (kW or kVA)?</t>
  </si>
  <si>
    <t>kWh</t>
  </si>
  <si>
    <t>Customers</t>
  </si>
  <si>
    <t>Test Year Versus OEB-approved</t>
  </si>
  <si>
    <t>Bridge Year (Forecast)</t>
  </si>
  <si>
    <t>Test Year (Forecast)</t>
  </si>
  <si>
    <t>R1</t>
  </si>
  <si>
    <t>R2</t>
  </si>
  <si>
    <t>Urban Residential</t>
  </si>
  <si>
    <t>Seasonal</t>
  </si>
  <si>
    <t>Dgen</t>
  </si>
  <si>
    <t>GSd</t>
  </si>
  <si>
    <t>ST</t>
  </si>
  <si>
    <t>UGe</t>
  </si>
  <si>
    <t>Street Light</t>
  </si>
  <si>
    <t>Sentinel Light</t>
  </si>
  <si>
    <t>USL</t>
  </si>
  <si>
    <t>GSe</t>
  </si>
  <si>
    <t>kW</t>
  </si>
  <si>
    <t>UGd</t>
  </si>
  <si>
    <r>
      <t xml:space="preserve">Demand (kW) </t>
    </r>
    <r>
      <rPr>
        <b/>
        <vertAlign val="superscript"/>
        <sz val="10"/>
        <rFont val="Arial"/>
        <family val="2"/>
      </rPr>
      <t>(3)</t>
    </r>
  </si>
  <si>
    <t>Not Applicable</t>
  </si>
  <si>
    <t>*Note: Customer and connections data is mid-year data</t>
  </si>
  <si>
    <t>s 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</si>
</sst>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_-* #,##0_-;\-* #,##0_-;_-* &quot;-&quot;??_-;_-@_-"/>
    <numFmt numFmtId="165" formatCode="0.0%"/>
    <numFmt numFmtId="166" formatCode="_-&quot;$&quot;* #,##0_-;\-&quot;$&quot;* #,##0_-;_-&quot;$&quot;* &quot;-&quot;??_-;_-@_-"/>
    <numFmt numFmtId="167" formatCode="&quot;$&quot;#,##0"/>
  </numFmts>
  <fonts count="13"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sz val="11"/>
      <name val="Calibri"/>
      <family val="2"/>
    </font>
    <font>
      <b/>
      <i/>
      <sz val="14"/>
      <name val="Calibri"/>
      <family val="2"/>
    </font>
    <font>
      <b/>
      <vertAlign val="superscript"/>
      <sz val="10"/>
      <name val="Arial"/>
      <family val="2"/>
    </font>
    <font>
      <i/>
      <sz val="10"/>
      <name val="Arial"/>
      <family val="2"/>
    </font>
    <font>
      <sz val="10"/>
      <color theme="0" tint="-0.34998626667073579"/>
      <name val="Arial"/>
      <family val="2"/>
    </font>
    <font>
      <sz val="10"/>
      <color theme="0"/>
      <name val="Arial"/>
      <family val="2"/>
    </font>
    <font>
      <i/>
      <sz val="10"/>
      <color theme="0"/>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cellStyleXfs>
  <cellXfs count="202">
    <xf numFmtId="0" fontId="0" fillId="0" borderId="0" xfId="0"/>
    <xf numFmtId="0" fontId="0" fillId="0" borderId="0" xfId="0" applyProtection="1">
      <protection locked="0"/>
    </xf>
    <xf numFmtId="0" fontId="3" fillId="0" borderId="0" xfId="4" applyFont="1" applyProtection="1">
      <protection locked="0"/>
    </xf>
    <xf numFmtId="0" fontId="4" fillId="0" borderId="0" xfId="4" applyFont="1" applyAlignment="1" applyProtection="1">
      <alignment vertical="top"/>
      <protection locked="0"/>
    </xf>
    <xf numFmtId="0" fontId="4" fillId="2" borderId="0" xfId="4" applyFont="1" applyFill="1" applyBorder="1" applyAlignment="1" applyProtection="1">
      <alignment vertical="top"/>
      <protection locked="0"/>
    </xf>
    <xf numFmtId="0" fontId="4" fillId="2" borderId="0" xfId="4" applyFont="1" applyFill="1" applyAlignment="1" applyProtection="1">
      <alignment vertical="top"/>
      <protection locked="0"/>
    </xf>
    <xf numFmtId="0" fontId="4" fillId="0" borderId="0" xfId="4" applyFont="1" applyAlignment="1" applyProtection="1">
      <alignment horizontal="right" vertical="top"/>
      <protection locked="0"/>
    </xf>
    <xf numFmtId="15" fontId="4" fillId="2" borderId="0" xfId="4" applyNumberFormat="1" applyFont="1" applyFill="1" applyAlignment="1" applyProtection="1">
      <alignment vertical="top"/>
      <protection locked="0"/>
    </xf>
    <xf numFmtId="0" fontId="6" fillId="0" borderId="0" xfId="0" applyFont="1" applyAlignment="1">
      <alignment horizontal="left" vertical="top" wrapText="1"/>
    </xf>
    <xf numFmtId="0" fontId="6" fillId="0" borderId="0" xfId="0" applyFont="1" applyAlignment="1">
      <alignment horizontal="left" vertical="top"/>
    </xf>
    <xf numFmtId="0" fontId="6" fillId="2" borderId="0" xfId="0" applyFont="1" applyFill="1" applyAlignment="1">
      <alignment horizontal="left" vertical="top"/>
    </xf>
    <xf numFmtId="0" fontId="6" fillId="0" borderId="0" xfId="0" applyFont="1" applyFill="1" applyAlignment="1">
      <alignment horizontal="left" vertical="top"/>
    </xf>
    <xf numFmtId="0" fontId="6" fillId="3" borderId="0" xfId="0" applyFont="1" applyFill="1" applyAlignment="1">
      <alignment horizontal="left" vertical="top"/>
    </xf>
    <xf numFmtId="0" fontId="6" fillId="4" borderId="0" xfId="0" applyFont="1" applyFill="1" applyAlignment="1">
      <alignment horizontal="left" vertical="top"/>
    </xf>
    <xf numFmtId="0" fontId="6" fillId="0" borderId="1" xfId="0" applyFont="1" applyBorder="1" applyAlignment="1">
      <alignment horizontal="left" vertical="top"/>
    </xf>
    <xf numFmtId="0" fontId="7" fillId="0" borderId="0" xfId="0" applyFont="1" applyFill="1" applyAlignment="1">
      <alignment horizontal="left" vertical="top"/>
    </xf>
    <xf numFmtId="0" fontId="6" fillId="0" borderId="2" xfId="0" applyFont="1" applyBorder="1" applyAlignment="1">
      <alignment horizontal="left" vertical="top"/>
    </xf>
    <xf numFmtId="0" fontId="2" fillId="0" borderId="3" xfId="0" applyFont="1" applyBorder="1"/>
    <xf numFmtId="0" fontId="3" fillId="0" borderId="3" xfId="0" applyFont="1" applyBorder="1"/>
    <xf numFmtId="0" fontId="3" fillId="0" borderId="4" xfId="0" applyFont="1" applyBorder="1"/>
    <xf numFmtId="0" fontId="3" fillId="0" borderId="0" xfId="0" applyFont="1" applyFill="1" applyBorder="1" applyAlignment="1">
      <alignment wrapText="1"/>
    </xf>
    <xf numFmtId="0" fontId="3" fillId="0" borderId="5" xfId="0" applyFont="1" applyFill="1" applyBorder="1"/>
    <xf numFmtId="0" fontId="0" fillId="0" borderId="9" xfId="0" applyBorder="1"/>
    <xf numFmtId="0" fontId="3" fillId="0" borderId="9" xfId="0" applyFont="1" applyBorder="1" applyAlignment="1">
      <alignment horizontal="center" vertical="center" wrapText="1"/>
    </xf>
    <xf numFmtId="0" fontId="3" fillId="0" borderId="10" xfId="0" applyFont="1" applyBorder="1"/>
    <xf numFmtId="0" fontId="3" fillId="0" borderId="2" xfId="0" applyFont="1" applyFill="1" applyBorder="1" applyAlignment="1">
      <alignment horizontal="center"/>
    </xf>
    <xf numFmtId="0" fontId="3" fillId="0" borderId="11" xfId="0" applyFont="1" applyFill="1" applyBorder="1"/>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5" xfId="0" applyFont="1" applyBorder="1"/>
    <xf numFmtId="0" fontId="9" fillId="0" borderId="15" xfId="0" applyFont="1" applyBorder="1" applyAlignment="1">
      <alignment horizontal="center" vertical="center"/>
    </xf>
    <xf numFmtId="0" fontId="0" fillId="0" borderId="16" xfId="0" applyBorder="1"/>
    <xf numFmtId="0" fontId="2" fillId="0" borderId="0" xfId="0" applyFont="1" applyFill="1" applyBorder="1" applyAlignment="1">
      <alignment horizontal="center" vertical="center"/>
    </xf>
    <xf numFmtId="164" fontId="2" fillId="0" borderId="0" xfId="1" applyNumberFormat="1" applyFont="1" applyFill="1" applyBorder="1" applyAlignment="1">
      <alignment horizontal="center" vertical="center"/>
    </xf>
    <xf numFmtId="0" fontId="0" fillId="0" borderId="0" xfId="0" applyFill="1" applyBorder="1"/>
    <xf numFmtId="0" fontId="0" fillId="0" borderId="17" xfId="0" applyFill="1" applyBorder="1"/>
    <xf numFmtId="0" fontId="2" fillId="3" borderId="18" xfId="0" applyFont="1" applyFill="1" applyBorder="1" applyAlignment="1">
      <alignment horizontal="center" vertical="center"/>
    </xf>
    <xf numFmtId="4" fontId="2" fillId="2" borderId="0" xfId="0" applyNumberFormat="1" applyFont="1" applyFill="1" applyBorder="1" applyAlignment="1">
      <alignment horizontal="center" vertical="center"/>
    </xf>
    <xf numFmtId="3" fontId="0" fillId="4" borderId="17" xfId="0" applyNumberFormat="1" applyFill="1" applyBorder="1"/>
    <xf numFmtId="4" fontId="0" fillId="4" borderId="0" xfId="0" applyNumberFormat="1" applyFill="1" applyBorder="1" applyAlignment="1">
      <alignment horizontal="center" vertical="center"/>
    </xf>
    <xf numFmtId="4" fontId="0" fillId="2" borderId="0" xfId="0" applyNumberFormat="1" applyFill="1" applyBorder="1" applyAlignment="1">
      <alignment horizontal="center" vertical="center"/>
    </xf>
    <xf numFmtId="0" fontId="3" fillId="0" borderId="9" xfId="0" applyFont="1" applyBorder="1"/>
    <xf numFmtId="0" fontId="9" fillId="0" borderId="9" xfId="0" applyFont="1" applyBorder="1" applyAlignment="1">
      <alignment horizontal="center" vertical="center"/>
    </xf>
    <xf numFmtId="0" fontId="0" fillId="0" borderId="10" xfId="0" applyBorder="1"/>
    <xf numFmtId="0" fontId="2" fillId="0" borderId="2" xfId="0" applyFont="1" applyFill="1" applyBorder="1" applyAlignment="1">
      <alignment horizontal="center" vertical="center"/>
    </xf>
    <xf numFmtId="164" fontId="2" fillId="0" borderId="2" xfId="1" applyNumberFormat="1" applyFont="1" applyFill="1" applyBorder="1" applyAlignment="1">
      <alignment horizontal="center" vertical="center"/>
    </xf>
    <xf numFmtId="0" fontId="0" fillId="0" borderId="2" xfId="0" applyFill="1" applyBorder="1"/>
    <xf numFmtId="0" fontId="0" fillId="0" borderId="11" xfId="0" applyFill="1" applyBorder="1"/>
    <xf numFmtId="4" fontId="0" fillId="4" borderId="19" xfId="0" applyNumberFormat="1" applyFill="1" applyBorder="1" applyAlignment="1">
      <alignment horizontal="center" vertical="center"/>
    </xf>
    <xf numFmtId="4" fontId="0" fillId="2" borderId="2" xfId="0" applyNumberFormat="1" applyFill="1" applyBorder="1" applyAlignment="1">
      <alignment horizontal="center" vertical="center"/>
    </xf>
    <xf numFmtId="0" fontId="3" fillId="0" borderId="20" xfId="0" applyFont="1" applyFill="1" applyBorder="1"/>
    <xf numFmtId="0" fontId="0" fillId="0" borderId="20" xfId="0" applyBorder="1"/>
    <xf numFmtId="0" fontId="0" fillId="0" borderId="0" xfId="0" applyFill="1"/>
    <xf numFmtId="0" fontId="10" fillId="0" borderId="0" xfId="0" applyFont="1" applyFill="1"/>
    <xf numFmtId="0" fontId="0" fillId="0" borderId="21" xfId="0" applyBorder="1"/>
    <xf numFmtId="0" fontId="11" fillId="0" borderId="0" xfId="0" applyFont="1" applyFill="1"/>
    <xf numFmtId="0" fontId="3" fillId="0" borderId="4" xfId="0" applyFont="1" applyFill="1" applyBorder="1" applyAlignment="1">
      <alignment horizontal="left" vertical="top"/>
    </xf>
    <xf numFmtId="0" fontId="0" fillId="0" borderId="21" xfId="0" applyFill="1" applyBorder="1"/>
    <xf numFmtId="0" fontId="2" fillId="0" borderId="21"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5" xfId="0" applyFill="1" applyBorder="1"/>
    <xf numFmtId="0" fontId="3" fillId="0" borderId="22" xfId="0" applyFont="1" applyBorder="1" applyAlignment="1">
      <alignment horizontal="center" vertical="center"/>
    </xf>
    <xf numFmtId="0" fontId="3" fillId="0" borderId="20" xfId="0" applyFont="1" applyBorder="1"/>
    <xf numFmtId="0" fontId="3" fillId="0" borderId="23" xfId="0" applyFont="1" applyBorder="1" applyAlignment="1">
      <alignment horizontal="center" vertical="center" wrapText="1"/>
    </xf>
    <xf numFmtId="0" fontId="11" fillId="0" borderId="16" xfId="0" applyFont="1" applyBorder="1"/>
    <xf numFmtId="0" fontId="12" fillId="0" borderId="0" xfId="0" applyFont="1" applyBorder="1" applyAlignment="1">
      <alignment horizontal="center" vertical="center"/>
    </xf>
    <xf numFmtId="0" fontId="0" fillId="0" borderId="0" xfId="0" applyBorder="1"/>
    <xf numFmtId="0" fontId="0" fillId="0" borderId="0" xfId="0" applyFill="1" applyBorder="1" applyAlignment="1">
      <alignment horizontal="center"/>
    </xf>
    <xf numFmtId="0" fontId="0" fillId="4" borderId="0" xfId="0" applyFill="1" applyBorder="1" applyAlignment="1">
      <alignment horizontal="center" vertical="center"/>
    </xf>
    <xf numFmtId="0" fontId="0" fillId="4" borderId="17" xfId="0" applyFill="1" applyBorder="1"/>
    <xf numFmtId="165" fontId="0" fillId="0" borderId="0" xfId="3" applyNumberFormat="1" applyFont="1" applyFill="1" applyBorder="1" applyAlignment="1">
      <alignment horizontal="center"/>
    </xf>
    <xf numFmtId="165" fontId="0" fillId="0" borderId="0" xfId="3" applyNumberFormat="1" applyFont="1" applyBorder="1" applyAlignment="1">
      <alignment horizontal="center" vertical="center"/>
    </xf>
    <xf numFmtId="165" fontId="0" fillId="0" borderId="17" xfId="3" applyNumberFormat="1" applyFont="1" applyFill="1" applyBorder="1"/>
    <xf numFmtId="0" fontId="11" fillId="0" borderId="10" xfId="0" applyFont="1" applyBorder="1"/>
    <xf numFmtId="0" fontId="11" fillId="0" borderId="2" xfId="0" applyFont="1" applyBorder="1" applyAlignment="1">
      <alignment horizontal="center" vertical="center"/>
    </xf>
    <xf numFmtId="0" fontId="0" fillId="0" borderId="2" xfId="0" applyBorder="1"/>
    <xf numFmtId="165" fontId="0" fillId="0" borderId="2" xfId="3" applyNumberFormat="1" applyFont="1" applyFill="1" applyBorder="1" applyAlignment="1">
      <alignment horizontal="center"/>
    </xf>
    <xf numFmtId="0" fontId="0" fillId="0" borderId="2" xfId="0" applyFill="1" applyBorder="1" applyAlignment="1">
      <alignment horizontal="center"/>
    </xf>
    <xf numFmtId="0" fontId="0" fillId="0" borderId="11" xfId="0" applyBorder="1"/>
    <xf numFmtId="0" fontId="0" fillId="0" borderId="9" xfId="0" applyBorder="1" applyAlignment="1">
      <alignment horizontal="center" vertical="center" wrapText="1"/>
    </xf>
    <xf numFmtId="165" fontId="0" fillId="0" borderId="2" xfId="3" applyNumberFormat="1" applyFont="1" applyBorder="1" applyAlignment="1">
      <alignment horizontal="center" vertical="center"/>
    </xf>
    <xf numFmtId="165" fontId="0" fillId="0" borderId="11" xfId="3" applyNumberFormat="1" applyFont="1" applyFill="1" applyBorder="1"/>
    <xf numFmtId="0" fontId="7" fillId="0" borderId="0" xfId="0" applyFont="1" applyAlignment="1">
      <alignment horizontal="left" vertical="top"/>
    </xf>
    <xf numFmtId="0" fontId="3" fillId="0" borderId="0" xfId="0" applyFont="1" applyAlignment="1">
      <alignment horizontal="center" vertical="center"/>
    </xf>
    <xf numFmtId="0" fontId="3" fillId="0" borderId="0" xfId="0" applyFont="1"/>
    <xf numFmtId="0" fontId="2" fillId="0" borderId="0" xfId="0" applyFont="1"/>
    <xf numFmtId="0" fontId="0" fillId="3" borderId="22" xfId="0" applyFill="1" applyBorder="1" applyAlignment="1"/>
    <xf numFmtId="0" fontId="0" fillId="0" borderId="0" xfId="0" applyFill="1" applyBorder="1" applyAlignment="1"/>
    <xf numFmtId="0" fontId="3" fillId="0" borderId="16" xfId="0" applyFont="1" applyBorder="1"/>
    <xf numFmtId="0" fontId="3" fillId="0" borderId="9" xfId="0" applyFont="1" applyBorder="1" applyAlignment="1">
      <alignment horizontal="center"/>
    </xf>
    <xf numFmtId="0" fontId="3" fillId="0" borderId="12" xfId="0" applyFont="1" applyBorder="1"/>
    <xf numFmtId="0" fontId="3" fillId="0" borderId="2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0" fillId="0" borderId="15" xfId="0" applyBorder="1"/>
    <xf numFmtId="0" fontId="2" fillId="0" borderId="28" xfId="0" applyFont="1" applyFill="1" applyBorder="1" applyAlignment="1">
      <alignment horizontal="center" vertical="center"/>
    </xf>
    <xf numFmtId="164" fontId="2" fillId="2" borderId="0" xfId="1" applyNumberFormat="1" applyFont="1" applyFill="1" applyBorder="1" applyAlignment="1">
      <alignment horizontal="center" vertical="center"/>
    </xf>
    <xf numFmtId="0" fontId="2" fillId="0" borderId="18" xfId="0" applyFont="1" applyBorder="1" applyAlignment="1">
      <alignment horizontal="center" vertical="center"/>
    </xf>
    <xf numFmtId="0" fontId="2" fillId="0" borderId="0" xfId="0" applyFont="1" applyBorder="1" applyAlignment="1">
      <alignment horizontal="center" vertical="center" wrapText="1"/>
    </xf>
    <xf numFmtId="4" fontId="0" fillId="4" borderId="17" xfId="0" applyNumberFormat="1" applyFill="1" applyBorder="1"/>
    <xf numFmtId="0" fontId="0" fillId="0" borderId="18" xfId="0" applyBorder="1" applyAlignment="1">
      <alignment horizontal="center" vertical="center"/>
    </xf>
    <xf numFmtId="4" fontId="0" fillId="0" borderId="29" xfId="0" applyNumberFormat="1" applyBorder="1"/>
    <xf numFmtId="4" fontId="0" fillId="0" borderId="0" xfId="0" applyNumberFormat="1" applyBorder="1"/>
    <xf numFmtId="0" fontId="2" fillId="0" borderId="18" xfId="0" applyFont="1" applyFill="1" applyBorder="1" applyAlignment="1">
      <alignment horizontal="center" vertical="center"/>
    </xf>
    <xf numFmtId="3" fontId="2" fillId="4" borderId="17" xfId="0" applyNumberFormat="1" applyFont="1" applyFill="1" applyBorder="1" applyAlignment="1">
      <alignment horizontal="center" vertical="center"/>
    </xf>
    <xf numFmtId="4" fontId="2" fillId="4" borderId="17" xfId="0" applyNumberFormat="1" applyFont="1" applyFill="1" applyBorder="1" applyAlignment="1">
      <alignment horizontal="center" vertical="center"/>
    </xf>
    <xf numFmtId="4" fontId="0" fillId="2" borderId="0" xfId="0" applyNumberFormat="1" applyFill="1" applyBorder="1"/>
    <xf numFmtId="0" fontId="2" fillId="0" borderId="30" xfId="0" applyFont="1" applyFill="1" applyBorder="1" applyAlignment="1">
      <alignment horizontal="center" vertical="center"/>
    </xf>
    <xf numFmtId="164" fontId="2" fillId="2" borderId="2" xfId="1" applyNumberFormat="1" applyFont="1" applyFill="1" applyBorder="1" applyAlignment="1">
      <alignment horizontal="center" vertical="center"/>
    </xf>
    <xf numFmtId="3" fontId="0" fillId="4" borderId="11" xfId="0" applyNumberFormat="1" applyFill="1" applyBorder="1"/>
    <xf numFmtId="0" fontId="2" fillId="0" borderId="30" xfId="0" applyFont="1" applyBorder="1" applyAlignment="1">
      <alignment horizontal="center" vertical="center"/>
    </xf>
    <xf numFmtId="4" fontId="0" fillId="2" borderId="2" xfId="0" applyNumberFormat="1" applyFill="1" applyBorder="1"/>
    <xf numFmtId="0" fontId="2" fillId="0" borderId="2" xfId="0" applyFont="1" applyBorder="1" applyAlignment="1">
      <alignment horizontal="center" vertical="center" wrapText="1"/>
    </xf>
    <xf numFmtId="4" fontId="0" fillId="4" borderId="11" xfId="0" applyNumberFormat="1" applyFill="1" applyBorder="1"/>
    <xf numFmtId="0" fontId="0" fillId="0" borderId="30" xfId="0" applyBorder="1" applyAlignment="1">
      <alignment horizontal="center" vertical="center"/>
    </xf>
    <xf numFmtId="4" fontId="0" fillId="0" borderId="19" xfId="0" applyNumberFormat="1" applyBorder="1"/>
    <xf numFmtId="4" fontId="0" fillId="0" borderId="2" xfId="0" applyNumberFormat="1" applyBorder="1"/>
    <xf numFmtId="0" fontId="3" fillId="0" borderId="21" xfId="0" applyFont="1" applyFill="1" applyBorder="1"/>
    <xf numFmtId="0" fontId="3" fillId="0" borderId="3" xfId="0" applyFont="1" applyFill="1" applyBorder="1" applyAlignment="1">
      <alignment horizontal="left" vertical="top"/>
    </xf>
    <xf numFmtId="0" fontId="3" fillId="0" borderId="31" xfId="0" applyFont="1" applyBorder="1" applyAlignment="1">
      <alignment horizontal="center" vertical="center"/>
    </xf>
    <xf numFmtId="0" fontId="3" fillId="0" borderId="20" xfId="0" applyFont="1" applyBorder="1" applyAlignment="1">
      <alignment horizontal="center" vertical="center"/>
    </xf>
    <xf numFmtId="0" fontId="0" fillId="0" borderId="5" xfId="0" applyBorder="1"/>
    <xf numFmtId="0" fontId="0" fillId="0" borderId="3" xfId="0" applyBorder="1"/>
    <xf numFmtId="0" fontId="9" fillId="0" borderId="0" xfId="0" quotePrefix="1" applyFont="1" applyBorder="1" applyAlignment="1">
      <alignment horizontal="center" vertical="center"/>
    </xf>
    <xf numFmtId="0" fontId="0" fillId="4" borderId="0" xfId="0" applyFill="1" applyBorder="1" applyAlignment="1">
      <alignment horizontal="center"/>
    </xf>
    <xf numFmtId="0" fontId="0" fillId="4" borderId="17" xfId="0" applyFill="1" applyBorder="1" applyAlignment="1">
      <alignment horizontal="center"/>
    </xf>
    <xf numFmtId="0" fontId="0" fillId="0" borderId="17" xfId="0" applyBorder="1"/>
    <xf numFmtId="0" fontId="0" fillId="4" borderId="0" xfId="0" applyFill="1" applyBorder="1"/>
    <xf numFmtId="0" fontId="9" fillId="0" borderId="0" xfId="0" applyFont="1" applyBorder="1" applyAlignment="1">
      <alignment horizontal="center" vertical="center"/>
    </xf>
    <xf numFmtId="165" fontId="0" fillId="0" borderId="0" xfId="3" applyNumberFormat="1" applyFont="1" applyBorder="1" applyAlignment="1">
      <alignment horizontal="center"/>
    </xf>
    <xf numFmtId="165" fontId="0" fillId="0" borderId="0" xfId="3" applyNumberFormat="1" applyFont="1" applyBorder="1"/>
    <xf numFmtId="165" fontId="0" fillId="0" borderId="17" xfId="3" applyNumberFormat="1" applyFont="1" applyFill="1" applyBorder="1" applyAlignment="1">
      <alignment horizontal="center"/>
    </xf>
    <xf numFmtId="0" fontId="0" fillId="0" borderId="10" xfId="0" applyBorder="1" applyAlignment="1">
      <alignment horizontal="center" vertical="center" wrapText="1"/>
    </xf>
    <xf numFmtId="165" fontId="0" fillId="0" borderId="2" xfId="3" applyNumberFormat="1" applyFont="1" applyBorder="1" applyAlignment="1">
      <alignment horizontal="center"/>
    </xf>
    <xf numFmtId="165" fontId="0" fillId="0" borderId="11" xfId="3" applyNumberFormat="1" applyFont="1" applyFill="1" applyBorder="1" applyAlignment="1">
      <alignment horizontal="center" vertical="center"/>
    </xf>
    <xf numFmtId="165" fontId="0" fillId="0" borderId="2" xfId="3" applyNumberFormat="1" applyFont="1" applyBorder="1"/>
    <xf numFmtId="0" fontId="3" fillId="0" borderId="17" xfId="0" applyFont="1" applyBorder="1" applyAlignment="1">
      <alignment horizontal="center"/>
    </xf>
    <xf numFmtId="0" fontId="3" fillId="0" borderId="30" xfId="0" applyFont="1" applyBorder="1"/>
    <xf numFmtId="0" fontId="3" fillId="0" borderId="11" xfId="0" applyFont="1" applyBorder="1" applyAlignment="1">
      <alignment horizontal="center" vertical="center" wrapText="1"/>
    </xf>
    <xf numFmtId="166" fontId="2" fillId="2" borderId="0" xfId="2" applyNumberFormat="1" applyFont="1" applyFill="1" applyBorder="1" applyAlignment="1">
      <alignment horizontal="center" vertical="center"/>
    </xf>
    <xf numFmtId="167" fontId="0" fillId="4" borderId="5" xfId="0" applyNumberFormat="1" applyFill="1" applyBorder="1"/>
    <xf numFmtId="0" fontId="2" fillId="2" borderId="0" xfId="0" applyFont="1" applyFill="1" applyBorder="1" applyAlignment="1">
      <alignment horizontal="center" vertical="center"/>
    </xf>
    <xf numFmtId="167" fontId="0" fillId="4" borderId="17" xfId="0" applyNumberFormat="1" applyFill="1" applyBorder="1"/>
    <xf numFmtId="167" fontId="2" fillId="4" borderId="17" xfId="2" applyNumberFormat="1" applyFont="1" applyFill="1" applyBorder="1" applyAlignment="1">
      <alignment horizontal="center" vertical="center"/>
    </xf>
    <xf numFmtId="0" fontId="2" fillId="4" borderId="17" xfId="0" applyFont="1" applyFill="1" applyBorder="1" applyAlignment="1">
      <alignment horizontal="center" vertical="center"/>
    </xf>
    <xf numFmtId="0" fontId="0" fillId="2" borderId="0" xfId="0" applyFill="1" applyBorder="1"/>
    <xf numFmtId="0" fontId="0" fillId="2" borderId="0" xfId="0" applyFill="1" applyBorder="1" applyAlignment="1">
      <alignment horizontal="center"/>
    </xf>
    <xf numFmtId="167" fontId="0" fillId="4" borderId="11" xfId="0" applyNumberFormat="1" applyFill="1" applyBorder="1"/>
    <xf numFmtId="0" fontId="0" fillId="2" borderId="2" xfId="0" applyFill="1" applyBorder="1"/>
    <xf numFmtId="0" fontId="0" fillId="2" borderId="2" xfId="0" applyFill="1" applyBorder="1" applyAlignment="1">
      <alignment horizontal="center"/>
    </xf>
    <xf numFmtId="0" fontId="0" fillId="4" borderId="11" xfId="0" applyFill="1" applyBorder="1"/>
    <xf numFmtId="0" fontId="0" fillId="0" borderId="10" xfId="0"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9" fillId="0" borderId="4" xfId="0" applyFont="1" applyBorder="1" applyAlignment="1">
      <alignment horizontal="center" vertical="center"/>
    </xf>
    <xf numFmtId="0" fontId="0" fillId="4" borderId="17" xfId="0" applyFill="1" applyBorder="1" applyAlignment="1">
      <alignment horizontal="center" vertical="center"/>
    </xf>
    <xf numFmtId="0" fontId="9" fillId="0" borderId="16" xfId="0" applyFont="1" applyBorder="1" applyAlignment="1">
      <alignment horizontal="center" vertical="center"/>
    </xf>
    <xf numFmtId="165" fontId="0" fillId="0" borderId="17" xfId="3" applyNumberFormat="1" applyFont="1" applyFill="1" applyBorder="1" applyAlignment="1">
      <alignment horizontal="center" vertical="center"/>
    </xf>
    <xf numFmtId="0" fontId="0" fillId="0" borderId="0" xfId="0" applyBorder="1" applyAlignment="1">
      <alignment horizontal="center" vertical="center" wrapText="1"/>
    </xf>
    <xf numFmtId="165" fontId="0" fillId="0" borderId="0" xfId="3" applyNumberFormat="1" applyFont="1" applyFill="1" applyBorder="1"/>
    <xf numFmtId="0" fontId="3" fillId="0" borderId="20" xfId="0" applyFont="1" applyBorder="1" applyAlignment="1">
      <alignment horizontal="center" vertical="center"/>
    </xf>
    <xf numFmtId="3" fontId="2" fillId="2" borderId="0" xfId="0" applyNumberFormat="1" applyFont="1" applyFill="1" applyBorder="1" applyAlignment="1">
      <alignment horizontal="center" vertical="center"/>
    </xf>
    <xf numFmtId="3" fontId="0" fillId="2" borderId="0" xfId="0" applyNumberFormat="1" applyFill="1" applyBorder="1"/>
    <xf numFmtId="3" fontId="0" fillId="2" borderId="0" xfId="0" applyNumberFormat="1" applyFill="1" applyBorder="1" applyAlignment="1">
      <alignment horizontal="center" vertical="center"/>
    </xf>
    <xf numFmtId="3" fontId="0" fillId="2" borderId="2" xfId="0" applyNumberFormat="1" applyFill="1" applyBorder="1"/>
    <xf numFmtId="3" fontId="0" fillId="2" borderId="2" xfId="0" applyNumberFormat="1" applyFill="1" applyBorder="1" applyAlignment="1">
      <alignment horizontal="center" vertical="center"/>
    </xf>
    <xf numFmtId="4" fontId="11" fillId="0" borderId="0" xfId="0" applyNumberFormat="1" applyFont="1" applyFill="1"/>
    <xf numFmtId="2" fontId="0" fillId="0" borderId="2" xfId="0" applyNumberFormat="1" applyBorder="1"/>
    <xf numFmtId="0" fontId="0" fillId="0" borderId="29" xfId="0" applyBorder="1"/>
    <xf numFmtId="3" fontId="0" fillId="0" borderId="29" xfId="0" applyNumberFormat="1" applyBorder="1"/>
    <xf numFmtId="3" fontId="0" fillId="0" borderId="0" xfId="0" applyNumberFormat="1" applyBorder="1"/>
    <xf numFmtId="3" fontId="0" fillId="0" borderId="19" xfId="0" applyNumberFormat="1" applyBorder="1"/>
    <xf numFmtId="3" fontId="0" fillId="0" borderId="2" xfId="0" applyNumberFormat="1" applyBorder="1"/>
    <xf numFmtId="4" fontId="0" fillId="0" borderId="32" xfId="0" applyNumberFormat="1" applyBorder="1"/>
    <xf numFmtId="4" fontId="0" fillId="0" borderId="33" xfId="0" applyNumberFormat="1" applyBorder="1"/>
    <xf numFmtId="0" fontId="0" fillId="0" borderId="33" xfId="0" applyBorder="1"/>
    <xf numFmtId="165" fontId="0" fillId="0" borderId="2" xfId="3" applyNumberFormat="1" applyFont="1" applyBorder="1" applyAlignment="1">
      <alignment horizontal="left" vertical="center"/>
    </xf>
    <xf numFmtId="0" fontId="3" fillId="0" borderId="4" xfId="0" applyFont="1" applyFill="1" applyBorder="1" applyAlignment="1">
      <alignment horizontal="center" wrapText="1"/>
    </xf>
    <xf numFmtId="0" fontId="3" fillId="0" borderId="21" xfId="0" applyFont="1" applyFill="1" applyBorder="1" applyAlignment="1">
      <alignment horizontal="center" wrapText="1"/>
    </xf>
    <xf numFmtId="0" fontId="3" fillId="0" borderId="5" xfId="0" applyFont="1" applyFill="1" applyBorder="1" applyAlignment="1">
      <alignment horizontal="center"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10" xfId="0" applyFont="1" applyBorder="1" applyAlignment="1">
      <alignment horizontal="center"/>
    </xf>
    <xf numFmtId="0" fontId="3" fillId="0" borderId="2" xfId="0" applyFont="1" applyBorder="1" applyAlignment="1">
      <alignment horizontal="center"/>
    </xf>
    <xf numFmtId="0" fontId="3" fillId="0" borderId="20" xfId="0" applyFont="1" applyBorder="1" applyAlignment="1">
      <alignment horizontal="center" vertical="center"/>
    </xf>
    <xf numFmtId="0" fontId="2" fillId="2" borderId="24" xfId="0" applyFont="1" applyFill="1" applyBorder="1" applyAlignment="1">
      <alignment horizontal="left" vertical="top"/>
    </xf>
    <xf numFmtId="0" fontId="2" fillId="2" borderId="25" xfId="0" applyFont="1" applyFill="1" applyBorder="1" applyAlignment="1">
      <alignment horizontal="left" vertical="top"/>
    </xf>
    <xf numFmtId="0" fontId="2" fillId="2" borderId="26" xfId="0" applyFont="1" applyFill="1" applyBorder="1" applyAlignment="1">
      <alignment horizontal="left" vertical="top"/>
    </xf>
    <xf numFmtId="0" fontId="3" fillId="3" borderId="4" xfId="0" applyFont="1" applyFill="1" applyBorder="1" applyAlignment="1">
      <alignment horizontal="center" wrapText="1"/>
    </xf>
    <xf numFmtId="0" fontId="3" fillId="3" borderId="21" xfId="0" applyFont="1" applyFill="1" applyBorder="1" applyAlignment="1">
      <alignment horizontal="center" wrapText="1"/>
    </xf>
    <xf numFmtId="0" fontId="3" fillId="3" borderId="5" xfId="0" applyFont="1" applyFill="1" applyBorder="1" applyAlignment="1">
      <alignment horizontal="center" wrapText="1"/>
    </xf>
    <xf numFmtId="0" fontId="3" fillId="0" borderId="11" xfId="0" applyFont="1" applyBorder="1" applyAlignment="1">
      <alignment horizontal="center"/>
    </xf>
    <xf numFmtId="0" fontId="6" fillId="0" borderId="0" xfId="0" applyFont="1" applyAlignment="1">
      <alignment horizontal="left" vertical="top"/>
    </xf>
    <xf numFmtId="0" fontId="3" fillId="0" borderId="2" xfId="0" applyFont="1" applyFill="1" applyBorder="1" applyAlignment="1">
      <alignment horizontal="center"/>
    </xf>
    <xf numFmtId="0" fontId="5" fillId="0" borderId="0" xfId="4" applyFont="1" applyAlignment="1" applyProtection="1">
      <alignment horizontal="center"/>
      <protection locked="0"/>
    </xf>
    <xf numFmtId="0" fontId="5" fillId="0" borderId="0" xfId="4" applyFont="1" applyAlignment="1" applyProtection="1">
      <alignment horizontal="center" vertical="top" wrapText="1"/>
      <protection locked="0"/>
    </xf>
  </cellXfs>
  <cellStyles count="5">
    <cellStyle name="Comma" xfId="1" builtinId="3"/>
    <cellStyle name="Currency" xfId="2" builtinId="4"/>
    <cellStyle name="Normal" xfId="0" builtinId="0"/>
    <cellStyle name="Normal 2" xfId="4"/>
    <cellStyle name="Percent" xfId="3" builtinId="5"/>
  </cellStyles>
  <dxfs count="460">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89054\AppData\Local\Microsoft\Windows\Temporary%20Internet%20Files\Content.Outlook\VUXQCTXH\As%20modified%20by%20Alex%20for%202023_Filing_Requirements_Chapter2_Appendices-20200811%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2023-2027%20JRAP\DX\Evidence\Pre-filed_Exhibits\Input_Appendix%202-%20IB-Revenue%20Requirement_202107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App.2-FC Calc of 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ZA_Com. Exp. Forecast"/>
      <sheetName val="App.2-ZB_Cost of Power"/>
      <sheetName val="App.2-S_Stranded Meters"/>
      <sheetName val="App.2-Y_MIFRS Summary Impacts"/>
      <sheetName val="Sheet19"/>
      <sheetName val="App.2-YA_IFRS Transition Costs"/>
      <sheetName val="Sheet1"/>
    </sheetNames>
    <sheetDataSet>
      <sheetData sheetId="0" refreshError="1">
        <row r="16">
          <cell r="E16" t="str">
            <v>EB-2021-XXXX</v>
          </cell>
        </row>
        <row r="24">
          <cell r="E24">
            <v>2023</v>
          </cell>
        </row>
        <row r="28">
          <cell r="E28">
            <v>2018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2018 Rev Req"/>
      <sheetName val="Board Approved 2017 rates rev"/>
      <sheetName val="2017-2022 Rates"/>
      <sheetName val="2017-2022 Rate Adjustments"/>
      <sheetName val="ST Foregone"/>
      <sheetName val="2018-2022 Applicable Rates"/>
      <sheetName val="D-05-01-02 inputs"/>
    </sheetNames>
    <sheetDataSet>
      <sheetData sheetId="0"/>
      <sheetData sheetId="1"/>
      <sheetData sheetId="2"/>
      <sheetData sheetId="3"/>
      <sheetData sheetId="4"/>
      <sheetData sheetId="5"/>
      <sheetData sheetId="6"/>
      <sheetData sheetId="7">
        <row r="9">
          <cell r="N9">
            <v>287118713.99962032</v>
          </cell>
        </row>
        <row r="10">
          <cell r="N10">
            <v>296805886.48466003</v>
          </cell>
        </row>
        <row r="11">
          <cell r="N11">
            <v>319461423.61626756</v>
          </cell>
        </row>
        <row r="12">
          <cell r="N12">
            <v>351533042.32680714</v>
          </cell>
        </row>
        <row r="13">
          <cell r="N13">
            <v>348972650.06657362</v>
          </cell>
        </row>
        <row r="14">
          <cell r="N14">
            <v>373588314.11619395</v>
          </cell>
        </row>
        <row r="15">
          <cell r="N15">
            <v>405561433.18705451</v>
          </cell>
        </row>
        <row r="16">
          <cell r="N16">
            <v>483837448.2490617</v>
          </cell>
        </row>
        <row r="17">
          <cell r="N17">
            <v>495731775.36711597</v>
          </cell>
        </row>
        <row r="18">
          <cell r="N18">
            <v>530055366.9969579</v>
          </cell>
        </row>
        <row r="19">
          <cell r="N19">
            <v>573964846.28849554</v>
          </cell>
        </row>
        <row r="20">
          <cell r="N20">
            <v>563576721.83688891</v>
          </cell>
        </row>
        <row r="21">
          <cell r="N21">
            <v>598934935.79529309</v>
          </cell>
        </row>
        <row r="22">
          <cell r="N22">
            <v>629351203.78450286</v>
          </cell>
        </row>
        <row r="23">
          <cell r="N23">
            <v>101829758.3346159</v>
          </cell>
        </row>
        <row r="24">
          <cell r="N24">
            <v>108578156.03812</v>
          </cell>
        </row>
        <row r="25">
          <cell r="N25">
            <v>110801098.49309173</v>
          </cell>
        </row>
        <row r="26">
          <cell r="N26">
            <v>121601143.67227404</v>
          </cell>
        </row>
        <row r="27">
          <cell r="N27">
            <v>116779993.3814576</v>
          </cell>
        </row>
        <row r="28">
          <cell r="N28">
            <v>121728452.59800036</v>
          </cell>
        </row>
        <row r="29">
          <cell r="N29" t="str">
            <v>Not Applicable</v>
          </cell>
        </row>
        <row r="30">
          <cell r="N30">
            <v>81411773.957836911</v>
          </cell>
        </row>
        <row r="31">
          <cell r="N31">
            <v>86562482.303008005</v>
          </cell>
        </row>
        <row r="32">
          <cell r="N32">
            <v>92419114.931069151</v>
          </cell>
        </row>
        <row r="33">
          <cell r="N33">
            <v>102026852.9083012</v>
          </cell>
        </row>
        <row r="34">
          <cell r="N34">
            <v>104685607.8485415</v>
          </cell>
        </row>
        <row r="35">
          <cell r="N35">
            <v>112230248.08954346</v>
          </cell>
        </row>
        <row r="36">
          <cell r="N36">
            <v>107272461.146973</v>
          </cell>
        </row>
        <row r="37">
          <cell r="N37">
            <v>3110861.4163940474</v>
          </cell>
        </row>
        <row r="38">
          <cell r="N38">
            <v>3272700.2490207879</v>
          </cell>
        </row>
        <row r="39">
          <cell r="N39">
            <v>3691567.7736150008</v>
          </cell>
        </row>
        <row r="40">
          <cell r="N40">
            <v>4813281.9191191588</v>
          </cell>
        </row>
        <row r="41">
          <cell r="N41">
            <v>5053201.1215398107</v>
          </cell>
        </row>
        <row r="42">
          <cell r="N42">
            <v>5596695.9680025168</v>
          </cell>
        </row>
        <row r="43">
          <cell r="N43">
            <v>2457531.1585241696</v>
          </cell>
        </row>
        <row r="44">
          <cell r="N44">
            <v>130499079.23953238</v>
          </cell>
        </row>
        <row r="45">
          <cell r="N45">
            <v>125523305.4586135</v>
          </cell>
        </row>
        <row r="46">
          <cell r="N46">
            <v>135722148.95700091</v>
          </cell>
        </row>
        <row r="47">
          <cell r="N47">
            <v>140625959.61170462</v>
          </cell>
        </row>
        <row r="48">
          <cell r="N48">
            <v>138165854.55455154</v>
          </cell>
        </row>
        <row r="49">
          <cell r="N49">
            <v>147478461.967792</v>
          </cell>
        </row>
        <row r="50">
          <cell r="N50">
            <v>138343714.82698518</v>
          </cell>
        </row>
        <row r="51">
          <cell r="N51">
            <v>154986316.03319401</v>
          </cell>
        </row>
        <row r="52">
          <cell r="N52">
            <v>159477478.48896</v>
          </cell>
        </row>
        <row r="53">
          <cell r="N53">
            <v>170316084.20206749</v>
          </cell>
        </row>
        <row r="54">
          <cell r="N54">
            <v>178688906.46253771</v>
          </cell>
        </row>
        <row r="55">
          <cell r="N55">
            <v>168784255.50143945</v>
          </cell>
        </row>
        <row r="56">
          <cell r="N56">
            <v>178517092.84892339</v>
          </cell>
        </row>
        <row r="57">
          <cell r="N57">
            <v>165984546.40741572</v>
          </cell>
        </row>
        <row r="58">
          <cell r="N58">
            <v>48872382.113419056</v>
          </cell>
        </row>
        <row r="59">
          <cell r="N59">
            <v>47099961.698978767</v>
          </cell>
        </row>
        <row r="60">
          <cell r="N60">
            <v>47771499.536062248</v>
          </cell>
        </row>
        <row r="61">
          <cell r="N61">
            <v>61328906.733804926</v>
          </cell>
        </row>
        <row r="62">
          <cell r="N62">
            <v>60917390.810903922</v>
          </cell>
        </row>
        <row r="63">
          <cell r="N63">
            <v>64968578.647936381</v>
          </cell>
        </row>
        <row r="64">
          <cell r="N64">
            <v>2920912.8002759288</v>
          </cell>
        </row>
        <row r="65">
          <cell r="N65">
            <v>26874978.555809084</v>
          </cell>
        </row>
        <row r="66">
          <cell r="N66">
            <v>25939733.660863105</v>
          </cell>
        </row>
        <row r="67">
          <cell r="N67">
            <v>27922051.394316003</v>
          </cell>
        </row>
        <row r="68">
          <cell r="N68">
            <v>28140056.881261978</v>
          </cell>
        </row>
        <row r="69">
          <cell r="N69">
            <v>26887212.121747494</v>
          </cell>
        </row>
        <row r="70">
          <cell r="N70">
            <v>28668411.557787802</v>
          </cell>
        </row>
        <row r="71">
          <cell r="N71">
            <v>26981787.557650175</v>
          </cell>
        </row>
        <row r="72">
          <cell r="N72">
            <v>20605477.201791361</v>
          </cell>
        </row>
        <row r="73">
          <cell r="N73">
            <v>21188636.458563998</v>
          </cell>
        </row>
        <row r="74">
          <cell r="N74">
            <v>22155475.7485185</v>
          </cell>
        </row>
        <row r="75">
          <cell r="N75">
            <v>22974563.740154099</v>
          </cell>
        </row>
        <row r="76">
          <cell r="N76">
            <v>22441076.805415131</v>
          </cell>
        </row>
        <row r="77">
          <cell r="N77">
            <v>23721823.585767686</v>
          </cell>
        </row>
        <row r="78">
          <cell r="N78">
            <v>22882054.732512336</v>
          </cell>
        </row>
        <row r="79">
          <cell r="N79">
            <v>9545745.1994412187</v>
          </cell>
        </row>
        <row r="80">
          <cell r="N80">
            <v>8451263.0047199987</v>
          </cell>
        </row>
        <row r="81">
          <cell r="N81">
            <v>8525041.5757426322</v>
          </cell>
        </row>
        <row r="82">
          <cell r="N82">
            <v>8740369.8345326409</v>
          </cell>
        </row>
        <row r="83">
          <cell r="N83">
            <v>8804334.2462491188</v>
          </cell>
        </row>
        <row r="84">
          <cell r="N84">
            <v>9339933.2884715721</v>
          </cell>
        </row>
        <row r="85">
          <cell r="N85">
            <v>8414367.6422815192</v>
          </cell>
        </row>
        <row r="86">
          <cell r="N86">
            <v>2373564.2936337707</v>
          </cell>
        </row>
        <row r="87">
          <cell r="N87">
            <v>2307202.7141519999</v>
          </cell>
        </row>
        <row r="88">
          <cell r="N88">
            <v>2331341.2059145132</v>
          </cell>
        </row>
        <row r="89">
          <cell r="N89">
            <v>2481165.5668245163</v>
          </cell>
        </row>
        <row r="90">
          <cell r="N90">
            <v>2560299.3804744394</v>
          </cell>
        </row>
        <row r="91">
          <cell r="N91">
            <v>2803564.3180982228</v>
          </cell>
        </row>
        <row r="92">
          <cell r="N92">
            <v>2415119.6171085793</v>
          </cell>
        </row>
        <row r="93">
          <cell r="N93">
            <v>3143345.1293963562</v>
          </cell>
        </row>
        <row r="94">
          <cell r="N94">
            <v>3135221.55999</v>
          </cell>
        </row>
        <row r="95">
          <cell r="N95">
            <v>3246071.0456328755</v>
          </cell>
        </row>
        <row r="96">
          <cell r="N96">
            <v>3169247.5270758369</v>
          </cell>
        </row>
        <row r="97">
          <cell r="N97">
            <v>3316790.882272359</v>
          </cell>
        </row>
        <row r="98">
          <cell r="N98">
            <v>3543330.6454979861</v>
          </cell>
        </row>
        <row r="99">
          <cell r="N99">
            <v>2363951.1164693311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W601"/>
  <sheetViews>
    <sheetView showGridLines="0" tabSelected="1" zoomScale="85" zoomScaleNormal="85" zoomScaleSheetLayoutView="90" workbookViewId="0">
      <selection activeCell="D8" sqref="D8"/>
    </sheetView>
  </sheetViews>
  <sheetFormatPr defaultRowHeight="14.5" x14ac:dyDescent="0.35"/>
  <cols>
    <col min="1" max="1" width="1.54296875" customWidth="1"/>
    <col min="2" max="2" width="3.54296875" customWidth="1"/>
    <col min="3" max="3" width="22.1796875" customWidth="1"/>
    <col min="4" max="4" width="14.54296875" customWidth="1"/>
    <col min="5" max="5" width="2.453125" customWidth="1"/>
    <col min="6" max="6" width="9.54296875" customWidth="1"/>
    <col min="7" max="8" width="14.54296875" customWidth="1"/>
    <col min="9" max="9" width="14.453125" customWidth="1"/>
    <col min="10" max="10" width="2.54296875" customWidth="1"/>
    <col min="11" max="11" width="10.54296875" customWidth="1"/>
    <col min="12" max="12" width="13.90625" customWidth="1"/>
    <col min="13" max="13" width="16.36328125" customWidth="1"/>
    <col min="14" max="14" width="14.54296875" customWidth="1"/>
    <col min="15" max="15" width="15.7265625" customWidth="1"/>
    <col min="16" max="16" width="2.453125" customWidth="1"/>
    <col min="17" max="17" width="12.54296875" customWidth="1"/>
    <col min="18" max="18" width="10.54296875" customWidth="1"/>
    <col min="19" max="19" width="11.453125" customWidth="1"/>
    <col min="20" max="20" width="14" customWidth="1"/>
    <col min="21" max="21" width="13.54296875" customWidth="1"/>
    <col min="22" max="22" width="3.453125" customWidth="1"/>
  </cols>
  <sheetData>
    <row r="1" spans="2:22" x14ac:dyDescent="0.35">
      <c r="B1" s="1"/>
      <c r="C1" s="1"/>
      <c r="D1" s="1"/>
      <c r="E1" s="1"/>
      <c r="F1" s="1"/>
      <c r="G1" s="1"/>
      <c r="H1" s="1"/>
      <c r="I1" s="1"/>
      <c r="J1" s="1"/>
      <c r="K1" s="1"/>
      <c r="L1" s="1"/>
      <c r="M1" s="1"/>
      <c r="N1" s="1"/>
      <c r="O1" s="1"/>
      <c r="P1" s="1"/>
      <c r="Q1" s="1"/>
      <c r="R1" s="1"/>
      <c r="S1" s="1"/>
      <c r="T1" s="2" t="s">
        <v>0</v>
      </c>
      <c r="U1" s="3" t="str">
        <f>EBNUMBER</f>
        <v>EB-2021-XXXX</v>
      </c>
    </row>
    <row r="2" spans="2:22" x14ac:dyDescent="0.35">
      <c r="B2" s="1"/>
      <c r="C2" s="1"/>
      <c r="D2" s="1"/>
      <c r="E2" s="1"/>
      <c r="F2" s="1"/>
      <c r="G2" s="1"/>
      <c r="H2" s="1"/>
      <c r="I2" s="1"/>
      <c r="J2" s="1"/>
      <c r="K2" s="1"/>
      <c r="L2" s="1"/>
      <c r="M2" s="1"/>
      <c r="N2" s="1"/>
      <c r="O2" s="1"/>
      <c r="P2" s="1"/>
      <c r="Q2" s="1"/>
      <c r="R2" s="1"/>
      <c r="S2" s="1"/>
      <c r="T2" s="2" t="s">
        <v>1</v>
      </c>
      <c r="U2" s="4"/>
    </row>
    <row r="3" spans="2:22" x14ac:dyDescent="0.35">
      <c r="B3" s="1"/>
      <c r="C3" s="1"/>
      <c r="D3" s="1"/>
      <c r="E3" s="1"/>
      <c r="F3" s="1"/>
      <c r="G3" s="1"/>
      <c r="H3" s="1"/>
      <c r="I3" s="1"/>
      <c r="J3" s="1"/>
      <c r="K3" s="1"/>
      <c r="L3" s="1"/>
      <c r="M3" s="1"/>
      <c r="N3" s="1"/>
      <c r="O3" s="1"/>
      <c r="P3" s="1"/>
      <c r="Q3" s="1"/>
      <c r="R3" s="1"/>
      <c r="S3" s="1"/>
      <c r="T3" s="2" t="s">
        <v>2</v>
      </c>
      <c r="U3" s="4"/>
    </row>
    <row r="4" spans="2:22" x14ac:dyDescent="0.35">
      <c r="B4" s="1"/>
      <c r="C4" s="1"/>
      <c r="D4" s="1"/>
      <c r="E4" s="1"/>
      <c r="F4" s="1"/>
      <c r="G4" s="1"/>
      <c r="H4" s="1"/>
      <c r="I4" s="1"/>
      <c r="J4" s="1"/>
      <c r="K4" s="1"/>
      <c r="L4" s="1"/>
      <c r="M4" s="1"/>
      <c r="N4" s="1"/>
      <c r="O4" s="1"/>
      <c r="P4" s="1"/>
      <c r="Q4" s="1"/>
      <c r="R4" s="1"/>
      <c r="S4" s="1"/>
      <c r="T4" s="2" t="s">
        <v>3</v>
      </c>
      <c r="U4" s="4"/>
    </row>
    <row r="5" spans="2:22" x14ac:dyDescent="0.35">
      <c r="B5" s="1"/>
      <c r="C5" s="1"/>
      <c r="D5" s="1"/>
      <c r="E5" s="1"/>
      <c r="F5" s="1"/>
      <c r="G5" s="1"/>
      <c r="H5" s="1"/>
      <c r="I5" s="1"/>
      <c r="J5" s="1"/>
      <c r="K5" s="1"/>
      <c r="L5" s="1"/>
      <c r="M5" s="1"/>
      <c r="N5" s="1"/>
      <c r="O5" s="1"/>
      <c r="P5" s="1"/>
      <c r="Q5" s="1"/>
      <c r="R5" s="1"/>
      <c r="S5" s="1"/>
      <c r="T5" s="2" t="s">
        <v>4</v>
      </c>
      <c r="U5" s="5"/>
    </row>
    <row r="6" spans="2:22" x14ac:dyDescent="0.35">
      <c r="B6" s="1"/>
      <c r="C6" s="1"/>
      <c r="D6" s="1"/>
      <c r="E6" s="1"/>
      <c r="F6" s="1"/>
      <c r="G6" s="1"/>
      <c r="H6" s="1"/>
      <c r="I6" s="1"/>
      <c r="J6" s="1"/>
      <c r="K6" s="1"/>
      <c r="L6" s="1"/>
      <c r="M6" s="1"/>
      <c r="N6" s="1"/>
      <c r="O6" s="1"/>
      <c r="P6" s="1"/>
      <c r="Q6" s="1"/>
      <c r="R6" s="1"/>
      <c r="S6" s="1"/>
      <c r="T6" s="2"/>
      <c r="U6" s="6"/>
    </row>
    <row r="7" spans="2:22" x14ac:dyDescent="0.35">
      <c r="B7" s="1"/>
      <c r="C7" s="1"/>
      <c r="D7" s="1"/>
      <c r="E7" s="1"/>
      <c r="F7" s="1"/>
      <c r="G7" s="1"/>
      <c r="H7" s="1"/>
      <c r="I7" s="1"/>
      <c r="J7" s="1"/>
      <c r="K7" s="1"/>
      <c r="L7" s="1"/>
      <c r="M7" s="1"/>
      <c r="N7" s="1"/>
      <c r="O7" s="1"/>
      <c r="P7" s="1"/>
      <c r="Q7" s="1"/>
      <c r="R7" s="1"/>
      <c r="S7" s="1"/>
      <c r="T7" s="2" t="s">
        <v>5</v>
      </c>
      <c r="U7" s="7"/>
    </row>
    <row r="8" spans="2:22" x14ac:dyDescent="0.35">
      <c r="B8" s="1"/>
      <c r="C8" s="1"/>
      <c r="D8" s="1"/>
      <c r="E8" s="1"/>
      <c r="F8" s="1"/>
      <c r="G8" s="1"/>
      <c r="H8" s="1"/>
      <c r="I8" s="1"/>
      <c r="J8" s="1"/>
      <c r="K8" s="1"/>
      <c r="L8" s="1"/>
      <c r="M8" s="1"/>
    </row>
    <row r="9" spans="2:22" ht="18" x14ac:dyDescent="0.4">
      <c r="B9" s="200" t="s">
        <v>6</v>
      </c>
      <c r="C9" s="200"/>
      <c r="D9" s="200"/>
      <c r="E9" s="200"/>
      <c r="F9" s="200"/>
      <c r="G9" s="200"/>
      <c r="H9" s="200"/>
      <c r="I9" s="200"/>
      <c r="J9" s="200"/>
      <c r="K9" s="200"/>
      <c r="L9" s="200"/>
      <c r="M9" s="200"/>
      <c r="N9" s="200"/>
      <c r="O9" s="200"/>
      <c r="P9" s="200"/>
      <c r="Q9" s="200"/>
      <c r="R9" s="200"/>
      <c r="S9" s="200"/>
      <c r="T9" s="200"/>
      <c r="U9" s="200"/>
      <c r="V9" s="200"/>
    </row>
    <row r="10" spans="2:22" ht="18" x14ac:dyDescent="0.35">
      <c r="B10" s="201" t="s">
        <v>7</v>
      </c>
      <c r="C10" s="201"/>
      <c r="D10" s="201"/>
      <c r="E10" s="201"/>
      <c r="F10" s="201"/>
      <c r="G10" s="201"/>
      <c r="H10" s="201"/>
      <c r="I10" s="201"/>
      <c r="J10" s="201"/>
      <c r="K10" s="201"/>
      <c r="L10" s="201"/>
      <c r="M10" s="201"/>
      <c r="N10" s="201"/>
      <c r="O10" s="201"/>
      <c r="P10" s="201"/>
      <c r="Q10" s="201"/>
      <c r="R10" s="201"/>
      <c r="S10" s="201"/>
      <c r="T10" s="201"/>
      <c r="U10" s="201"/>
      <c r="V10" s="201"/>
    </row>
    <row r="12" spans="2:22" x14ac:dyDescent="0.35">
      <c r="B12" s="8"/>
      <c r="C12" s="8"/>
      <c r="D12" s="8"/>
      <c r="E12" s="8"/>
      <c r="F12" s="8"/>
      <c r="G12" s="8"/>
      <c r="H12" s="8"/>
      <c r="I12" s="8"/>
      <c r="J12" s="8"/>
      <c r="K12" s="8"/>
      <c r="L12" s="8"/>
      <c r="M12" s="8"/>
      <c r="N12" s="8"/>
      <c r="O12" s="8"/>
      <c r="P12" s="8"/>
      <c r="Q12" s="8"/>
      <c r="R12" s="8"/>
      <c r="S12" s="8"/>
      <c r="T12" s="8"/>
      <c r="U12" s="8"/>
      <c r="V12" s="8"/>
    </row>
    <row r="13" spans="2:22" x14ac:dyDescent="0.35">
      <c r="B13" s="198" t="s">
        <v>9</v>
      </c>
      <c r="C13" s="198"/>
      <c r="D13" s="198"/>
      <c r="E13" s="198"/>
      <c r="F13" s="198"/>
      <c r="G13" s="198"/>
      <c r="H13" s="198"/>
      <c r="I13" s="198"/>
      <c r="J13" s="198"/>
      <c r="K13" s="198"/>
      <c r="L13" s="198"/>
      <c r="M13" s="198"/>
      <c r="N13" s="198"/>
      <c r="O13" s="198"/>
      <c r="P13" s="198"/>
      <c r="Q13" s="198"/>
      <c r="R13" s="198"/>
      <c r="S13" s="198"/>
      <c r="T13" s="198"/>
      <c r="U13" s="198"/>
      <c r="V13" s="198"/>
    </row>
    <row r="14" spans="2:22" x14ac:dyDescent="0.35">
      <c r="B14" s="9"/>
      <c r="C14" s="9"/>
      <c r="D14" s="9"/>
      <c r="E14" s="9"/>
      <c r="F14" s="9"/>
      <c r="G14" s="9"/>
      <c r="H14" s="9"/>
      <c r="I14" s="9"/>
      <c r="J14" s="9"/>
      <c r="K14" s="9"/>
      <c r="L14" s="9"/>
      <c r="M14" s="9"/>
      <c r="N14" s="9"/>
      <c r="O14" s="9"/>
      <c r="P14" s="9"/>
      <c r="Q14" s="9"/>
      <c r="R14" s="9"/>
      <c r="S14" s="9"/>
      <c r="T14" s="9"/>
      <c r="U14" s="9"/>
      <c r="V14" s="9"/>
    </row>
    <row r="15" spans="2:22" x14ac:dyDescent="0.35">
      <c r="B15" s="9" t="s">
        <v>10</v>
      </c>
      <c r="C15" s="9"/>
      <c r="D15" s="10"/>
      <c r="E15" s="9"/>
      <c r="F15" s="9" t="s">
        <v>11</v>
      </c>
      <c r="G15" s="9"/>
      <c r="H15" s="11"/>
      <c r="I15" s="12"/>
      <c r="J15" s="9"/>
      <c r="K15" s="9" t="s">
        <v>12</v>
      </c>
      <c r="L15" s="9"/>
      <c r="M15" s="9"/>
      <c r="N15" s="9"/>
      <c r="O15" s="9"/>
      <c r="P15" s="9"/>
      <c r="Q15" s="9"/>
      <c r="R15" s="9"/>
      <c r="S15" s="9"/>
      <c r="T15" s="9"/>
      <c r="U15" s="9"/>
      <c r="V15" s="9"/>
    </row>
    <row r="16" spans="2:22" x14ac:dyDescent="0.35">
      <c r="B16" s="9"/>
      <c r="C16" s="9"/>
      <c r="D16" s="9"/>
      <c r="E16" s="9"/>
      <c r="F16" s="9"/>
      <c r="G16" s="9"/>
      <c r="H16" s="9"/>
      <c r="I16" s="9"/>
      <c r="J16" s="9"/>
      <c r="K16" s="9"/>
      <c r="L16" s="9"/>
      <c r="M16" s="9"/>
      <c r="N16" s="9"/>
      <c r="O16" s="9"/>
      <c r="P16" s="9"/>
      <c r="Q16" s="9"/>
      <c r="R16" s="9"/>
      <c r="S16" s="9"/>
      <c r="T16" s="9"/>
      <c r="U16" s="9"/>
      <c r="V16" s="9"/>
    </row>
    <row r="17" spans="2:23" ht="15.75" customHeight="1" x14ac:dyDescent="0.35">
      <c r="B17" s="9"/>
      <c r="C17" s="9"/>
      <c r="D17" s="13"/>
      <c r="E17" s="9"/>
      <c r="F17" s="9" t="s">
        <v>13</v>
      </c>
      <c r="G17" s="9"/>
      <c r="H17" s="9"/>
      <c r="I17" s="14"/>
      <c r="J17" s="9"/>
      <c r="K17" s="9" t="s">
        <v>14</v>
      </c>
      <c r="L17" s="9"/>
      <c r="M17" s="9"/>
      <c r="N17" s="9"/>
      <c r="O17" s="9"/>
      <c r="P17" s="9"/>
      <c r="Q17" s="9"/>
      <c r="R17" s="9"/>
      <c r="S17" s="9"/>
      <c r="T17" s="9"/>
      <c r="U17" s="9"/>
      <c r="V17" s="9"/>
    </row>
    <row r="18" spans="2:23" ht="15.75" customHeight="1" x14ac:dyDescent="0.35">
      <c r="B18" s="9"/>
      <c r="C18" s="9"/>
      <c r="D18" s="9"/>
      <c r="E18" s="9"/>
      <c r="F18" s="9"/>
      <c r="G18" s="9"/>
      <c r="H18" s="9"/>
      <c r="I18" s="9"/>
      <c r="J18" s="9"/>
      <c r="K18" s="9"/>
      <c r="L18" s="9"/>
      <c r="M18" s="9"/>
      <c r="N18" s="9"/>
      <c r="O18" s="9"/>
      <c r="P18" s="9"/>
      <c r="Q18" s="9"/>
      <c r="R18" s="9"/>
      <c r="S18" s="9"/>
      <c r="T18" s="9"/>
      <c r="U18" s="9"/>
      <c r="V18" s="9"/>
    </row>
    <row r="19" spans="2:23" ht="15.75" customHeight="1" x14ac:dyDescent="0.35">
      <c r="B19" s="15" t="s">
        <v>15</v>
      </c>
      <c r="C19" s="11"/>
      <c r="D19" s="11"/>
      <c r="E19" s="9"/>
      <c r="F19" s="9"/>
      <c r="G19" s="9"/>
      <c r="H19" s="9"/>
      <c r="I19" s="9"/>
      <c r="J19" s="9"/>
      <c r="K19" s="9"/>
      <c r="L19" s="9"/>
      <c r="M19" s="9"/>
      <c r="N19" s="9"/>
      <c r="O19" s="9"/>
      <c r="P19" s="9"/>
      <c r="Q19" s="9"/>
      <c r="R19" s="9"/>
      <c r="S19" s="9"/>
      <c r="T19" s="9"/>
      <c r="U19" s="9"/>
      <c r="V19" s="9"/>
    </row>
    <row r="20" spans="2:23" ht="15.75" customHeight="1" thickBot="1" x14ac:dyDescent="0.4">
      <c r="B20" s="11"/>
      <c r="C20" s="11" t="s">
        <v>54</v>
      </c>
      <c r="D20" s="11"/>
      <c r="E20" s="9"/>
      <c r="F20" s="16"/>
      <c r="G20" s="16"/>
      <c r="H20" s="16"/>
      <c r="I20" s="16"/>
      <c r="J20" s="9"/>
      <c r="K20" s="9"/>
      <c r="L20" s="9"/>
      <c r="M20" s="9"/>
      <c r="N20" s="9"/>
      <c r="O20" s="9"/>
      <c r="P20" s="9"/>
      <c r="Q20" s="9"/>
      <c r="R20" s="9"/>
      <c r="S20" s="9"/>
      <c r="T20" s="9"/>
      <c r="U20" s="9"/>
      <c r="V20" s="9"/>
    </row>
    <row r="21" spans="2:23" ht="15.75" customHeight="1" x14ac:dyDescent="0.35">
      <c r="C21" s="17"/>
      <c r="D21" s="18" t="s">
        <v>16</v>
      </c>
      <c r="E21" s="19"/>
      <c r="F21" s="20"/>
      <c r="G21" s="20"/>
      <c r="H21" s="20"/>
      <c r="I21" s="20"/>
      <c r="J21" s="21"/>
      <c r="K21" s="182" t="s">
        <v>17</v>
      </c>
      <c r="L21" s="183"/>
      <c r="M21" s="183"/>
      <c r="N21" s="183"/>
      <c r="O21" s="184"/>
      <c r="P21" s="9"/>
      <c r="Q21" s="9"/>
      <c r="R21" s="9"/>
      <c r="S21" s="9"/>
      <c r="T21" s="9"/>
      <c r="U21" s="9"/>
      <c r="V21" s="9"/>
      <c r="W21" s="9"/>
    </row>
    <row r="22" spans="2:23" ht="39.75" customHeight="1" thickBot="1" x14ac:dyDescent="0.4">
      <c r="C22" s="22"/>
      <c r="D22" s="23" t="str">
        <f>CONCATENATE("(for ",TestYear," Cost of Service")</f>
        <v>(for 2023 Cost of Service</v>
      </c>
      <c r="E22" s="24"/>
      <c r="F22" s="199"/>
      <c r="G22" s="199"/>
      <c r="H22" s="199"/>
      <c r="I22" s="25"/>
      <c r="J22" s="26"/>
      <c r="K22" s="27"/>
      <c r="L22" s="28" t="s">
        <v>18</v>
      </c>
      <c r="M22" s="28" t="s">
        <v>19</v>
      </c>
      <c r="N22" s="29"/>
      <c r="O22" s="30" t="s">
        <v>19</v>
      </c>
      <c r="P22" s="9"/>
      <c r="Q22" s="9"/>
      <c r="R22" s="9"/>
      <c r="S22" s="9"/>
      <c r="T22" s="9"/>
      <c r="U22" s="9"/>
      <c r="V22" s="9"/>
      <c r="W22" s="9"/>
    </row>
    <row r="23" spans="2:23" ht="15.75" customHeight="1" x14ac:dyDescent="0.35">
      <c r="C23" s="31" t="s">
        <v>20</v>
      </c>
      <c r="D23" s="32">
        <f t="shared" ref="D23:D28" si="0">D24-1</f>
        <v>2017</v>
      </c>
      <c r="E23" s="33"/>
      <c r="F23" s="34"/>
      <c r="G23" s="35"/>
      <c r="H23" s="36"/>
      <c r="I23" s="36"/>
      <c r="J23" s="37"/>
      <c r="K23" s="38" t="s">
        <v>21</v>
      </c>
      <c r="L23" s="163">
        <v>33092716728.57478</v>
      </c>
      <c r="M23" s="163">
        <v>33396564855.055313</v>
      </c>
      <c r="N23" s="37" t="str">
        <f t="shared" ref="N23:N29" si="1">IF(D23=RebaseYear,"OEB-approved","")</f>
        <v/>
      </c>
      <c r="O23" s="40"/>
      <c r="P23" s="9"/>
      <c r="Q23" s="9"/>
      <c r="R23" s="9"/>
      <c r="S23" s="9"/>
      <c r="T23" s="9"/>
      <c r="U23" s="9"/>
      <c r="V23" s="9"/>
      <c r="W23" s="9"/>
    </row>
    <row r="24" spans="2:23" ht="15.75" customHeight="1" x14ac:dyDescent="0.35">
      <c r="C24" s="31" t="s">
        <v>20</v>
      </c>
      <c r="D24" s="32">
        <f t="shared" si="0"/>
        <v>2018</v>
      </c>
      <c r="E24" s="33"/>
      <c r="F24" s="34"/>
      <c r="G24" s="35"/>
      <c r="H24" s="36"/>
      <c r="I24" s="36"/>
      <c r="J24" s="37"/>
      <c r="K24" s="38" t="s">
        <v>21</v>
      </c>
      <c r="L24" s="163">
        <v>35027859480.379051</v>
      </c>
      <c r="M24" s="163">
        <v>33649614077.138729</v>
      </c>
      <c r="N24" s="37" t="str">
        <f t="shared" si="1"/>
        <v>OEB-approved</v>
      </c>
      <c r="O24" s="40">
        <v>33050624446.442902</v>
      </c>
      <c r="P24" s="9"/>
      <c r="Q24" s="9"/>
      <c r="R24" s="9"/>
      <c r="S24" s="9"/>
      <c r="T24" s="9"/>
      <c r="U24" s="9"/>
      <c r="V24" s="9"/>
      <c r="W24" s="9"/>
    </row>
    <row r="25" spans="2:23" ht="15.75" customHeight="1" x14ac:dyDescent="0.35">
      <c r="C25" s="31" t="s">
        <v>20</v>
      </c>
      <c r="D25" s="32">
        <f t="shared" si="0"/>
        <v>2019</v>
      </c>
      <c r="E25" s="33"/>
      <c r="F25" s="34"/>
      <c r="G25" s="35"/>
      <c r="H25" s="36"/>
      <c r="I25" s="34"/>
      <c r="J25" s="37"/>
      <c r="K25" s="38" t="s">
        <v>21</v>
      </c>
      <c r="L25" s="163">
        <v>34646837467.919136</v>
      </c>
      <c r="M25" s="163">
        <v>33012995876.416355</v>
      </c>
      <c r="N25" s="37" t="str">
        <f t="shared" si="1"/>
        <v/>
      </c>
      <c r="O25" s="40"/>
      <c r="P25" s="9"/>
      <c r="Q25" s="9"/>
      <c r="R25" s="9"/>
      <c r="S25" s="9"/>
      <c r="T25" s="9"/>
      <c r="U25" s="9"/>
      <c r="V25" s="9"/>
      <c r="W25" s="9"/>
    </row>
    <row r="26" spans="2:23" ht="15.75" customHeight="1" x14ac:dyDescent="0.35">
      <c r="C26" s="31" t="s">
        <v>20</v>
      </c>
      <c r="D26" s="32">
        <f t="shared" si="0"/>
        <v>2020</v>
      </c>
      <c r="E26" s="33"/>
      <c r="F26" s="34"/>
      <c r="G26" s="35"/>
      <c r="H26" s="36"/>
      <c r="I26" s="36"/>
      <c r="J26" s="37"/>
      <c r="K26" s="38" t="s">
        <v>21</v>
      </c>
      <c r="L26" s="163">
        <v>34656344600.90168</v>
      </c>
      <c r="M26" s="163">
        <v>32690887254.769249</v>
      </c>
      <c r="N26" s="37" t="str">
        <f t="shared" si="1"/>
        <v/>
      </c>
      <c r="O26" s="40"/>
      <c r="P26" s="9"/>
      <c r="Q26" s="9"/>
      <c r="R26" s="9"/>
      <c r="S26" s="9"/>
      <c r="T26" s="9"/>
      <c r="U26" s="9"/>
      <c r="V26" s="9"/>
      <c r="W26" s="9"/>
    </row>
    <row r="27" spans="2:23" ht="15.75" customHeight="1" x14ac:dyDescent="0.35">
      <c r="C27" s="31" t="s">
        <v>20</v>
      </c>
      <c r="D27" s="32">
        <f t="shared" si="0"/>
        <v>2021</v>
      </c>
      <c r="E27" s="33"/>
      <c r="F27" s="34"/>
      <c r="G27" s="35"/>
      <c r="H27" s="36"/>
      <c r="I27" s="36"/>
      <c r="J27" s="37"/>
      <c r="K27" s="38" t="s">
        <v>21</v>
      </c>
      <c r="L27" s="163">
        <v>32797009932.578976</v>
      </c>
      <c r="M27" s="163">
        <v>32797009932.578976</v>
      </c>
      <c r="N27" s="37" t="str">
        <f t="shared" si="1"/>
        <v/>
      </c>
      <c r="O27" s="40"/>
      <c r="P27" s="9"/>
      <c r="Q27" s="9"/>
      <c r="R27" s="9"/>
      <c r="S27" s="9"/>
      <c r="T27" s="9"/>
      <c r="U27" s="9"/>
      <c r="V27" s="9"/>
      <c r="W27" s="9"/>
    </row>
    <row r="28" spans="2:23" ht="15.75" customHeight="1" x14ac:dyDescent="0.35">
      <c r="C28" s="31" t="s">
        <v>22</v>
      </c>
      <c r="D28" s="32">
        <f t="shared" si="0"/>
        <v>2022</v>
      </c>
      <c r="E28" s="33"/>
      <c r="F28" s="34"/>
      <c r="G28" s="35"/>
      <c r="H28" s="36"/>
      <c r="I28" s="36"/>
      <c r="J28" s="37"/>
      <c r="K28" s="38" t="s">
        <v>23</v>
      </c>
      <c r="L28" s="41"/>
      <c r="M28" s="165">
        <v>32912296763.591278</v>
      </c>
      <c r="N28" s="37" t="str">
        <f t="shared" si="1"/>
        <v/>
      </c>
      <c r="O28" s="40"/>
      <c r="P28" s="9"/>
      <c r="Q28" s="9"/>
      <c r="R28" s="9"/>
      <c r="S28" s="9"/>
      <c r="T28" s="9"/>
      <c r="U28" s="9"/>
      <c r="V28" s="9"/>
      <c r="W28" s="9"/>
    </row>
    <row r="29" spans="2:23" ht="15.75" customHeight="1" thickBot="1" x14ac:dyDescent="0.4">
      <c r="C29" s="43" t="s">
        <v>24</v>
      </c>
      <c r="D29" s="44">
        <f>TestYear</f>
        <v>2023</v>
      </c>
      <c r="E29" s="45"/>
      <c r="F29" s="46"/>
      <c r="G29" s="47"/>
      <c r="H29" s="48"/>
      <c r="I29" s="48"/>
      <c r="J29" s="49"/>
      <c r="K29" s="38" t="s">
        <v>23</v>
      </c>
      <c r="L29" s="50"/>
      <c r="M29" s="167">
        <v>33093024661.980904</v>
      </c>
      <c r="N29" s="49" t="str">
        <f t="shared" si="1"/>
        <v/>
      </c>
      <c r="O29" s="40"/>
      <c r="P29" s="9"/>
      <c r="Q29" s="9"/>
      <c r="R29" s="9"/>
      <c r="S29" s="9"/>
      <c r="T29" s="9"/>
      <c r="U29" s="9"/>
      <c r="V29" s="9"/>
      <c r="W29" s="9"/>
    </row>
    <row r="30" spans="2:23" ht="15.75" customHeight="1" thickBot="1" x14ac:dyDescent="0.4">
      <c r="C30" s="52"/>
      <c r="D30" s="53"/>
      <c r="F30" s="54"/>
      <c r="G30" s="54"/>
      <c r="H30" s="54"/>
      <c r="I30" s="55"/>
      <c r="J30" s="54"/>
      <c r="K30" s="56"/>
      <c r="O30" s="57">
        <f>SUM(O23:O28)</f>
        <v>33050624446.442902</v>
      </c>
      <c r="P30" s="9"/>
      <c r="Q30" s="9"/>
      <c r="R30" s="9"/>
      <c r="S30" s="9"/>
      <c r="T30" s="9"/>
      <c r="U30" s="9"/>
      <c r="V30" s="9"/>
      <c r="W30" s="9"/>
    </row>
    <row r="31" spans="2:23" ht="33" customHeight="1" thickBot="1" x14ac:dyDescent="0.4">
      <c r="C31" s="58" t="s">
        <v>25</v>
      </c>
      <c r="D31" s="56"/>
      <c r="E31" s="56"/>
      <c r="F31" s="59"/>
      <c r="G31" s="60"/>
      <c r="H31" s="59"/>
      <c r="I31" s="61"/>
      <c r="J31" s="62"/>
      <c r="K31" s="63" t="s">
        <v>26</v>
      </c>
      <c r="L31" s="190" t="s">
        <v>27</v>
      </c>
      <c r="M31" s="190"/>
      <c r="N31" s="64"/>
      <c r="O31" s="65" t="s">
        <v>28</v>
      </c>
      <c r="P31" s="9"/>
      <c r="Q31" s="9"/>
      <c r="R31" s="9"/>
      <c r="S31" s="9"/>
      <c r="T31" s="9"/>
      <c r="U31" s="9"/>
      <c r="V31" s="9"/>
      <c r="W31" s="9"/>
    </row>
    <row r="32" spans="2:23" ht="15.75" customHeight="1" x14ac:dyDescent="0.35">
      <c r="C32" s="66"/>
      <c r="D32" s="67">
        <f t="shared" ref="D32:D38" si="2">D23</f>
        <v>2017</v>
      </c>
      <c r="E32" s="68"/>
      <c r="F32" s="36"/>
      <c r="G32" s="69"/>
      <c r="H32" s="36"/>
      <c r="I32" s="69"/>
      <c r="J32" s="37"/>
      <c r="K32" s="32">
        <f>D32</f>
        <v>2017</v>
      </c>
      <c r="L32" s="70"/>
      <c r="M32" s="70"/>
      <c r="N32" s="68"/>
      <c r="O32" s="71"/>
      <c r="P32" s="9"/>
      <c r="Q32" s="9"/>
      <c r="R32" s="9"/>
      <c r="S32" s="9"/>
      <c r="T32" s="9"/>
      <c r="U32" s="9"/>
      <c r="V32" s="9"/>
      <c r="W32" s="9"/>
    </row>
    <row r="33" spans="2:23" ht="15.75" customHeight="1" x14ac:dyDescent="0.35">
      <c r="C33" s="66"/>
      <c r="D33" s="67">
        <f t="shared" si="2"/>
        <v>2018</v>
      </c>
      <c r="E33" s="68"/>
      <c r="F33" s="36"/>
      <c r="G33" s="72"/>
      <c r="H33" s="36"/>
      <c r="I33" s="69"/>
      <c r="J33" s="37"/>
      <c r="K33" s="32">
        <f t="shared" ref="K33:K39" si="3">D33</f>
        <v>2018</v>
      </c>
      <c r="L33" s="73">
        <f>IF(L23=0,"",L24/L23-1)</f>
        <v>5.8476394297761747E-2</v>
      </c>
      <c r="M33" s="73">
        <f>IF(M23=0,"",M24/M23-1)</f>
        <v>7.577103309327704E-3</v>
      </c>
      <c r="N33" s="68"/>
      <c r="O33" s="71"/>
      <c r="P33" s="9"/>
      <c r="Q33" s="9"/>
      <c r="R33" s="9"/>
      <c r="S33" s="9"/>
      <c r="T33" s="9"/>
      <c r="U33" s="9"/>
      <c r="V33" s="9"/>
      <c r="W33" s="9"/>
    </row>
    <row r="34" spans="2:23" ht="15.75" customHeight="1" x14ac:dyDescent="0.35">
      <c r="C34" s="66"/>
      <c r="D34" s="67">
        <f t="shared" si="2"/>
        <v>2019</v>
      </c>
      <c r="E34" s="68"/>
      <c r="F34" s="36"/>
      <c r="G34" s="72"/>
      <c r="H34" s="36"/>
      <c r="I34" s="69"/>
      <c r="J34" s="37"/>
      <c r="K34" s="32">
        <f t="shared" si="3"/>
        <v>2019</v>
      </c>
      <c r="L34" s="73">
        <f t="shared" ref="L34:M36" si="4">IF(L24=0,"",L25/L24-1)</f>
        <v>-1.0877684737582882E-2</v>
      </c>
      <c r="M34" s="73">
        <f t="shared" si="4"/>
        <v>-1.8919034235072796E-2</v>
      </c>
      <c r="N34" s="68"/>
      <c r="O34" s="71"/>
      <c r="P34" s="9"/>
      <c r="Q34" s="9"/>
      <c r="R34" s="9"/>
      <c r="S34" s="9"/>
      <c r="T34" s="9"/>
      <c r="U34" s="9"/>
      <c r="V34" s="9"/>
      <c r="W34" s="9"/>
    </row>
    <row r="35" spans="2:23" ht="15.75" customHeight="1" x14ac:dyDescent="0.35">
      <c r="C35" s="66"/>
      <c r="D35" s="67">
        <f t="shared" si="2"/>
        <v>2020</v>
      </c>
      <c r="E35" s="68"/>
      <c r="F35" s="36"/>
      <c r="G35" s="72"/>
      <c r="H35" s="36"/>
      <c r="I35" s="69"/>
      <c r="J35" s="37"/>
      <c r="K35" s="32">
        <f t="shared" si="3"/>
        <v>2020</v>
      </c>
      <c r="L35" s="73">
        <f t="shared" si="4"/>
        <v>2.7440117705834766E-4</v>
      </c>
      <c r="M35" s="73">
        <f t="shared" si="4"/>
        <v>-9.7570248653867653E-3</v>
      </c>
      <c r="N35" s="68"/>
      <c r="O35" s="71"/>
      <c r="P35" s="9"/>
      <c r="Q35" s="9"/>
      <c r="R35" s="9"/>
      <c r="S35" s="9"/>
      <c r="T35" s="9"/>
      <c r="U35" s="9"/>
      <c r="V35" s="9"/>
      <c r="W35" s="9"/>
    </row>
    <row r="36" spans="2:23" ht="15.75" customHeight="1" x14ac:dyDescent="0.35">
      <c r="C36" s="66"/>
      <c r="D36" s="67">
        <f t="shared" si="2"/>
        <v>2021</v>
      </c>
      <c r="E36" s="68"/>
      <c r="F36" s="36"/>
      <c r="G36" s="72"/>
      <c r="H36" s="36"/>
      <c r="I36" s="69"/>
      <c r="J36" s="37"/>
      <c r="K36" s="32">
        <f t="shared" si="3"/>
        <v>2021</v>
      </c>
      <c r="L36" s="73">
        <f t="shared" si="4"/>
        <v>-5.3650628470330086E-2</v>
      </c>
      <c r="M36" s="73">
        <f t="shared" si="4"/>
        <v>3.246246484002846E-3</v>
      </c>
      <c r="N36" s="68"/>
      <c r="O36" s="71"/>
      <c r="P36" s="9"/>
      <c r="Q36" s="9"/>
      <c r="R36" s="9"/>
      <c r="S36" s="9"/>
      <c r="T36" s="9"/>
      <c r="U36" s="9"/>
      <c r="V36" s="9"/>
      <c r="W36" s="9"/>
    </row>
    <row r="37" spans="2:23" ht="15.75" customHeight="1" x14ac:dyDescent="0.35">
      <c r="C37" s="66"/>
      <c r="D37" s="67">
        <f t="shared" si="2"/>
        <v>2022</v>
      </c>
      <c r="E37" s="68"/>
      <c r="F37" s="36"/>
      <c r="G37" s="72"/>
      <c r="H37" s="36"/>
      <c r="I37" s="69"/>
      <c r="J37" s="37"/>
      <c r="K37" s="32">
        <f t="shared" si="3"/>
        <v>2022</v>
      </c>
      <c r="L37" s="73" t="str">
        <f>IF(K28="Forecast","",IF(L27=0,"",L28/L27-1))</f>
        <v/>
      </c>
      <c r="M37" s="73">
        <f>IF(M27=0,"",M28/M27-1)</f>
        <v>3.515162853238607E-3</v>
      </c>
      <c r="N37" s="68"/>
      <c r="O37" s="71"/>
      <c r="P37" s="9"/>
      <c r="Q37" s="9"/>
      <c r="R37" s="9"/>
      <c r="S37" s="9"/>
      <c r="T37" s="9"/>
      <c r="U37" s="9"/>
      <c r="V37" s="9"/>
      <c r="W37" s="9"/>
    </row>
    <row r="38" spans="2:23" ht="15.75" customHeight="1" x14ac:dyDescent="0.35">
      <c r="C38" s="66"/>
      <c r="D38" s="67">
        <f t="shared" si="2"/>
        <v>2023</v>
      </c>
      <c r="E38" s="68"/>
      <c r="F38" s="36"/>
      <c r="G38" s="72"/>
      <c r="H38" s="36"/>
      <c r="I38" s="72"/>
      <c r="J38" s="37"/>
      <c r="K38" s="32">
        <f t="shared" si="3"/>
        <v>2023</v>
      </c>
      <c r="L38" s="73" t="str">
        <f>IF(K29="Forecast","",IF(L28=0,"",L29/L28-1))</f>
        <v/>
      </c>
      <c r="M38" s="73">
        <f>IF(M28=0,"",M29/M28-1)</f>
        <v>5.4911967915152182E-3</v>
      </c>
      <c r="N38" s="68"/>
      <c r="O38" s="74">
        <f>IF(O30=0,"",M29/O30-1)</f>
        <v>1.2828869725807213E-3</v>
      </c>
      <c r="P38" s="9"/>
      <c r="Q38" s="9"/>
      <c r="R38" s="9"/>
      <c r="S38" s="9"/>
      <c r="T38" s="9"/>
      <c r="U38" s="9"/>
      <c r="V38" s="9"/>
      <c r="W38" s="9"/>
    </row>
    <row r="39" spans="2:23" ht="31.5" customHeight="1" thickBot="1" x14ac:dyDescent="0.4">
      <c r="C39" s="75"/>
      <c r="D39" s="76" t="s">
        <v>29</v>
      </c>
      <c r="E39" s="77"/>
      <c r="F39" s="48"/>
      <c r="G39" s="78"/>
      <c r="H39" s="48"/>
      <c r="I39" s="79"/>
      <c r="J39" s="80"/>
      <c r="K39" s="81" t="str">
        <f t="shared" si="3"/>
        <v>Geometric Mean</v>
      </c>
      <c r="L39" s="82">
        <f>IF(L23=0,"",(L27/L23)^(1/($D27-$D23-1))-1)</f>
        <v>-2.9874849313508145E-3</v>
      </c>
      <c r="M39" s="82">
        <f>IF(M23=0,"",(M29/M23)^(1/($D29-$D23-1))-1)</f>
        <v>-1.8244379170508918E-3</v>
      </c>
      <c r="N39" s="77"/>
      <c r="O39" s="83">
        <f>IF(O30=0,"",(M29/O30)^(1/(TestYear-RebaseYear-1))-1)</f>
        <v>3.2056756485432381E-4</v>
      </c>
      <c r="P39" s="9"/>
      <c r="Q39" s="9"/>
      <c r="R39" s="9"/>
      <c r="S39" s="9"/>
      <c r="T39" s="9"/>
      <c r="U39" s="9"/>
      <c r="V39" s="9"/>
      <c r="W39" s="9"/>
    </row>
    <row r="40" spans="2:23" ht="15.75" customHeight="1" x14ac:dyDescent="0.35">
      <c r="B40" s="9"/>
      <c r="C40" s="9"/>
      <c r="D40" s="9"/>
      <c r="E40" s="9"/>
      <c r="F40" s="9"/>
      <c r="G40" s="9"/>
      <c r="H40" s="9"/>
      <c r="I40" s="9"/>
      <c r="J40" s="9"/>
      <c r="K40" s="9"/>
      <c r="L40" s="9"/>
      <c r="M40" s="9"/>
      <c r="N40" s="9"/>
      <c r="O40" s="9"/>
      <c r="P40" s="9"/>
      <c r="Q40" s="9"/>
      <c r="R40" s="9"/>
      <c r="S40" s="9"/>
      <c r="T40" s="9"/>
      <c r="U40" s="9"/>
      <c r="V40" s="9"/>
    </row>
    <row r="41" spans="2:23" ht="20.25" customHeight="1" x14ac:dyDescent="0.35">
      <c r="B41" s="84" t="s">
        <v>30</v>
      </c>
      <c r="C41" s="9"/>
      <c r="D41" s="9"/>
      <c r="E41" s="9"/>
      <c r="F41" s="9"/>
      <c r="G41" s="9"/>
      <c r="H41" s="9"/>
      <c r="I41" s="9"/>
      <c r="J41" s="9"/>
      <c r="K41" s="9"/>
      <c r="L41" s="9"/>
      <c r="M41" s="9"/>
      <c r="N41" s="9"/>
      <c r="O41" s="9"/>
      <c r="P41" s="9"/>
      <c r="Q41" s="9"/>
      <c r="R41" s="9"/>
      <c r="S41" s="9"/>
      <c r="T41" s="9"/>
      <c r="U41" s="9"/>
      <c r="V41" s="9"/>
    </row>
    <row r="42" spans="2:23" ht="14.25" customHeight="1" thickBot="1" x14ac:dyDescent="0.4">
      <c r="B42" s="9"/>
      <c r="C42" s="9"/>
      <c r="D42" s="9"/>
      <c r="E42" s="9"/>
      <c r="F42" s="9"/>
      <c r="G42" s="9"/>
      <c r="H42" s="9"/>
      <c r="I42" s="9"/>
      <c r="J42" s="9"/>
      <c r="K42" s="9"/>
      <c r="L42" s="9"/>
      <c r="M42" s="9"/>
      <c r="N42" s="9"/>
      <c r="O42" s="9"/>
      <c r="P42" s="9"/>
      <c r="Q42" s="9"/>
      <c r="R42" s="9"/>
      <c r="S42" s="9"/>
      <c r="T42" s="9"/>
      <c r="U42" s="9"/>
      <c r="V42" s="9"/>
    </row>
    <row r="43" spans="2:23" ht="15" thickBot="1" x14ac:dyDescent="0.4">
      <c r="B43" s="85">
        <v>1</v>
      </c>
      <c r="C43" s="86" t="s">
        <v>31</v>
      </c>
      <c r="D43" s="191" t="s">
        <v>38</v>
      </c>
      <c r="E43" s="192"/>
      <c r="F43" s="192"/>
      <c r="G43" s="192"/>
      <c r="H43" s="192"/>
      <c r="I43" s="193"/>
      <c r="K43" s="87" t="s">
        <v>32</v>
      </c>
      <c r="Q43" s="88" t="s">
        <v>33</v>
      </c>
      <c r="R43" s="89"/>
      <c r="S43" s="89"/>
      <c r="T43" s="89"/>
      <c r="U43" s="89"/>
    </row>
    <row r="44" spans="2:23" ht="15" thickBot="1" x14ac:dyDescent="0.4">
      <c r="Q44" s="77"/>
      <c r="R44" s="77"/>
      <c r="S44" s="77"/>
      <c r="T44" s="77"/>
      <c r="U44" s="77"/>
    </row>
    <row r="45" spans="2:23" ht="12.75" customHeight="1" x14ac:dyDescent="0.35">
      <c r="C45" s="17"/>
      <c r="D45" s="18" t="s">
        <v>16</v>
      </c>
      <c r="E45" s="18"/>
      <c r="F45" s="194" t="s">
        <v>34</v>
      </c>
      <c r="G45" s="195"/>
      <c r="H45" s="195"/>
      <c r="I45" s="196"/>
      <c r="J45" s="18"/>
      <c r="K45" s="182" t="s">
        <v>17</v>
      </c>
      <c r="L45" s="183"/>
      <c r="M45" s="183"/>
      <c r="N45" s="183"/>
      <c r="O45" s="184"/>
      <c r="P45" s="19"/>
      <c r="Q45" s="185" t="str">
        <f>CONCATENATE("Consumption (kWh) per ",LEFT(F45,LEN(F45)-1))</f>
        <v>Consumption (kWh) per Customer</v>
      </c>
      <c r="R45" s="186"/>
      <c r="S45" s="186"/>
      <c r="T45" s="186"/>
      <c r="U45" s="187"/>
      <c r="V45" s="90"/>
    </row>
    <row r="46" spans="2:23" ht="38.25" customHeight="1" thickBot="1" x14ac:dyDescent="0.4">
      <c r="C46" s="22"/>
      <c r="D46" s="23" t="str">
        <f>CONCATENATE("(for ",TestYear," Cost of Service")</f>
        <v>(for 2023 Cost of Service</v>
      </c>
      <c r="E46" s="31"/>
      <c r="F46" s="188"/>
      <c r="G46" s="189"/>
      <c r="H46" s="197"/>
      <c r="I46" s="91"/>
      <c r="J46" s="31"/>
      <c r="K46" s="27"/>
      <c r="L46" s="28" t="s">
        <v>18</v>
      </c>
      <c r="M46" s="28" t="s">
        <v>19</v>
      </c>
      <c r="N46" s="29"/>
      <c r="O46" s="30" t="s">
        <v>19</v>
      </c>
      <c r="P46" s="31"/>
      <c r="Q46" s="92"/>
      <c r="R46" s="93" t="str">
        <f>L46</f>
        <v>Actual (Weather actual)</v>
      </c>
      <c r="S46" s="94" t="str">
        <f>M46</f>
        <v>Weather-normalized</v>
      </c>
      <c r="T46" s="94"/>
      <c r="U46" s="95" t="str">
        <f>O46</f>
        <v>Weather-normalized</v>
      </c>
      <c r="V46" s="90"/>
    </row>
    <row r="47" spans="2:23" x14ac:dyDescent="0.35">
      <c r="C47" s="31" t="s">
        <v>20</v>
      </c>
      <c r="D47" s="32">
        <f t="shared" ref="D47:D51" si="5">D48-1</f>
        <v>2017</v>
      </c>
      <c r="E47" s="96"/>
      <c r="F47" s="97" t="str">
        <f>$K$23</f>
        <v>Actual</v>
      </c>
      <c r="G47" s="98">
        <v>447647</v>
      </c>
      <c r="H47" s="37" t="str">
        <f t="shared" ref="H47:H53" si="6">IF(D47=RebaseYear,"OEB-approved","")</f>
        <v/>
      </c>
      <c r="I47" s="40"/>
      <c r="J47" s="96"/>
      <c r="K47" s="99" t="str">
        <f>F47</f>
        <v>Actual</v>
      </c>
      <c r="L47" s="163">
        <v>4596271466.0704489</v>
      </c>
      <c r="M47" s="163">
        <v>4644516542.6283131</v>
      </c>
      <c r="N47" s="100" t="str">
        <f>H47</f>
        <v/>
      </c>
      <c r="O47" s="101"/>
      <c r="P47" s="96"/>
      <c r="Q47" s="102" t="str">
        <f>K47</f>
        <v>Actual</v>
      </c>
      <c r="R47" s="103">
        <f>IF(G47=0,"",L47/G47)</f>
        <v>10267.624860817674</v>
      </c>
      <c r="S47" s="104">
        <f>IF(G47=0,"",M47/G47)</f>
        <v>10375.399684636137</v>
      </c>
      <c r="T47" s="68" t="str">
        <f>N47</f>
        <v/>
      </c>
      <c r="U47" s="104" t="str">
        <f>IF(T47="","",IF(I47=0,"",O47/I47))</f>
        <v/>
      </c>
      <c r="V47" s="33"/>
    </row>
    <row r="48" spans="2:23" x14ac:dyDescent="0.35">
      <c r="C48" s="31" t="s">
        <v>20</v>
      </c>
      <c r="D48" s="32">
        <f t="shared" si="5"/>
        <v>2018</v>
      </c>
      <c r="E48" s="96"/>
      <c r="F48" s="105" t="str">
        <f>$K$24</f>
        <v>Actual</v>
      </c>
      <c r="G48" s="98">
        <v>452784</v>
      </c>
      <c r="H48" s="37" t="str">
        <f t="shared" si="6"/>
        <v>OEB-approved</v>
      </c>
      <c r="I48" s="40">
        <v>447464.79671282257</v>
      </c>
      <c r="J48" s="96"/>
      <c r="K48" s="99" t="str">
        <f t="shared" ref="K48:K53" si="7">F48</f>
        <v>Actual</v>
      </c>
      <c r="L48" s="163">
        <v>4926943405.4200001</v>
      </c>
      <c r="M48" s="163">
        <v>4765931078.1450834</v>
      </c>
      <c r="N48" s="100" t="str">
        <f>H48</f>
        <v>OEB-approved</v>
      </c>
      <c r="O48" s="40">
        <v>4591766175.9796801</v>
      </c>
      <c r="P48" s="96"/>
      <c r="Q48" s="102" t="str">
        <f t="shared" ref="Q48:Q53" si="8">K48</f>
        <v>Actual</v>
      </c>
      <c r="R48" s="103">
        <f t="shared" ref="R48:R53" si="9">IF(G48=0,"",L48/G48)</f>
        <v>10881.44326084844</v>
      </c>
      <c r="S48" s="104">
        <f t="shared" ref="S48:S53" si="10">IF(G48=0,"",M48/G48)</f>
        <v>10525.838099723231</v>
      </c>
      <c r="T48" s="68" t="str">
        <f>N48</f>
        <v>OEB-approved</v>
      </c>
      <c r="U48" s="104">
        <f>IF(T48="","",IF(I48=0,"",O48/I48))</f>
        <v>10261.737257795096</v>
      </c>
      <c r="V48" s="33"/>
    </row>
    <row r="49" spans="2:22" x14ac:dyDescent="0.35">
      <c r="C49" s="31" t="s">
        <v>20</v>
      </c>
      <c r="D49" s="32">
        <f t="shared" si="5"/>
        <v>2019</v>
      </c>
      <c r="E49" s="96"/>
      <c r="F49" s="105" t="str">
        <f>$K$25</f>
        <v>Actual</v>
      </c>
      <c r="G49" s="98">
        <v>460401</v>
      </c>
      <c r="H49" s="37" t="str">
        <f t="shared" si="6"/>
        <v/>
      </c>
      <c r="I49" s="106"/>
      <c r="J49" s="96"/>
      <c r="K49" s="99" t="str">
        <f t="shared" si="7"/>
        <v>Actual</v>
      </c>
      <c r="L49" s="163">
        <v>4953924255.2496786</v>
      </c>
      <c r="M49" s="163">
        <v>4746079198.7559071</v>
      </c>
      <c r="N49" s="100" t="str">
        <f t="shared" ref="N49:N53" si="11">H49</f>
        <v/>
      </c>
      <c r="O49" s="107"/>
      <c r="P49" s="96"/>
      <c r="Q49" s="102" t="str">
        <f t="shared" si="8"/>
        <v>Actual</v>
      </c>
      <c r="R49" s="103">
        <f t="shared" si="9"/>
        <v>10760.020623868495</v>
      </c>
      <c r="S49" s="104">
        <f t="shared" si="10"/>
        <v>10308.577085531759</v>
      </c>
      <c r="T49" s="68" t="str">
        <f t="shared" ref="T49:T53" si="12">N49</f>
        <v/>
      </c>
      <c r="U49" s="104" t="str">
        <f t="shared" ref="U49:U53" si="13">IF(T49="","",IF(I49=0,"",O49/I49))</f>
        <v/>
      </c>
      <c r="V49" s="33"/>
    </row>
    <row r="50" spans="2:22" x14ac:dyDescent="0.35">
      <c r="C50" s="31" t="s">
        <v>20</v>
      </c>
      <c r="D50" s="32">
        <f t="shared" si="5"/>
        <v>2020</v>
      </c>
      <c r="E50" s="96"/>
      <c r="F50" s="105" t="str">
        <f>$K$26</f>
        <v>Actual</v>
      </c>
      <c r="G50" s="98">
        <v>467744</v>
      </c>
      <c r="H50" s="37" t="str">
        <f t="shared" si="6"/>
        <v/>
      </c>
      <c r="I50" s="40"/>
      <c r="J50" s="96"/>
      <c r="K50" s="99" t="str">
        <f t="shared" si="7"/>
        <v>Actual</v>
      </c>
      <c r="L50" s="163">
        <v>5101350354.2830973</v>
      </c>
      <c r="M50" s="163">
        <v>4725019158.9035778</v>
      </c>
      <c r="N50" s="100" t="str">
        <f t="shared" si="11"/>
        <v/>
      </c>
      <c r="O50" s="101"/>
      <c r="P50" s="96"/>
      <c r="Q50" s="102" t="str">
        <f t="shared" si="8"/>
        <v>Actual</v>
      </c>
      <c r="R50" s="103">
        <f t="shared" si="9"/>
        <v>10906.287102096654</v>
      </c>
      <c r="S50" s="104">
        <f t="shared" si="10"/>
        <v>10101.720511441254</v>
      </c>
      <c r="T50" s="68" t="str">
        <f t="shared" si="12"/>
        <v/>
      </c>
      <c r="U50" s="104" t="str">
        <f t="shared" si="13"/>
        <v/>
      </c>
      <c r="V50" s="33"/>
    </row>
    <row r="51" spans="2:22" x14ac:dyDescent="0.35">
      <c r="C51" s="31" t="s">
        <v>20</v>
      </c>
      <c r="D51" s="32">
        <f t="shared" si="5"/>
        <v>2021</v>
      </c>
      <c r="E51" s="96"/>
      <c r="F51" s="105" t="str">
        <f>$K$27</f>
        <v>Actual</v>
      </c>
      <c r="G51" s="98">
        <v>471501.97352942545</v>
      </c>
      <c r="H51" s="37" t="str">
        <f t="shared" si="6"/>
        <v/>
      </c>
      <c r="I51" s="40"/>
      <c r="J51" s="96"/>
      <c r="K51" s="99" t="str">
        <f t="shared" si="7"/>
        <v>Actual</v>
      </c>
      <c r="L51" s="163">
        <v>4770188008.6675558</v>
      </c>
      <c r="M51" s="163">
        <v>4770188008.6675558</v>
      </c>
      <c r="N51" s="100" t="str">
        <f t="shared" si="11"/>
        <v/>
      </c>
      <c r="O51" s="101"/>
      <c r="P51" s="96"/>
      <c r="Q51" s="102" t="str">
        <f t="shared" si="8"/>
        <v>Actual</v>
      </c>
      <c r="R51" s="103">
        <f t="shared" si="9"/>
        <v>10117.005392279356</v>
      </c>
      <c r="S51" s="104">
        <f t="shared" si="10"/>
        <v>10117.005392279356</v>
      </c>
      <c r="T51" s="68" t="str">
        <f t="shared" si="12"/>
        <v/>
      </c>
      <c r="U51" s="104" t="str">
        <f t="shared" si="13"/>
        <v/>
      </c>
      <c r="V51" s="33"/>
    </row>
    <row r="52" spans="2:22" x14ac:dyDescent="0.35">
      <c r="C52" s="31" t="s">
        <v>22</v>
      </c>
      <c r="D52" s="32">
        <f>D53-1</f>
        <v>2022</v>
      </c>
      <c r="E52" s="96"/>
      <c r="F52" s="105" t="str">
        <f>$K$28</f>
        <v>Forecast</v>
      </c>
      <c r="G52" s="98">
        <v>476357.60894269834</v>
      </c>
      <c r="H52" s="37" t="str">
        <f t="shared" si="6"/>
        <v/>
      </c>
      <c r="I52" s="40"/>
      <c r="J52" s="96"/>
      <c r="K52" s="99" t="str">
        <f t="shared" si="7"/>
        <v>Forecast</v>
      </c>
      <c r="L52" s="164"/>
      <c r="M52" s="165">
        <v>4812665027.6002083</v>
      </c>
      <c r="N52" s="100" t="str">
        <f t="shared" si="11"/>
        <v/>
      </c>
      <c r="O52" s="101"/>
      <c r="P52" s="96"/>
      <c r="Q52" s="102" t="str">
        <f t="shared" si="8"/>
        <v>Forecast</v>
      </c>
      <c r="R52" s="103">
        <f t="shared" si="9"/>
        <v>0</v>
      </c>
      <c r="S52" s="104">
        <f t="shared" si="10"/>
        <v>10103.050601589382</v>
      </c>
      <c r="T52" s="68" t="str">
        <f t="shared" si="12"/>
        <v/>
      </c>
      <c r="U52" s="104" t="str">
        <f t="shared" si="13"/>
        <v/>
      </c>
      <c r="V52" s="33"/>
    </row>
    <row r="53" spans="2:22" ht="15" thickBot="1" x14ac:dyDescent="0.4">
      <c r="C53" s="43" t="s">
        <v>24</v>
      </c>
      <c r="D53" s="44">
        <f>TestYear</f>
        <v>2023</v>
      </c>
      <c r="E53" s="22"/>
      <c r="F53" s="109" t="str">
        <f>$K$29</f>
        <v>Forecast</v>
      </c>
      <c r="G53" s="110">
        <v>544980.86710812268</v>
      </c>
      <c r="H53" s="49" t="str">
        <f t="shared" si="6"/>
        <v/>
      </c>
      <c r="I53" s="111"/>
      <c r="J53" s="22"/>
      <c r="K53" s="112" t="str">
        <f t="shared" si="7"/>
        <v>Forecast</v>
      </c>
      <c r="L53" s="166"/>
      <c r="M53" s="167">
        <v>5124449212.3305779</v>
      </c>
      <c r="N53" s="114" t="str">
        <f t="shared" si="11"/>
        <v/>
      </c>
      <c r="O53" s="115"/>
      <c r="P53" s="22"/>
      <c r="Q53" s="116" t="str">
        <f t="shared" si="8"/>
        <v>Forecast</v>
      </c>
      <c r="R53" s="117">
        <f t="shared" si="9"/>
        <v>0</v>
      </c>
      <c r="S53" s="118">
        <f t="shared" si="10"/>
        <v>9402.9892086356522</v>
      </c>
      <c r="T53" s="77" t="str">
        <f t="shared" si="12"/>
        <v/>
      </c>
      <c r="U53" s="118" t="str">
        <f t="shared" si="13"/>
        <v/>
      </c>
      <c r="V53" s="33"/>
    </row>
    <row r="54" spans="2:22" ht="15" thickBot="1" x14ac:dyDescent="0.4">
      <c r="B54" s="68"/>
      <c r="C54" s="119"/>
      <c r="I54" s="57">
        <f>SUM(I47:I52)</f>
        <v>447464.79671282257</v>
      </c>
      <c r="O54" s="57">
        <f>SUM(O47:O52)</f>
        <v>4591766175.9796801</v>
      </c>
      <c r="U54" s="57">
        <f>SUM(U47:U52)</f>
        <v>10261.737257795096</v>
      </c>
    </row>
    <row r="55" spans="2:22" ht="39.5" thickBot="1" x14ac:dyDescent="0.4">
      <c r="C55" s="120" t="s">
        <v>25</v>
      </c>
      <c r="D55" s="121" t="s">
        <v>26</v>
      </c>
      <c r="E55" s="53"/>
      <c r="F55" s="53"/>
      <c r="G55" s="122" t="s">
        <v>27</v>
      </c>
      <c r="H55" s="53"/>
      <c r="I55" s="65" t="s">
        <v>35</v>
      </c>
      <c r="J55" s="123"/>
      <c r="K55" s="63" t="s">
        <v>26</v>
      </c>
      <c r="L55" s="190" t="s">
        <v>27</v>
      </c>
      <c r="M55" s="190"/>
      <c r="N55" s="53"/>
      <c r="O55" s="65" t="str">
        <f>I55</f>
        <v>Test Year Versus OEB-approved</v>
      </c>
      <c r="P55" s="124"/>
      <c r="Q55" s="63" t="s">
        <v>26</v>
      </c>
      <c r="R55" s="190" t="s">
        <v>27</v>
      </c>
      <c r="S55" s="190"/>
      <c r="T55" s="53"/>
      <c r="U55" s="65" t="str">
        <f>O55</f>
        <v>Test Year Versus OEB-approved</v>
      </c>
    </row>
    <row r="56" spans="2:22" x14ac:dyDescent="0.35">
      <c r="C56" s="96"/>
      <c r="D56" s="125">
        <f t="shared" ref="D56:D62" si="14">D47</f>
        <v>2017</v>
      </c>
      <c r="E56" s="68"/>
      <c r="F56" s="68"/>
      <c r="G56" s="126"/>
      <c r="H56" s="68"/>
      <c r="I56" s="127"/>
      <c r="J56" s="128"/>
      <c r="K56" s="32">
        <f>D56</f>
        <v>2017</v>
      </c>
      <c r="L56" s="70"/>
      <c r="M56" s="70"/>
      <c r="N56" s="68"/>
      <c r="O56" s="71"/>
      <c r="P56" s="96"/>
      <c r="Q56" s="32">
        <f>K56</f>
        <v>2017</v>
      </c>
      <c r="R56" s="129"/>
      <c r="S56" s="129"/>
      <c r="T56" s="68"/>
      <c r="U56" s="71"/>
    </row>
    <row r="57" spans="2:22" x14ac:dyDescent="0.35">
      <c r="C57" s="96"/>
      <c r="D57" s="130">
        <f t="shared" si="14"/>
        <v>2018</v>
      </c>
      <c r="E57" s="68"/>
      <c r="F57" s="68"/>
      <c r="G57" s="131">
        <f t="shared" ref="G57:G62" si="15">IF(G47=0,"",G48/G47-1)</f>
        <v>1.1475559983647798E-2</v>
      </c>
      <c r="H57" s="68"/>
      <c r="I57" s="127"/>
      <c r="J57" s="128"/>
      <c r="K57" s="32">
        <f t="shared" ref="K57:K63" si="16">D57</f>
        <v>2018</v>
      </c>
      <c r="L57" s="73">
        <f t="shared" ref="L57:M60" si="17">IF(L47=0,"",L48/L47-1)</f>
        <v>7.1943518086466929E-2</v>
      </c>
      <c r="M57" s="73">
        <f t="shared" si="17"/>
        <v>2.6141479829472791E-2</v>
      </c>
      <c r="N57" s="68"/>
      <c r="O57" s="71"/>
      <c r="P57" s="96"/>
      <c r="Q57" s="32">
        <f t="shared" ref="Q57:Q63" si="18">K57</f>
        <v>2018</v>
      </c>
      <c r="R57" s="132">
        <f>IF(R47="","",IF(R47=0,"",R48/R47-1))</f>
        <v>5.9781927013438318E-2</v>
      </c>
      <c r="S57" s="132">
        <f>IF(S47="","",IF(S47=0,"",S48/S47-1))</f>
        <v>1.4499529623891227E-2</v>
      </c>
      <c r="T57" s="68"/>
      <c r="U57" s="71"/>
    </row>
    <row r="58" spans="2:22" x14ac:dyDescent="0.35">
      <c r="C58" s="96"/>
      <c r="D58" s="130">
        <f t="shared" si="14"/>
        <v>2019</v>
      </c>
      <c r="E58" s="68"/>
      <c r="F58" s="68"/>
      <c r="G58" s="131">
        <f t="shared" si="15"/>
        <v>1.6822590904272294E-2</v>
      </c>
      <c r="H58" s="68"/>
      <c r="I58" s="127"/>
      <c r="J58" s="128"/>
      <c r="K58" s="32">
        <f t="shared" si="16"/>
        <v>2019</v>
      </c>
      <c r="L58" s="73">
        <f t="shared" si="17"/>
        <v>5.4761842403137084E-3</v>
      </c>
      <c r="M58" s="73">
        <f t="shared" si="17"/>
        <v>-4.1653727390666972E-3</v>
      </c>
      <c r="N58" s="68"/>
      <c r="O58" s="71"/>
      <c r="P58" s="96"/>
      <c r="Q58" s="32">
        <f t="shared" si="18"/>
        <v>2019</v>
      </c>
      <c r="R58" s="132">
        <f t="shared" ref="R58:S60" si="19">IF(R48="","",IF(R48=0,"",R49/R48-1))</f>
        <v>-1.1158688610436895E-2</v>
      </c>
      <c r="S58" s="132">
        <f t="shared" si="19"/>
        <v>-2.0640733035518055E-2</v>
      </c>
      <c r="T58" s="68"/>
      <c r="U58" s="71"/>
    </row>
    <row r="59" spans="2:22" x14ac:dyDescent="0.35">
      <c r="C59" s="96"/>
      <c r="D59" s="130">
        <f t="shared" si="14"/>
        <v>2020</v>
      </c>
      <c r="E59" s="68"/>
      <c r="F59" s="68"/>
      <c r="G59" s="131">
        <f t="shared" si="15"/>
        <v>1.5949139988835848E-2</v>
      </c>
      <c r="H59" s="68"/>
      <c r="I59" s="127"/>
      <c r="J59" s="128"/>
      <c r="K59" s="32">
        <f t="shared" si="16"/>
        <v>2020</v>
      </c>
      <c r="L59" s="73">
        <f t="shared" si="17"/>
        <v>2.9759457641523435E-2</v>
      </c>
      <c r="M59" s="73">
        <f t="shared" si="17"/>
        <v>-4.4373553348729944E-3</v>
      </c>
      <c r="N59" s="68"/>
      <c r="O59" s="71"/>
      <c r="P59" s="96"/>
      <c r="Q59" s="32">
        <f t="shared" si="18"/>
        <v>2020</v>
      </c>
      <c r="R59" s="132">
        <f t="shared" si="19"/>
        <v>1.3593512813879105E-2</v>
      </c>
      <c r="S59" s="132">
        <f t="shared" si="19"/>
        <v>-2.0066452661137046E-2</v>
      </c>
      <c r="T59" s="68"/>
      <c r="U59" s="71"/>
    </row>
    <row r="60" spans="2:22" x14ac:dyDescent="0.35">
      <c r="C60" s="96"/>
      <c r="D60" s="130">
        <f t="shared" si="14"/>
        <v>2021</v>
      </c>
      <c r="E60" s="68"/>
      <c r="F60" s="68"/>
      <c r="G60" s="131">
        <f t="shared" si="15"/>
        <v>8.0342527737939928E-3</v>
      </c>
      <c r="H60" s="68"/>
      <c r="I60" s="127"/>
      <c r="J60" s="128"/>
      <c r="K60" s="32">
        <f t="shared" si="16"/>
        <v>2021</v>
      </c>
      <c r="L60" s="73">
        <f t="shared" si="17"/>
        <v>-6.4916604941179457E-2</v>
      </c>
      <c r="M60" s="73">
        <f t="shared" si="17"/>
        <v>9.5595061617610444E-3</v>
      </c>
      <c r="N60" s="68"/>
      <c r="O60" s="71"/>
      <c r="P60" s="96"/>
      <c r="Q60" s="32">
        <f t="shared" si="18"/>
        <v>2021</v>
      </c>
      <c r="R60" s="132">
        <f t="shared" si="19"/>
        <v>-7.2369423473692018E-2</v>
      </c>
      <c r="S60" s="132">
        <f t="shared" si="19"/>
        <v>1.5130967859178224E-3</v>
      </c>
      <c r="T60" s="68"/>
      <c r="U60" s="71"/>
    </row>
    <row r="61" spans="2:22" x14ac:dyDescent="0.35">
      <c r="C61" s="96"/>
      <c r="D61" s="130">
        <f t="shared" si="14"/>
        <v>2022</v>
      </c>
      <c r="E61" s="68"/>
      <c r="F61" s="68"/>
      <c r="G61" s="131">
        <f t="shared" si="15"/>
        <v>1.0298229245841783E-2</v>
      </c>
      <c r="H61" s="68"/>
      <c r="I61" s="127"/>
      <c r="J61" s="128"/>
      <c r="K61" s="32">
        <f t="shared" si="16"/>
        <v>2022</v>
      </c>
      <c r="L61" s="73" t="str">
        <f>IF(K52="Forecast","",IF(L51=0,"",L52/L51-1))</f>
        <v/>
      </c>
      <c r="M61" s="73">
        <f>IF(M51=0,"",M52/M51-1)</f>
        <v>8.9046844391607038E-3</v>
      </c>
      <c r="N61" s="68"/>
      <c r="O61" s="71"/>
      <c r="P61" s="96"/>
      <c r="Q61" s="32">
        <f t="shared" si="18"/>
        <v>2022</v>
      </c>
      <c r="R61" s="132" t="str">
        <f>IF(Q52="Forecast","",IF(R51=0,"",R52/R51-1))</f>
        <v/>
      </c>
      <c r="S61" s="132">
        <f>IF(S51="","",IF(S51=0,"",S52/S51-1))</f>
        <v>-1.3793400466726169E-3</v>
      </c>
      <c r="T61" s="68"/>
      <c r="U61" s="71"/>
    </row>
    <row r="62" spans="2:22" x14ac:dyDescent="0.35">
      <c r="C62" s="96"/>
      <c r="D62" s="130">
        <f t="shared" si="14"/>
        <v>2023</v>
      </c>
      <c r="E62" s="68"/>
      <c r="F62" s="68"/>
      <c r="G62" s="131">
        <f t="shared" si="15"/>
        <v>0.14405828074781346</v>
      </c>
      <c r="H62" s="68"/>
      <c r="I62" s="133">
        <f>IF(I54=0,"",G53/I54-1)</f>
        <v>0.21793015028595586</v>
      </c>
      <c r="J62" s="128"/>
      <c r="K62" s="32">
        <f t="shared" si="16"/>
        <v>2023</v>
      </c>
      <c r="L62" s="73" t="str">
        <f>IF(K53="Forecast","",IF(L52=0,"",L53/L52-1))</f>
        <v/>
      </c>
      <c r="M62" s="73">
        <f>IF(M52=0,"",M53/M52-1)</f>
        <v>6.4784102559042545E-2</v>
      </c>
      <c r="N62" s="68"/>
      <c r="O62" s="74">
        <f>IF(O54=0,"",M53/O54-1)</f>
        <v>0.11600831051403593</v>
      </c>
      <c r="P62" s="96"/>
      <c r="Q62" s="32">
        <f t="shared" si="18"/>
        <v>2023</v>
      </c>
      <c r="R62" s="132" t="str">
        <f>IF(Q53="Forecast","",IF(R52=0,"",R53/R52-1))</f>
        <v/>
      </c>
      <c r="S62" s="132">
        <f>IF(S52="","",IF(S52=0,"",S53/S52-1))</f>
        <v>-6.929208023996225E-2</v>
      </c>
      <c r="T62" s="68"/>
      <c r="U62" s="74">
        <f>IF(U54=0,"",S53/U54-1)</f>
        <v>-8.3684470532230271E-2</v>
      </c>
    </row>
    <row r="63" spans="2:22" ht="29.5" thickBot="1" x14ac:dyDescent="0.4">
      <c r="C63" s="22"/>
      <c r="D63" s="134" t="s">
        <v>29</v>
      </c>
      <c r="E63" s="77"/>
      <c r="F63" s="77"/>
      <c r="G63" s="135">
        <f>IF(G47=0,"",(G53/G47)^(1/($D53-$D47-1))-1)</f>
        <v>4.0133575083305839E-2</v>
      </c>
      <c r="H63" s="77"/>
      <c r="I63" s="136">
        <f>IF(I54=0,"",(G53/I54)^(1/(TestYear-RebaseYear-1))-1)</f>
        <v>5.0523073055810608E-2</v>
      </c>
      <c r="J63" s="80"/>
      <c r="K63" s="81" t="str">
        <f t="shared" si="16"/>
        <v>Geometric Mean</v>
      </c>
      <c r="L63" s="82">
        <f>IF(L47=0,"",(L51/L47)^(1/($D51-$D47-1))-1)</f>
        <v>1.2457048965432982E-2</v>
      </c>
      <c r="M63" s="82">
        <f>IF(M47=0,"",(M53/M47)^(1/($D53-$D47-1))-1)</f>
        <v>1.9861825144798617E-2</v>
      </c>
      <c r="N63" s="77"/>
      <c r="O63" s="83">
        <f>IF(O54=0,"",(M53/O54)^(1/(TestYear-RebaseYear-1))-1)</f>
        <v>2.7819509968172396E-2</v>
      </c>
      <c r="P63" s="22"/>
      <c r="Q63" s="81" t="str">
        <f t="shared" si="18"/>
        <v>Geometric Mean</v>
      </c>
      <c r="R63" s="137">
        <f>IF(R47="","",IF(R47=0,"",(R51/R47)^(1/($D51-$D47-1))-1))</f>
        <v>-4.9138929110346119E-3</v>
      </c>
      <c r="S63" s="82">
        <f>IF(S47="","",IF(S47=0,"",(S53/S47)^(1/($D53-$D47-1))-1))</f>
        <v>-1.9489564056119901E-2</v>
      </c>
      <c r="T63" s="77"/>
      <c r="U63" s="83">
        <f>IF(U54=0,"",(S53/U54)^(1/(TestYear-RebaseYear-1))-1)</f>
        <v>-2.1611674859836172E-2</v>
      </c>
    </row>
    <row r="65" spans="3:21" ht="15" thickBot="1" x14ac:dyDescent="0.4">
      <c r="Q65" s="77"/>
      <c r="R65" s="77"/>
      <c r="S65" s="77"/>
      <c r="T65" s="77"/>
      <c r="U65" s="77"/>
    </row>
    <row r="66" spans="3:21" x14ac:dyDescent="0.35">
      <c r="C66" s="17"/>
      <c r="D66" s="18" t="s">
        <v>16</v>
      </c>
      <c r="E66" s="18"/>
      <c r="F66" s="179" t="s">
        <v>8</v>
      </c>
      <c r="G66" s="180"/>
      <c r="H66" s="180"/>
      <c r="I66" s="181"/>
      <c r="K66" s="182" t="str">
        <f>IF(ISBLANK(Q43),"",CONCATENATE("Demand (",Q43,")"))</f>
        <v>Demand (kWh)</v>
      </c>
      <c r="L66" s="183"/>
      <c r="M66" s="183"/>
      <c r="N66" s="183"/>
      <c r="O66" s="184"/>
      <c r="Q66" s="185" t="str">
        <f>CONCATENATE("Demand (",Q43,") per ",LEFT(F45,LEN(F45)-1))</f>
        <v>Demand (kWh) per Customer</v>
      </c>
      <c r="R66" s="186"/>
      <c r="S66" s="186"/>
      <c r="T66" s="186"/>
      <c r="U66" s="187"/>
    </row>
    <row r="67" spans="3:21" ht="39.5" thickBot="1" x14ac:dyDescent="0.4">
      <c r="C67" s="22"/>
      <c r="D67" s="23" t="str">
        <f>CONCATENATE("(for ",TestYear," Cost of Service")</f>
        <v>(for 2023 Cost of Service</v>
      </c>
      <c r="E67" s="31"/>
      <c r="F67" s="188"/>
      <c r="G67" s="189"/>
      <c r="H67" s="189"/>
      <c r="I67" s="138"/>
      <c r="K67" s="27"/>
      <c r="L67" s="28" t="s">
        <v>18</v>
      </c>
      <c r="M67" s="28" t="s">
        <v>19</v>
      </c>
      <c r="N67" s="29"/>
      <c r="O67" s="30" t="str">
        <f>M67</f>
        <v>Weather-normalized</v>
      </c>
      <c r="Q67" s="139"/>
      <c r="R67" s="28" t="str">
        <f>L67</f>
        <v>Actual (Weather actual)</v>
      </c>
      <c r="S67" s="28" t="str">
        <f>M67</f>
        <v>Weather-normalized</v>
      </c>
      <c r="T67" s="28"/>
      <c r="U67" s="140" t="str">
        <f>O67</f>
        <v>Weather-normalized</v>
      </c>
    </row>
    <row r="68" spans="3:21" x14ac:dyDescent="0.35">
      <c r="C68" s="31" t="s">
        <v>20</v>
      </c>
      <c r="D68" s="32">
        <f t="shared" ref="D68:D73" si="20">D69-1</f>
        <v>2017</v>
      </c>
      <c r="E68" s="96"/>
      <c r="F68" s="97" t="str">
        <f t="shared" ref="F68:F74" si="21">F47</f>
        <v>Actual</v>
      </c>
      <c r="G68" s="141">
        <f>'[2]D-05-01-02 inputs'!$N9</f>
        <v>287118713.99962032</v>
      </c>
      <c r="H68" s="36" t="str">
        <f t="shared" ref="H68:H74" si="22">IF(D68=RebaseYear,"OEB-approved","")</f>
        <v/>
      </c>
      <c r="I68" s="142"/>
      <c r="K68" s="99" t="str">
        <f t="shared" ref="K68:K74" si="23">K47</f>
        <v>Actual</v>
      </c>
      <c r="L68" s="143"/>
      <c r="M68" s="143"/>
      <c r="N68" s="100" t="str">
        <f t="shared" ref="N68:N74" si="24">N47</f>
        <v/>
      </c>
      <c r="O68" s="71"/>
      <c r="Q68" s="102" t="str">
        <f>K68</f>
        <v>Actual</v>
      </c>
      <c r="R68" s="68">
        <f>IF(G68=0,"",L68/G68)</f>
        <v>0</v>
      </c>
      <c r="S68" s="33">
        <f>IF(G68=0,"",M68/G68)</f>
        <v>0</v>
      </c>
      <c r="T68" s="33" t="str">
        <f>N68</f>
        <v/>
      </c>
      <c r="U68" s="96" t="str">
        <f>IF(T68="","",IF(I68=0,"",O68/I68))</f>
        <v/>
      </c>
    </row>
    <row r="69" spans="3:21" x14ac:dyDescent="0.35">
      <c r="C69" s="31" t="s">
        <v>20</v>
      </c>
      <c r="D69" s="32">
        <f t="shared" si="20"/>
        <v>2018</v>
      </c>
      <c r="E69" s="96"/>
      <c r="F69" s="105" t="str">
        <f t="shared" si="21"/>
        <v>Actual</v>
      </c>
      <c r="G69" s="141">
        <f>'[2]D-05-01-02 inputs'!$N10</f>
        <v>296805886.48466003</v>
      </c>
      <c r="H69" s="36" t="str">
        <f t="shared" si="22"/>
        <v>OEB-approved</v>
      </c>
      <c r="I69" s="144"/>
      <c r="K69" s="99" t="str">
        <f t="shared" si="23"/>
        <v>Actual</v>
      </c>
      <c r="L69" s="143"/>
      <c r="M69" s="143"/>
      <c r="N69" s="100" t="str">
        <f t="shared" si="24"/>
        <v>OEB-approved</v>
      </c>
      <c r="O69" s="71"/>
      <c r="Q69" s="102" t="str">
        <f t="shared" ref="Q69:Q74" si="25">K69</f>
        <v>Actual</v>
      </c>
      <c r="R69" s="68">
        <f t="shared" ref="R69:R74" si="26">IF(G69=0,"",L69/G69)</f>
        <v>0</v>
      </c>
      <c r="S69" s="33">
        <f t="shared" ref="S69:S74" si="27">IF(G69=0,"",M69/G69)</f>
        <v>0</v>
      </c>
      <c r="T69" s="33" t="str">
        <f t="shared" ref="T69:T74" si="28">N69</f>
        <v>OEB-approved</v>
      </c>
      <c r="U69" s="96" t="str">
        <f t="shared" ref="U69:U74" si="29">IF(T69="","",IF(I69=0,"",O69/I69))</f>
        <v/>
      </c>
    </row>
    <row r="70" spans="3:21" x14ac:dyDescent="0.35">
      <c r="C70" s="31" t="s">
        <v>20</v>
      </c>
      <c r="D70" s="32">
        <f t="shared" si="20"/>
        <v>2019</v>
      </c>
      <c r="E70" s="96"/>
      <c r="F70" s="105" t="str">
        <f t="shared" si="21"/>
        <v>Actual</v>
      </c>
      <c r="G70" s="141">
        <f>'[2]D-05-01-02 inputs'!$N11</f>
        <v>319461423.61626756</v>
      </c>
      <c r="H70" s="36" t="str">
        <f t="shared" si="22"/>
        <v/>
      </c>
      <c r="I70" s="145"/>
      <c r="K70" s="99" t="str">
        <f t="shared" si="23"/>
        <v>Actual</v>
      </c>
      <c r="L70" s="143"/>
      <c r="M70" s="143"/>
      <c r="N70" s="100" t="str">
        <f t="shared" si="24"/>
        <v/>
      </c>
      <c r="O70" s="146"/>
      <c r="Q70" s="102" t="str">
        <f t="shared" si="25"/>
        <v>Actual</v>
      </c>
      <c r="R70" s="68">
        <f t="shared" si="26"/>
        <v>0</v>
      </c>
      <c r="S70" s="33">
        <f t="shared" si="27"/>
        <v>0</v>
      </c>
      <c r="T70" s="33" t="str">
        <f t="shared" si="28"/>
        <v/>
      </c>
      <c r="U70" s="96" t="str">
        <f t="shared" si="29"/>
        <v/>
      </c>
    </row>
    <row r="71" spans="3:21" x14ac:dyDescent="0.35">
      <c r="C71" s="31" t="s">
        <v>20</v>
      </c>
      <c r="D71" s="32">
        <f t="shared" si="20"/>
        <v>2020</v>
      </c>
      <c r="E71" s="96"/>
      <c r="F71" s="105" t="str">
        <f t="shared" si="21"/>
        <v>Actual</v>
      </c>
      <c r="G71" s="141">
        <f>'[2]D-05-01-02 inputs'!$N12</f>
        <v>351533042.32680714</v>
      </c>
      <c r="H71" s="36" t="str">
        <f t="shared" si="22"/>
        <v/>
      </c>
      <c r="I71" s="144"/>
      <c r="K71" s="99" t="str">
        <f t="shared" si="23"/>
        <v>Actual</v>
      </c>
      <c r="L71" s="143"/>
      <c r="M71" s="143"/>
      <c r="N71" s="100" t="str">
        <f t="shared" si="24"/>
        <v/>
      </c>
      <c r="O71" s="71"/>
      <c r="Q71" s="102" t="str">
        <f t="shared" si="25"/>
        <v>Actual</v>
      </c>
      <c r="R71" s="68">
        <f t="shared" si="26"/>
        <v>0</v>
      </c>
      <c r="S71" s="33">
        <f t="shared" si="27"/>
        <v>0</v>
      </c>
      <c r="T71" s="33" t="str">
        <f t="shared" si="28"/>
        <v/>
      </c>
      <c r="U71" s="96" t="str">
        <f t="shared" si="29"/>
        <v/>
      </c>
    </row>
    <row r="72" spans="3:21" x14ac:dyDescent="0.35">
      <c r="C72" s="31" t="s">
        <v>20</v>
      </c>
      <c r="D72" s="32">
        <f t="shared" si="20"/>
        <v>2021</v>
      </c>
      <c r="E72" s="96"/>
      <c r="F72" s="105" t="str">
        <f t="shared" si="21"/>
        <v>Actual</v>
      </c>
      <c r="G72" s="141">
        <f>'[2]D-05-01-02 inputs'!$N13</f>
        <v>348972650.06657362</v>
      </c>
      <c r="H72" s="36" t="str">
        <f t="shared" si="22"/>
        <v/>
      </c>
      <c r="I72" s="144"/>
      <c r="K72" s="99" t="str">
        <f t="shared" si="23"/>
        <v>Actual</v>
      </c>
      <c r="L72" s="143"/>
      <c r="M72" s="143"/>
      <c r="N72" s="100" t="str">
        <f t="shared" si="24"/>
        <v/>
      </c>
      <c r="O72" s="71"/>
      <c r="Q72" s="102" t="str">
        <f t="shared" si="25"/>
        <v>Actual</v>
      </c>
      <c r="R72" s="68">
        <f t="shared" si="26"/>
        <v>0</v>
      </c>
      <c r="S72" s="33">
        <f t="shared" si="27"/>
        <v>0</v>
      </c>
      <c r="T72" s="33" t="str">
        <f t="shared" si="28"/>
        <v/>
      </c>
      <c r="U72" s="96" t="str">
        <f t="shared" si="29"/>
        <v/>
      </c>
    </row>
    <row r="73" spans="3:21" x14ac:dyDescent="0.35">
      <c r="C73" s="31" t="s">
        <v>36</v>
      </c>
      <c r="D73" s="32">
        <f t="shared" si="20"/>
        <v>2022</v>
      </c>
      <c r="E73" s="96"/>
      <c r="F73" s="105" t="str">
        <f t="shared" si="21"/>
        <v>Forecast</v>
      </c>
      <c r="G73" s="141">
        <f>'[2]D-05-01-02 inputs'!$N14</f>
        <v>373588314.11619395</v>
      </c>
      <c r="H73" s="36" t="str">
        <f t="shared" si="22"/>
        <v/>
      </c>
      <c r="I73" s="144"/>
      <c r="K73" s="99" t="str">
        <f t="shared" si="23"/>
        <v>Forecast</v>
      </c>
      <c r="L73" s="147"/>
      <c r="M73" s="148"/>
      <c r="N73" s="100" t="str">
        <f t="shared" si="24"/>
        <v/>
      </c>
      <c r="O73" s="71"/>
      <c r="Q73" s="102" t="str">
        <f t="shared" si="25"/>
        <v>Forecast</v>
      </c>
      <c r="R73" s="68">
        <f t="shared" si="26"/>
        <v>0</v>
      </c>
      <c r="S73" s="33">
        <f t="shared" si="27"/>
        <v>0</v>
      </c>
      <c r="T73" s="33" t="str">
        <f t="shared" si="28"/>
        <v/>
      </c>
      <c r="U73" s="96" t="str">
        <f t="shared" si="29"/>
        <v/>
      </c>
    </row>
    <row r="74" spans="3:21" ht="15" thickBot="1" x14ac:dyDescent="0.4">
      <c r="C74" s="43" t="s">
        <v>37</v>
      </c>
      <c r="D74" s="44">
        <f>TestYear</f>
        <v>2023</v>
      </c>
      <c r="E74" s="22"/>
      <c r="F74" s="109" t="str">
        <f t="shared" si="21"/>
        <v>Forecast</v>
      </c>
      <c r="G74" s="141">
        <f>'[2]D-05-01-02 inputs'!$N15</f>
        <v>405561433.18705451</v>
      </c>
      <c r="H74" s="48" t="str">
        <f t="shared" si="22"/>
        <v/>
      </c>
      <c r="I74" s="149"/>
      <c r="K74" s="112" t="str">
        <f t="shared" si="23"/>
        <v>Forecast</v>
      </c>
      <c r="L74" s="150"/>
      <c r="M74" s="151"/>
      <c r="N74" s="114" t="str">
        <f t="shared" si="24"/>
        <v/>
      </c>
      <c r="O74" s="152"/>
      <c r="Q74" s="153" t="str">
        <f t="shared" si="25"/>
        <v>Forecast</v>
      </c>
      <c r="R74" s="45">
        <f t="shared" si="26"/>
        <v>0</v>
      </c>
      <c r="S74" s="45">
        <f t="shared" si="27"/>
        <v>0</v>
      </c>
      <c r="T74" s="45" t="str">
        <f t="shared" si="28"/>
        <v/>
      </c>
      <c r="U74" s="22" t="str">
        <f t="shared" si="29"/>
        <v/>
      </c>
    </row>
    <row r="75" spans="3:21" ht="15" thickBot="1" x14ac:dyDescent="0.4">
      <c r="C75" s="119"/>
      <c r="I75" s="57">
        <f>SUM(I68:I73)</f>
        <v>0</v>
      </c>
      <c r="J75" s="68"/>
      <c r="O75" s="57">
        <f>SUM(O68:O73)</f>
        <v>0</v>
      </c>
      <c r="U75" s="57">
        <f>SUM(U68:U73)</f>
        <v>0</v>
      </c>
    </row>
    <row r="76" spans="3:21" ht="39.5" thickBot="1" x14ac:dyDescent="0.4">
      <c r="C76" s="120" t="s">
        <v>25</v>
      </c>
      <c r="D76" s="121" t="s">
        <v>26</v>
      </c>
      <c r="E76" s="122"/>
      <c r="F76" s="122"/>
      <c r="G76" s="122" t="s">
        <v>27</v>
      </c>
      <c r="H76" s="122"/>
      <c r="I76" s="65" t="str">
        <f>I55</f>
        <v>Test Year Versus OEB-approved</v>
      </c>
      <c r="J76" s="154"/>
      <c r="K76" s="63" t="s">
        <v>26</v>
      </c>
      <c r="L76" s="190" t="s">
        <v>27</v>
      </c>
      <c r="M76" s="190"/>
      <c r="N76" s="122"/>
      <c r="O76" s="65" t="str">
        <f>I76</f>
        <v>Test Year Versus OEB-approved</v>
      </c>
      <c r="P76" s="155"/>
      <c r="Q76" s="63" t="s">
        <v>26</v>
      </c>
      <c r="R76" s="190" t="s">
        <v>27</v>
      </c>
      <c r="S76" s="190"/>
      <c r="T76" s="122"/>
      <c r="U76" s="65" t="str">
        <f>O76</f>
        <v>Test Year Versus OEB-approved</v>
      </c>
    </row>
    <row r="77" spans="3:21" x14ac:dyDescent="0.35">
      <c r="C77" s="96"/>
      <c r="D77" s="156">
        <f t="shared" ref="D77:D83" si="30">D68</f>
        <v>2017</v>
      </c>
      <c r="E77" s="56"/>
      <c r="F77" s="68"/>
      <c r="G77" s="126"/>
      <c r="H77" s="68"/>
      <c r="I77" s="127"/>
      <c r="J77" s="96"/>
      <c r="K77" s="32">
        <f>D77</f>
        <v>2017</v>
      </c>
      <c r="L77" s="70"/>
      <c r="M77" s="70"/>
      <c r="N77" s="68"/>
      <c r="O77" s="157"/>
      <c r="P77" s="96"/>
      <c r="Q77" s="32">
        <f>K77</f>
        <v>2017</v>
      </c>
      <c r="R77" s="129"/>
      <c r="S77" s="129"/>
      <c r="T77" s="68"/>
      <c r="U77" s="71"/>
    </row>
    <row r="78" spans="3:21" x14ac:dyDescent="0.35">
      <c r="C78" s="96"/>
      <c r="D78" s="130">
        <f t="shared" si="30"/>
        <v>2018</v>
      </c>
      <c r="E78" s="68"/>
      <c r="F78" s="68"/>
      <c r="G78" s="131">
        <f t="shared" ref="G78:G83" si="31">IF(G68=0,"",G69/G68-1)</f>
        <v>3.373925840672487E-2</v>
      </c>
      <c r="H78" s="68"/>
      <c r="I78" s="127"/>
      <c r="J78" s="96"/>
      <c r="K78" s="32">
        <f t="shared" ref="K78:K84" si="32">D78</f>
        <v>2018</v>
      </c>
      <c r="L78" s="73" t="str">
        <f t="shared" ref="L78:M81" si="33">IF(L68=0,"",L69/L68-1)</f>
        <v/>
      </c>
      <c r="M78" s="73" t="str">
        <f t="shared" si="33"/>
        <v/>
      </c>
      <c r="N78" s="68"/>
      <c r="O78" s="157"/>
      <c r="P78" s="96"/>
      <c r="Q78" s="32">
        <f t="shared" ref="Q78:Q84" si="34">K78</f>
        <v>2018</v>
      </c>
      <c r="R78" s="132" t="str">
        <f>IF(R68="","",IF(R68=0,"",R69/R68-1))</f>
        <v/>
      </c>
      <c r="S78" s="132" t="str">
        <f>IF(S68="","",IF(S68=0,"",S69/S68-1))</f>
        <v/>
      </c>
      <c r="T78" s="68"/>
      <c r="U78" s="71"/>
    </row>
    <row r="79" spans="3:21" x14ac:dyDescent="0.35">
      <c r="C79" s="96"/>
      <c r="D79" s="158">
        <f t="shared" si="30"/>
        <v>2019</v>
      </c>
      <c r="E79" s="68"/>
      <c r="F79" s="68"/>
      <c r="G79" s="131">
        <f t="shared" si="31"/>
        <v>7.6331158387515474E-2</v>
      </c>
      <c r="H79" s="68"/>
      <c r="I79" s="127"/>
      <c r="J79" s="96"/>
      <c r="K79" s="32">
        <f t="shared" si="32"/>
        <v>2019</v>
      </c>
      <c r="L79" s="73" t="str">
        <f t="shared" si="33"/>
        <v/>
      </c>
      <c r="M79" s="73" t="str">
        <f t="shared" si="33"/>
        <v/>
      </c>
      <c r="N79" s="68"/>
      <c r="O79" s="157"/>
      <c r="P79" s="96"/>
      <c r="Q79" s="32">
        <f t="shared" si="34"/>
        <v>2019</v>
      </c>
      <c r="R79" s="132" t="str">
        <f t="shared" ref="R79:S81" si="35">IF(R69="","",IF(R69=0,"",R70/R69-1))</f>
        <v/>
      </c>
      <c r="S79" s="132" t="str">
        <f t="shared" si="35"/>
        <v/>
      </c>
      <c r="T79" s="68"/>
      <c r="U79" s="71"/>
    </row>
    <row r="80" spans="3:21" x14ac:dyDescent="0.35">
      <c r="C80" s="96"/>
      <c r="D80" s="130">
        <f t="shared" si="30"/>
        <v>2020</v>
      </c>
      <c r="E80" s="68"/>
      <c r="F80" s="68"/>
      <c r="G80" s="131">
        <f t="shared" si="31"/>
        <v>0.10039277465019869</v>
      </c>
      <c r="H80" s="68"/>
      <c r="I80" s="127"/>
      <c r="J80" s="96"/>
      <c r="K80" s="32">
        <f t="shared" si="32"/>
        <v>2020</v>
      </c>
      <c r="L80" s="73" t="str">
        <f t="shared" si="33"/>
        <v/>
      </c>
      <c r="M80" s="73" t="str">
        <f t="shared" si="33"/>
        <v/>
      </c>
      <c r="N80" s="68"/>
      <c r="O80" s="157"/>
      <c r="P80" s="96"/>
      <c r="Q80" s="32">
        <f t="shared" si="34"/>
        <v>2020</v>
      </c>
      <c r="R80" s="132" t="str">
        <f t="shared" si="35"/>
        <v/>
      </c>
      <c r="S80" s="132" t="str">
        <f t="shared" si="35"/>
        <v/>
      </c>
      <c r="T80" s="68"/>
      <c r="U80" s="71"/>
    </row>
    <row r="81" spans="2:22" x14ac:dyDescent="0.35">
      <c r="C81" s="96"/>
      <c r="D81" s="130">
        <f t="shared" si="30"/>
        <v>2021</v>
      </c>
      <c r="E81" s="68"/>
      <c r="F81" s="68"/>
      <c r="G81" s="131">
        <f t="shared" si="31"/>
        <v>-7.2835038302123678E-3</v>
      </c>
      <c r="H81" s="68"/>
      <c r="I81" s="127"/>
      <c r="J81" s="96"/>
      <c r="K81" s="32">
        <f t="shared" si="32"/>
        <v>2021</v>
      </c>
      <c r="L81" s="73" t="str">
        <f t="shared" si="33"/>
        <v/>
      </c>
      <c r="M81" s="73" t="str">
        <f t="shared" si="33"/>
        <v/>
      </c>
      <c r="N81" s="68"/>
      <c r="O81" s="157"/>
      <c r="P81" s="96"/>
      <c r="Q81" s="32">
        <f t="shared" si="34"/>
        <v>2021</v>
      </c>
      <c r="R81" s="132" t="str">
        <f t="shared" si="35"/>
        <v/>
      </c>
      <c r="S81" s="132" t="str">
        <f t="shared" si="35"/>
        <v/>
      </c>
      <c r="T81" s="68"/>
      <c r="U81" s="71"/>
    </row>
    <row r="82" spans="2:22" x14ac:dyDescent="0.35">
      <c r="C82" s="96"/>
      <c r="D82" s="130">
        <f t="shared" si="30"/>
        <v>2022</v>
      </c>
      <c r="E82" s="68"/>
      <c r="F82" s="68"/>
      <c r="G82" s="131">
        <f t="shared" si="31"/>
        <v>7.0537516464182382E-2</v>
      </c>
      <c r="H82" s="68"/>
      <c r="I82" s="127"/>
      <c r="J82" s="96"/>
      <c r="K82" s="32">
        <f t="shared" si="32"/>
        <v>2022</v>
      </c>
      <c r="L82" s="73" t="str">
        <f>IF(K73="Forecast","",IF(L72=0,"",L73/L72-1))</f>
        <v/>
      </c>
      <c r="M82" s="73" t="str">
        <f>IF(M72=0,"",M73/M72-1)</f>
        <v/>
      </c>
      <c r="N82" s="68"/>
      <c r="O82" s="157"/>
      <c r="P82" s="96"/>
      <c r="Q82" s="32">
        <f t="shared" si="34"/>
        <v>2022</v>
      </c>
      <c r="R82" s="132" t="str">
        <f>IF(Q73="Forecast","",IF(R72=0,"",R73/R72-1))</f>
        <v/>
      </c>
      <c r="S82" s="132" t="str">
        <f>IF(S72="","",IF(S72=0,"",S73/S72-1))</f>
        <v/>
      </c>
      <c r="T82" s="68"/>
      <c r="U82" s="71"/>
    </row>
    <row r="83" spans="2:22" x14ac:dyDescent="0.35">
      <c r="C83" s="96"/>
      <c r="D83" s="158">
        <f t="shared" si="30"/>
        <v>2023</v>
      </c>
      <c r="E83" s="68"/>
      <c r="F83" s="68"/>
      <c r="G83" s="131">
        <f t="shared" si="31"/>
        <v>8.5583830817888673E-2</v>
      </c>
      <c r="H83" s="68"/>
      <c r="I83" s="133" t="str">
        <f>IF(I75=0,"",G74/I75-1)</f>
        <v/>
      </c>
      <c r="J83" s="96"/>
      <c r="K83" s="32">
        <f t="shared" si="32"/>
        <v>2023</v>
      </c>
      <c r="L83" s="73" t="str">
        <f>IF(K74="Forecast","",IF(L73=0,"",L74/L73-1))</f>
        <v/>
      </c>
      <c r="M83" s="73" t="str">
        <f>IF(M73=0,"",M74/M73-1)</f>
        <v/>
      </c>
      <c r="N83" s="68"/>
      <c r="O83" s="159" t="str">
        <f>IF(O75=0,"",M74/O75-1)</f>
        <v/>
      </c>
      <c r="P83" s="96"/>
      <c r="Q83" s="32">
        <f t="shared" si="34"/>
        <v>2023</v>
      </c>
      <c r="R83" s="132" t="str">
        <f>IF(Q74="Forecast","",IF(R73=0,"",R74/R73-1))</f>
        <v/>
      </c>
      <c r="S83" s="132" t="str">
        <f>IF(S73="","",IF(S73=0,"",S74/S73-1))</f>
        <v/>
      </c>
      <c r="T83" s="68"/>
      <c r="U83" s="74" t="str">
        <f>IF(U75=0,"",S74/U75-1)</f>
        <v/>
      </c>
    </row>
    <row r="84" spans="2:22" ht="29.5" thickBot="1" x14ac:dyDescent="0.4">
      <c r="C84" s="22"/>
      <c r="D84" s="134" t="s">
        <v>29</v>
      </c>
      <c r="E84" s="77"/>
      <c r="F84" s="77"/>
      <c r="G84" s="135">
        <f>IF(G68=0,"",(G74/G68)^(1/($D74-$D68-1))-1)</f>
        <v>7.1516911490087764E-2</v>
      </c>
      <c r="H84" s="77"/>
      <c r="I84" s="83" t="str">
        <f>IF(I75=0,"",(G74/I75)^(1/(TestYear-RebaseYear-1))-1)</f>
        <v/>
      </c>
      <c r="J84" s="96"/>
      <c r="K84" s="81" t="str">
        <f t="shared" si="32"/>
        <v>Geometric Mean</v>
      </c>
      <c r="L84" s="82" t="str">
        <f>IF(L68=0,"",(L72/L68)^(1/($D72-$D68-1))-1)</f>
        <v/>
      </c>
      <c r="M84" s="82" t="str">
        <f>IF(M68=0,"",(M74/M68)^(1/($D74-$D68-1))-1)</f>
        <v/>
      </c>
      <c r="N84" s="77"/>
      <c r="O84" s="83" t="str">
        <f>IF(O75=0,"",(M74/O75)^(1/(TestYear-RebaseYear-1))-1)</f>
        <v/>
      </c>
      <c r="P84" s="22"/>
      <c r="Q84" s="81" t="str">
        <f t="shared" si="34"/>
        <v>Geometric Mean</v>
      </c>
      <c r="R84" s="137" t="str">
        <f>IF(R68="","",IF(R68=0,"",(R72/R68)^(1/($D72-$D68-1))-1))</f>
        <v/>
      </c>
      <c r="S84" s="82" t="str">
        <f>IF(S68="","",IF(S68=0,"",(S74/S68)^(1/($D74-$D68-1))-1))</f>
        <v/>
      </c>
      <c r="T84" s="77"/>
      <c r="U84" s="83" t="str">
        <f>IF(U75=0,"",(S74/U75)^(1/(TestYear-RebaseYear-1))-1)</f>
        <v/>
      </c>
    </row>
    <row r="85" spans="2:22" ht="15" thickBot="1" x14ac:dyDescent="0.4"/>
    <row r="86" spans="2:22" ht="15" thickBot="1" x14ac:dyDescent="0.4">
      <c r="B86" s="85">
        <v>2</v>
      </c>
      <c r="C86" s="86" t="s">
        <v>31</v>
      </c>
      <c r="D86" s="191" t="s">
        <v>39</v>
      </c>
      <c r="E86" s="192"/>
      <c r="F86" s="192"/>
      <c r="G86" s="192"/>
      <c r="H86" s="192"/>
      <c r="I86" s="193"/>
      <c r="K86" s="87" t="s">
        <v>32</v>
      </c>
      <c r="Q86" s="88" t="s">
        <v>33</v>
      </c>
      <c r="R86" s="89"/>
      <c r="S86" s="89"/>
      <c r="T86" s="89"/>
      <c r="U86" s="89"/>
    </row>
    <row r="87" spans="2:22" ht="15" thickBot="1" x14ac:dyDescent="0.4">
      <c r="Q87" s="77"/>
      <c r="R87" s="77"/>
      <c r="S87" s="77"/>
      <c r="T87" s="77"/>
      <c r="U87" s="77"/>
    </row>
    <row r="88" spans="2:22" x14ac:dyDescent="0.35">
      <c r="C88" s="17"/>
      <c r="D88" s="18" t="s">
        <v>16</v>
      </c>
      <c r="E88" s="18"/>
      <c r="F88" s="194" t="s">
        <v>34</v>
      </c>
      <c r="G88" s="195"/>
      <c r="H88" s="195"/>
      <c r="I88" s="196"/>
      <c r="J88" s="18"/>
      <c r="K88" s="182" t="s">
        <v>17</v>
      </c>
      <c r="L88" s="183"/>
      <c r="M88" s="183"/>
      <c r="N88" s="183"/>
      <c r="O88" s="184"/>
      <c r="P88" s="19"/>
      <c r="Q88" s="185" t="str">
        <f>CONCATENATE("Consumption (kWh) per ",LEFT(F88,LEN(F88)-1))</f>
        <v>Consumption (kWh) per Customer</v>
      </c>
      <c r="R88" s="186"/>
      <c r="S88" s="186"/>
      <c r="T88" s="186"/>
      <c r="U88" s="187"/>
      <c r="V88" s="90"/>
    </row>
    <row r="89" spans="2:22" ht="39.5" thickBot="1" x14ac:dyDescent="0.4">
      <c r="C89" s="22"/>
      <c r="D89" s="23" t="str">
        <f>CONCATENATE("(for ",TestYear," Cost of Service")</f>
        <v>(for 2023 Cost of Service</v>
      </c>
      <c r="E89" s="31"/>
      <c r="F89" s="188"/>
      <c r="G89" s="189"/>
      <c r="H89" s="197"/>
      <c r="I89" s="91"/>
      <c r="J89" s="31"/>
      <c r="K89" s="27"/>
      <c r="L89" s="28" t="s">
        <v>18</v>
      </c>
      <c r="M89" s="28" t="s">
        <v>19</v>
      </c>
      <c r="N89" s="29"/>
      <c r="O89" s="30" t="s">
        <v>19</v>
      </c>
      <c r="P89" s="31"/>
      <c r="Q89" s="92"/>
      <c r="R89" s="93" t="str">
        <f>L89</f>
        <v>Actual (Weather actual)</v>
      </c>
      <c r="S89" s="94" t="str">
        <f>M89</f>
        <v>Weather-normalized</v>
      </c>
      <c r="T89" s="94"/>
      <c r="U89" s="95" t="str">
        <f>O89</f>
        <v>Weather-normalized</v>
      </c>
      <c r="V89" s="90"/>
    </row>
    <row r="90" spans="2:22" x14ac:dyDescent="0.35">
      <c r="C90" s="31" t="s">
        <v>20</v>
      </c>
      <c r="D90" s="32">
        <f t="shared" ref="D90:D94" si="36">D91-1</f>
        <v>2017</v>
      </c>
      <c r="E90" s="96"/>
      <c r="F90" s="97" t="str">
        <f>$K$23</f>
        <v>Actual</v>
      </c>
      <c r="G90" s="98">
        <v>330513.5</v>
      </c>
      <c r="H90" s="37" t="str">
        <f t="shared" ref="H90:H96" si="37">IF(D90=RebaseYear,"OEB-approved","")</f>
        <v/>
      </c>
      <c r="I90" s="40"/>
      <c r="J90" s="96"/>
      <c r="K90" s="99" t="str">
        <f>F90</f>
        <v>Actual</v>
      </c>
      <c r="L90" s="163">
        <v>4418065636.0711679</v>
      </c>
      <c r="M90" s="163">
        <v>4464440162.9944344</v>
      </c>
      <c r="N90" s="100" t="str">
        <f>H90</f>
        <v/>
      </c>
      <c r="O90" s="101"/>
      <c r="P90" s="96"/>
      <c r="Q90" s="102" t="str">
        <f>K90</f>
        <v>Actual</v>
      </c>
      <c r="R90" s="103">
        <f>IF(G90=0,"",L90/G90)</f>
        <v>13367.277391305252</v>
      </c>
      <c r="S90" s="104">
        <f>IF(G90=0,"",M90/G90)</f>
        <v>13507.587929069265</v>
      </c>
      <c r="T90" s="68" t="str">
        <f>N90</f>
        <v/>
      </c>
      <c r="U90" s="104" t="str">
        <f>IF(T90="","",IF(I90=0,"",O90/I90))</f>
        <v/>
      </c>
      <c r="V90" s="33"/>
    </row>
    <row r="91" spans="2:22" x14ac:dyDescent="0.35">
      <c r="C91" s="31" t="s">
        <v>20</v>
      </c>
      <c r="D91" s="32">
        <f t="shared" si="36"/>
        <v>2018</v>
      </c>
      <c r="E91" s="96"/>
      <c r="F91" s="105" t="str">
        <f>$K$24</f>
        <v>Actual</v>
      </c>
      <c r="G91" s="98">
        <v>328693.5</v>
      </c>
      <c r="H91" s="37" t="str">
        <f t="shared" si="37"/>
        <v>OEB-approved</v>
      </c>
      <c r="I91" s="40">
        <v>328478.97253962903</v>
      </c>
      <c r="J91" s="96"/>
      <c r="K91" s="99" t="str">
        <f t="shared" ref="K91:K96" si="38">F91</f>
        <v>Actual</v>
      </c>
      <c r="L91" s="163">
        <v>4783005056.3400002</v>
      </c>
      <c r="M91" s="163">
        <v>4626696628.9604998</v>
      </c>
      <c r="N91" s="100" t="str">
        <f>H91</f>
        <v>OEB-approved</v>
      </c>
      <c r="O91" s="40">
        <v>4330539160.0411797</v>
      </c>
      <c r="P91" s="96"/>
      <c r="Q91" s="102" t="str">
        <f t="shared" ref="Q91:Q96" si="39">K91</f>
        <v>Actual</v>
      </c>
      <c r="R91" s="103">
        <f t="shared" ref="R91:R96" si="40">IF(G91=0,"",L91/G91)</f>
        <v>14551.565687608669</v>
      </c>
      <c r="S91" s="104">
        <f t="shared" ref="S91:S96" si="41">IF(G91=0,"",M91/G91)</f>
        <v>14076.021062054771</v>
      </c>
      <c r="T91" s="68" t="str">
        <f>N91</f>
        <v>OEB-approved</v>
      </c>
      <c r="U91" s="104">
        <f>IF(T91="","",IF(I91=0,"",O91/I91))</f>
        <v>13183.6115004857</v>
      </c>
      <c r="V91" s="33"/>
    </row>
    <row r="92" spans="2:22" x14ac:dyDescent="0.35">
      <c r="C92" s="31" t="s">
        <v>20</v>
      </c>
      <c r="D92" s="32">
        <f t="shared" si="36"/>
        <v>2019</v>
      </c>
      <c r="E92" s="96"/>
      <c r="F92" s="105" t="str">
        <f>$K$25</f>
        <v>Actual</v>
      </c>
      <c r="G92" s="98">
        <v>331131</v>
      </c>
      <c r="H92" s="37" t="str">
        <f t="shared" si="37"/>
        <v/>
      </c>
      <c r="I92" s="106"/>
      <c r="J92" s="96"/>
      <c r="K92" s="99" t="str">
        <f t="shared" si="38"/>
        <v>Actual</v>
      </c>
      <c r="L92" s="163">
        <v>4832033176.1983271</v>
      </c>
      <c r="M92" s="163">
        <v>4629302137.7852049</v>
      </c>
      <c r="N92" s="100" t="str">
        <f t="shared" ref="N92:N96" si="42">H92</f>
        <v/>
      </c>
      <c r="O92" s="107"/>
      <c r="P92" s="96"/>
      <c r="Q92" s="102" t="str">
        <f t="shared" si="39"/>
        <v>Actual</v>
      </c>
      <c r="R92" s="103">
        <f t="shared" si="40"/>
        <v>14592.512257077493</v>
      </c>
      <c r="S92" s="104">
        <f t="shared" si="41"/>
        <v>13980.274084230123</v>
      </c>
      <c r="T92" s="68" t="str">
        <f t="shared" ref="T92:T96" si="43">N92</f>
        <v/>
      </c>
      <c r="U92" s="104" t="str">
        <f t="shared" ref="U92:U96" si="44">IF(T92="","",IF(I92=0,"",O92/I92))</f>
        <v/>
      </c>
      <c r="V92" s="33"/>
    </row>
    <row r="93" spans="2:22" x14ac:dyDescent="0.35">
      <c r="C93" s="31" t="s">
        <v>20</v>
      </c>
      <c r="D93" s="32">
        <f t="shared" si="36"/>
        <v>2020</v>
      </c>
      <c r="E93" s="96"/>
      <c r="F93" s="105" t="str">
        <f>$K$26</f>
        <v>Actual</v>
      </c>
      <c r="G93" s="98">
        <v>332341</v>
      </c>
      <c r="H93" s="37" t="str">
        <f t="shared" si="37"/>
        <v/>
      </c>
      <c r="I93" s="40"/>
      <c r="J93" s="96"/>
      <c r="K93" s="99" t="str">
        <f t="shared" si="38"/>
        <v>Actual</v>
      </c>
      <c r="L93" s="163">
        <v>4902422489.7531433</v>
      </c>
      <c r="M93" s="163">
        <v>4540766381.5277529</v>
      </c>
      <c r="N93" s="100" t="str">
        <f t="shared" si="42"/>
        <v/>
      </c>
      <c r="O93" s="101"/>
      <c r="P93" s="96"/>
      <c r="Q93" s="102" t="str">
        <f t="shared" si="39"/>
        <v>Actual</v>
      </c>
      <c r="R93" s="103">
        <f t="shared" si="40"/>
        <v>14751.181737291347</v>
      </c>
      <c r="S93" s="104">
        <f t="shared" si="41"/>
        <v>13662.973817638369</v>
      </c>
      <c r="T93" s="68" t="str">
        <f t="shared" si="43"/>
        <v/>
      </c>
      <c r="U93" s="104" t="str">
        <f t="shared" si="44"/>
        <v/>
      </c>
      <c r="V93" s="33"/>
    </row>
    <row r="94" spans="2:22" x14ac:dyDescent="0.35">
      <c r="C94" s="31" t="s">
        <v>20</v>
      </c>
      <c r="D94" s="32">
        <f t="shared" si="36"/>
        <v>2021</v>
      </c>
      <c r="E94" s="96"/>
      <c r="F94" s="105" t="str">
        <f>$K$27</f>
        <v>Actual</v>
      </c>
      <c r="G94" s="98">
        <v>331533.8018860622</v>
      </c>
      <c r="H94" s="37" t="str">
        <f t="shared" si="37"/>
        <v/>
      </c>
      <c r="I94" s="40"/>
      <c r="J94" s="96"/>
      <c r="K94" s="99" t="str">
        <f t="shared" si="38"/>
        <v>Actual</v>
      </c>
      <c r="L94" s="163">
        <v>4537299687.4315367</v>
      </c>
      <c r="M94" s="163">
        <v>4537299687.4315367</v>
      </c>
      <c r="N94" s="100" t="str">
        <f t="shared" si="42"/>
        <v/>
      </c>
      <c r="O94" s="101"/>
      <c r="P94" s="96"/>
      <c r="Q94" s="102" t="str">
        <f t="shared" si="39"/>
        <v>Actual</v>
      </c>
      <c r="R94" s="103">
        <f t="shared" si="40"/>
        <v>13685.783053249166</v>
      </c>
      <c r="S94" s="104">
        <f t="shared" si="41"/>
        <v>13685.783053249166</v>
      </c>
      <c r="T94" s="68" t="str">
        <f t="shared" si="43"/>
        <v/>
      </c>
      <c r="U94" s="104" t="str">
        <f t="shared" si="44"/>
        <v/>
      </c>
      <c r="V94" s="33"/>
    </row>
    <row r="95" spans="2:22" x14ac:dyDescent="0.35">
      <c r="C95" s="31" t="s">
        <v>22</v>
      </c>
      <c r="D95" s="32">
        <f>D96-1</f>
        <v>2022</v>
      </c>
      <c r="E95" s="96"/>
      <c r="F95" s="105" t="str">
        <f>$K$28</f>
        <v>Forecast</v>
      </c>
      <c r="G95" s="98">
        <v>333712.77747808135</v>
      </c>
      <c r="H95" s="37" t="str">
        <f t="shared" si="37"/>
        <v/>
      </c>
      <c r="I95" s="40"/>
      <c r="J95" s="96"/>
      <c r="K95" s="99" t="str">
        <f t="shared" si="38"/>
        <v>Forecast</v>
      </c>
      <c r="L95" s="108"/>
      <c r="M95" s="165">
        <v>4536851903.6725721</v>
      </c>
      <c r="N95" s="100" t="str">
        <f t="shared" si="42"/>
        <v/>
      </c>
      <c r="O95" s="101"/>
      <c r="P95" s="96"/>
      <c r="Q95" s="102" t="str">
        <f t="shared" si="39"/>
        <v>Forecast</v>
      </c>
      <c r="R95" s="103">
        <f t="shared" si="40"/>
        <v>0</v>
      </c>
      <c r="S95" s="104">
        <f t="shared" si="41"/>
        <v>13595.079990518367</v>
      </c>
      <c r="T95" s="68" t="str">
        <f t="shared" si="43"/>
        <v/>
      </c>
      <c r="U95" s="104" t="str">
        <f t="shared" si="44"/>
        <v/>
      </c>
      <c r="V95" s="33"/>
    </row>
    <row r="96" spans="2:22" ht="15" thickBot="1" x14ac:dyDescent="0.4">
      <c r="C96" s="43" t="s">
        <v>24</v>
      </c>
      <c r="D96" s="44">
        <f>TestYear</f>
        <v>2023</v>
      </c>
      <c r="E96" s="22"/>
      <c r="F96" s="109" t="str">
        <f>$K$29</f>
        <v>Forecast</v>
      </c>
      <c r="G96" s="110">
        <v>414576.7882517837</v>
      </c>
      <c r="H96" s="49" t="str">
        <f t="shared" si="37"/>
        <v/>
      </c>
      <c r="I96" s="111"/>
      <c r="J96" s="22"/>
      <c r="K96" s="112" t="str">
        <f t="shared" si="38"/>
        <v>Forecast</v>
      </c>
      <c r="L96" s="113"/>
      <c r="M96" s="167">
        <v>4867286070.8326635</v>
      </c>
      <c r="N96" s="114" t="str">
        <f t="shared" si="42"/>
        <v/>
      </c>
      <c r="O96" s="115"/>
      <c r="P96" s="22"/>
      <c r="Q96" s="116" t="str">
        <f t="shared" si="39"/>
        <v>Forecast</v>
      </c>
      <c r="R96" s="117">
        <f t="shared" si="40"/>
        <v>0</v>
      </c>
      <c r="S96" s="118">
        <f t="shared" si="41"/>
        <v>11740.372854344727</v>
      </c>
      <c r="T96" s="77" t="str">
        <f t="shared" si="43"/>
        <v/>
      </c>
      <c r="U96" s="118" t="str">
        <f t="shared" si="44"/>
        <v/>
      </c>
      <c r="V96" s="33"/>
    </row>
    <row r="97" spans="2:21" ht="15" thickBot="1" x14ac:dyDescent="0.4">
      <c r="B97" s="68"/>
      <c r="C97" s="119"/>
      <c r="I97" s="57">
        <f>SUM(I90:I95)</f>
        <v>328478.97253962903</v>
      </c>
      <c r="O97" s="57">
        <f>SUM(O90:O95)</f>
        <v>4330539160.0411797</v>
      </c>
      <c r="U97" s="57">
        <f>SUM(U90:U95)</f>
        <v>13183.6115004857</v>
      </c>
    </row>
    <row r="98" spans="2:21" ht="39.5" thickBot="1" x14ac:dyDescent="0.4">
      <c r="C98" s="120" t="s">
        <v>25</v>
      </c>
      <c r="D98" s="121" t="s">
        <v>26</v>
      </c>
      <c r="E98" s="53"/>
      <c r="F98" s="53"/>
      <c r="G98" s="122" t="s">
        <v>27</v>
      </c>
      <c r="H98" s="53"/>
      <c r="I98" s="65" t="s">
        <v>35</v>
      </c>
      <c r="J98" s="123"/>
      <c r="K98" s="63" t="s">
        <v>26</v>
      </c>
      <c r="L98" s="190" t="s">
        <v>27</v>
      </c>
      <c r="M98" s="190"/>
      <c r="N98" s="53"/>
      <c r="O98" s="65" t="str">
        <f>I98</f>
        <v>Test Year Versus OEB-approved</v>
      </c>
      <c r="P98" s="124"/>
      <c r="Q98" s="63" t="s">
        <v>26</v>
      </c>
      <c r="R98" s="190" t="s">
        <v>27</v>
      </c>
      <c r="S98" s="190"/>
      <c r="T98" s="53"/>
      <c r="U98" s="65" t="str">
        <f>O98</f>
        <v>Test Year Versus OEB-approved</v>
      </c>
    </row>
    <row r="99" spans="2:21" x14ac:dyDescent="0.35">
      <c r="C99" s="96"/>
      <c r="D99" s="125">
        <f t="shared" ref="D99:D105" si="45">D90</f>
        <v>2017</v>
      </c>
      <c r="E99" s="68"/>
      <c r="F99" s="68"/>
      <c r="G99" s="126"/>
      <c r="H99" s="68"/>
      <c r="I99" s="127"/>
      <c r="J99" s="128"/>
      <c r="K99" s="32">
        <f>D99</f>
        <v>2017</v>
      </c>
      <c r="L99" s="70"/>
      <c r="M99" s="70"/>
      <c r="N99" s="68"/>
      <c r="O99" s="71"/>
      <c r="P99" s="96"/>
      <c r="Q99" s="32">
        <f>K99</f>
        <v>2017</v>
      </c>
      <c r="R99" s="129"/>
      <c r="S99" s="129"/>
      <c r="T99" s="68"/>
      <c r="U99" s="71"/>
    </row>
    <row r="100" spans="2:21" x14ac:dyDescent="0.35">
      <c r="C100" s="96"/>
      <c r="D100" s="130">
        <f t="shared" si="45"/>
        <v>2018</v>
      </c>
      <c r="E100" s="68"/>
      <c r="F100" s="68"/>
      <c r="G100" s="131">
        <f t="shared" ref="G100:G105" si="46">IF(G90=0,"",G91/G90-1)</f>
        <v>-5.5065829383671439E-3</v>
      </c>
      <c r="H100" s="68"/>
      <c r="I100" s="127"/>
      <c r="J100" s="128"/>
      <c r="K100" s="32">
        <f t="shared" ref="K100:K106" si="47">D100</f>
        <v>2018</v>
      </c>
      <c r="L100" s="73">
        <f t="shared" ref="L100:M103" si="48">IF(L90=0,"",L91/L90-1)</f>
        <v>8.2601629384881692E-2</v>
      </c>
      <c r="M100" s="73">
        <f t="shared" si="48"/>
        <v>3.6344190994204162E-2</v>
      </c>
      <c r="N100" s="68"/>
      <c r="O100" s="71"/>
      <c r="P100" s="96"/>
      <c r="Q100" s="32">
        <f t="shared" ref="Q100:Q106" si="49">K100</f>
        <v>2018</v>
      </c>
      <c r="R100" s="132">
        <f>IF(R90="","",IF(R90=0,"",R91/R90-1))</f>
        <v>8.8596073952481813E-2</v>
      </c>
      <c r="S100" s="132">
        <f>IF(S90="","",IF(S90=0,"",S91/S90-1))</f>
        <v>4.2082504735149628E-2</v>
      </c>
      <c r="T100" s="68"/>
      <c r="U100" s="71"/>
    </row>
    <row r="101" spans="2:21" x14ac:dyDescent="0.35">
      <c r="C101" s="96"/>
      <c r="D101" s="130">
        <f t="shared" si="45"/>
        <v>2019</v>
      </c>
      <c r="E101" s="68"/>
      <c r="F101" s="68"/>
      <c r="G101" s="131">
        <f t="shared" si="46"/>
        <v>7.4157231585048056E-3</v>
      </c>
      <c r="H101" s="68"/>
      <c r="I101" s="127"/>
      <c r="J101" s="128"/>
      <c r="K101" s="32">
        <f t="shared" si="47"/>
        <v>2019</v>
      </c>
      <c r="L101" s="73">
        <f t="shared" si="48"/>
        <v>1.0250484639011459E-2</v>
      </c>
      <c r="M101" s="73">
        <f t="shared" si="48"/>
        <v>5.6314667540457997E-4</v>
      </c>
      <c r="N101" s="68"/>
      <c r="O101" s="71"/>
      <c r="P101" s="96"/>
      <c r="Q101" s="32">
        <f t="shared" si="49"/>
        <v>2019</v>
      </c>
      <c r="R101" s="132">
        <f t="shared" ref="R101:S103" si="50">IF(R91="","",IF(R91=0,"",R92/R91-1))</f>
        <v>2.8138944185018833E-3</v>
      </c>
      <c r="S101" s="132">
        <f t="shared" si="50"/>
        <v>-6.8021337423795902E-3</v>
      </c>
      <c r="T101" s="68"/>
      <c r="U101" s="71"/>
    </row>
    <row r="102" spans="2:21" x14ac:dyDescent="0.35">
      <c r="C102" s="96"/>
      <c r="D102" s="130">
        <f t="shared" si="45"/>
        <v>2020</v>
      </c>
      <c r="E102" s="68"/>
      <c r="F102" s="68"/>
      <c r="G102" s="131">
        <f t="shared" si="46"/>
        <v>3.6541429222876065E-3</v>
      </c>
      <c r="H102" s="68"/>
      <c r="I102" s="127"/>
      <c r="J102" s="128"/>
      <c r="K102" s="32">
        <f t="shared" si="47"/>
        <v>2020</v>
      </c>
      <c r="L102" s="73">
        <f t="shared" si="48"/>
        <v>1.4567224807466195E-2</v>
      </c>
      <c r="M102" s="73">
        <f t="shared" si="48"/>
        <v>-1.9125076225811055E-2</v>
      </c>
      <c r="N102" s="68"/>
      <c r="O102" s="71"/>
      <c r="P102" s="96"/>
      <c r="Q102" s="32">
        <f t="shared" si="49"/>
        <v>2020</v>
      </c>
      <c r="R102" s="132">
        <f t="shared" si="50"/>
        <v>1.087334911347404E-2</v>
      </c>
      <c r="S102" s="132">
        <f t="shared" si="50"/>
        <v>-2.2696283683713459E-2</v>
      </c>
      <c r="T102" s="68"/>
      <c r="U102" s="71"/>
    </row>
    <row r="103" spans="2:21" x14ac:dyDescent="0.35">
      <c r="C103" s="96"/>
      <c r="D103" s="130">
        <f t="shared" si="45"/>
        <v>2021</v>
      </c>
      <c r="E103" s="68"/>
      <c r="F103" s="68"/>
      <c r="G103" s="131">
        <f t="shared" si="46"/>
        <v>-2.4288249537005591E-3</v>
      </c>
      <c r="H103" s="68"/>
      <c r="I103" s="127"/>
      <c r="J103" s="128"/>
      <c r="K103" s="32">
        <f t="shared" si="47"/>
        <v>2021</v>
      </c>
      <c r="L103" s="73">
        <f t="shared" si="48"/>
        <v>-7.4478036743012788E-2</v>
      </c>
      <c r="M103" s="73">
        <f t="shared" si="48"/>
        <v>-7.6346013094152898E-4</v>
      </c>
      <c r="N103" s="68"/>
      <c r="O103" s="71"/>
      <c r="P103" s="96"/>
      <c r="Q103" s="32">
        <f t="shared" si="49"/>
        <v>2021</v>
      </c>
      <c r="R103" s="132">
        <f t="shared" si="50"/>
        <v>-7.2224632779679387E-2</v>
      </c>
      <c r="S103" s="132">
        <f t="shared" si="50"/>
        <v>1.6694195506217202E-3</v>
      </c>
      <c r="T103" s="68"/>
      <c r="U103" s="71"/>
    </row>
    <row r="104" spans="2:21" x14ac:dyDescent="0.35">
      <c r="C104" s="96"/>
      <c r="D104" s="130">
        <f t="shared" si="45"/>
        <v>2022</v>
      </c>
      <c r="E104" s="68"/>
      <c r="F104" s="68"/>
      <c r="G104" s="131">
        <f t="shared" si="46"/>
        <v>6.5724085436331681E-3</v>
      </c>
      <c r="H104" s="68"/>
      <c r="I104" s="127"/>
      <c r="J104" s="128"/>
      <c r="K104" s="32">
        <f t="shared" si="47"/>
        <v>2022</v>
      </c>
      <c r="L104" s="73" t="str">
        <f>IF(K95="Forecast","",IF(L94=0,"",L95/L94-1))</f>
        <v/>
      </c>
      <c r="M104" s="73">
        <f>IF(M94=0,"",M95/M94-1)</f>
        <v>-9.8689482690539343E-5</v>
      </c>
      <c r="N104" s="68"/>
      <c r="O104" s="71"/>
      <c r="P104" s="96"/>
      <c r="Q104" s="32">
        <f t="shared" si="49"/>
        <v>2022</v>
      </c>
      <c r="R104" s="132" t="str">
        <f>IF(Q95="Forecast","",IF(R94=0,"",R95/R94-1))</f>
        <v/>
      </c>
      <c r="S104" s="132">
        <f>IF(S94="","",IF(S94=0,"",S95/S94-1))</f>
        <v>-6.6275391315124832E-3</v>
      </c>
      <c r="T104" s="68"/>
      <c r="U104" s="71"/>
    </row>
    <row r="105" spans="2:21" x14ac:dyDescent="0.35">
      <c r="C105" s="96"/>
      <c r="D105" s="130">
        <f t="shared" si="45"/>
        <v>2023</v>
      </c>
      <c r="E105" s="68"/>
      <c r="F105" s="68"/>
      <c r="G105" s="131">
        <f t="shared" si="46"/>
        <v>0.24231619593593057</v>
      </c>
      <c r="H105" s="68"/>
      <c r="I105" s="133">
        <f>IF(I97=0,"",G96/I97-1)</f>
        <v>0.26211058518142272</v>
      </c>
      <c r="J105" s="128"/>
      <c r="K105" s="32">
        <f t="shared" si="47"/>
        <v>2023</v>
      </c>
      <c r="L105" s="73" t="str">
        <f>IF(K96="Forecast","",IF(L95=0,"",L96/L95-1))</f>
        <v/>
      </c>
      <c r="M105" s="73">
        <f>IF(M95=0,"",M96/M95-1)</f>
        <v>7.2833359822172206E-2</v>
      </c>
      <c r="N105" s="68"/>
      <c r="O105" s="74">
        <f>IF(O97=0,"",M96/O97-1)</f>
        <v>0.1239445923371767</v>
      </c>
      <c r="P105" s="96"/>
      <c r="Q105" s="32">
        <f t="shared" si="49"/>
        <v>2023</v>
      </c>
      <c r="R105" s="132" t="str">
        <f>IF(Q96="Forecast","",IF(R95=0,"",R96/R95-1))</f>
        <v/>
      </c>
      <c r="S105" s="132">
        <f>IF(S95="","",IF(S95=0,"",S96/S95-1))</f>
        <v>-0.13642487851981533</v>
      </c>
      <c r="T105" s="68"/>
      <c r="U105" s="74">
        <f>IF(U97=0,"",S96/U97-1)</f>
        <v>-0.10947217657982433</v>
      </c>
    </row>
    <row r="106" spans="2:21" ht="29.5" thickBot="1" x14ac:dyDescent="0.4">
      <c r="C106" s="22"/>
      <c r="D106" s="134" t="s">
        <v>29</v>
      </c>
      <c r="E106" s="77"/>
      <c r="F106" s="77"/>
      <c r="G106" s="135">
        <f>IF(G90=0,"",(G96/G90)^(1/($D96-$D90-1))-1)</f>
        <v>4.6364883046562833E-2</v>
      </c>
      <c r="H106" s="77"/>
      <c r="I106" s="136">
        <f>IF(I97=0,"",(G96/I97)^(1/(TestYear-RebaseYear-1))-1)</f>
        <v>5.9923087788807283E-2</v>
      </c>
      <c r="J106" s="80"/>
      <c r="K106" s="81" t="str">
        <f t="shared" si="47"/>
        <v>Geometric Mean</v>
      </c>
      <c r="L106" s="82">
        <f>IF(L90=0,"",(L94/L90)^(1/($D94-$D90-1))-1)</f>
        <v>8.9162117742480618E-3</v>
      </c>
      <c r="M106" s="82">
        <f>IF(M90=0,"",(M96/M90)^(1/($D96-$D90-1))-1)</f>
        <v>1.7428674134997157E-2</v>
      </c>
      <c r="N106" s="77"/>
      <c r="O106" s="83">
        <f>IF(O97=0,"",(M96/O97)^(1/(TestYear-RebaseYear-1))-1)</f>
        <v>2.9641943150494621E-2</v>
      </c>
      <c r="P106" s="22"/>
      <c r="Q106" s="81" t="str">
        <f t="shared" si="49"/>
        <v>Geometric Mean</v>
      </c>
      <c r="R106" s="137">
        <f>IF(R90="","",IF(R90=0,"",(R94/R90)^(1/($D94-$D90-1))-1))</f>
        <v>7.8801616381380946E-3</v>
      </c>
      <c r="S106" s="82">
        <f>IF(S90="","",IF(S90=0,"",(S96/S90)^(1/($D96-$D90-1))-1))</f>
        <v>-2.7654032909930848E-2</v>
      </c>
      <c r="T106" s="77"/>
      <c r="U106" s="83">
        <f>IF(U97=0,"",(S96/U97)^(1/(TestYear-RebaseYear-1))-1)</f>
        <v>-2.856919052634721E-2</v>
      </c>
    </row>
    <row r="108" spans="2:21" ht="15" thickBot="1" x14ac:dyDescent="0.4">
      <c r="Q108" s="77"/>
      <c r="R108" s="77"/>
      <c r="S108" s="77"/>
      <c r="T108" s="77"/>
      <c r="U108" s="77"/>
    </row>
    <row r="109" spans="2:21" x14ac:dyDescent="0.35">
      <c r="C109" s="17"/>
      <c r="D109" s="18" t="s">
        <v>16</v>
      </c>
      <c r="E109" s="18"/>
      <c r="F109" s="179" t="s">
        <v>8</v>
      </c>
      <c r="G109" s="180"/>
      <c r="H109" s="180"/>
      <c r="I109" s="181"/>
      <c r="K109" s="182" t="str">
        <f>IF(ISBLANK(Q86),"",CONCATENATE("Demand (",Q86,")"))</f>
        <v>Demand (kWh)</v>
      </c>
      <c r="L109" s="183"/>
      <c r="M109" s="183"/>
      <c r="N109" s="183"/>
      <c r="O109" s="184"/>
      <c r="Q109" s="185" t="str">
        <f>CONCATENATE("Demand (",Q86,") per ",LEFT(F88,LEN(F88)-1))</f>
        <v>Demand (kWh) per Customer</v>
      </c>
      <c r="R109" s="186"/>
      <c r="S109" s="186"/>
      <c r="T109" s="186"/>
      <c r="U109" s="187"/>
    </row>
    <row r="110" spans="2:21" ht="39.5" thickBot="1" x14ac:dyDescent="0.4">
      <c r="C110" s="22"/>
      <c r="D110" s="23" t="str">
        <f>CONCATENATE("(for ",TestYear," Cost of Service")</f>
        <v>(for 2023 Cost of Service</v>
      </c>
      <c r="E110" s="31"/>
      <c r="F110" s="188"/>
      <c r="G110" s="189"/>
      <c r="H110" s="189"/>
      <c r="I110" s="138"/>
      <c r="K110" s="27"/>
      <c r="L110" s="28" t="s">
        <v>18</v>
      </c>
      <c r="M110" s="28" t="s">
        <v>19</v>
      </c>
      <c r="N110" s="29"/>
      <c r="O110" s="30" t="str">
        <f>M110</f>
        <v>Weather-normalized</v>
      </c>
      <c r="Q110" s="139"/>
      <c r="R110" s="28" t="str">
        <f>L110</f>
        <v>Actual (Weather actual)</v>
      </c>
      <c r="S110" s="28" t="str">
        <f>M110</f>
        <v>Weather-normalized</v>
      </c>
      <c r="T110" s="28"/>
      <c r="U110" s="140" t="str">
        <f>O110</f>
        <v>Weather-normalized</v>
      </c>
    </row>
    <row r="111" spans="2:21" x14ac:dyDescent="0.35">
      <c r="C111" s="31" t="s">
        <v>20</v>
      </c>
      <c r="D111" s="32">
        <f t="shared" ref="D111:D116" si="51">D112-1</f>
        <v>2017</v>
      </c>
      <c r="E111" s="96"/>
      <c r="F111" s="97" t="str">
        <f t="shared" ref="F111:F117" si="52">F90</f>
        <v>Actual</v>
      </c>
      <c r="G111" s="141">
        <f>'[2]D-05-01-02 inputs'!$N16</f>
        <v>483837448.2490617</v>
      </c>
      <c r="H111" s="36" t="str">
        <f t="shared" ref="H111:H117" si="53">IF(D111=RebaseYear,"OEB-approved","")</f>
        <v/>
      </c>
      <c r="I111" s="142"/>
      <c r="K111" s="99" t="str">
        <f t="shared" ref="K111:K117" si="54">K90</f>
        <v>Actual</v>
      </c>
      <c r="L111" s="143"/>
      <c r="M111" s="143"/>
      <c r="N111" s="100" t="str">
        <f t="shared" ref="N111:N117" si="55">N90</f>
        <v/>
      </c>
      <c r="O111" s="71"/>
      <c r="Q111" s="102" t="str">
        <f>K111</f>
        <v>Actual</v>
      </c>
      <c r="R111" s="68">
        <f>IF(G111=0,"",L111/G111)</f>
        <v>0</v>
      </c>
      <c r="S111" s="33">
        <f>IF(G111=0,"",M111/G111)</f>
        <v>0</v>
      </c>
      <c r="T111" s="33" t="str">
        <f>N111</f>
        <v/>
      </c>
      <c r="U111" s="96" t="str">
        <f>IF(T111="","",IF(I111=0,"",O111/I111))</f>
        <v/>
      </c>
    </row>
    <row r="112" spans="2:21" x14ac:dyDescent="0.35">
      <c r="C112" s="31" t="s">
        <v>20</v>
      </c>
      <c r="D112" s="32">
        <f t="shared" si="51"/>
        <v>2018</v>
      </c>
      <c r="E112" s="96"/>
      <c r="F112" s="105" t="str">
        <f t="shared" si="52"/>
        <v>Actual</v>
      </c>
      <c r="G112" s="141">
        <f>'[2]D-05-01-02 inputs'!$N17</f>
        <v>495731775.36711597</v>
      </c>
      <c r="H112" s="36" t="str">
        <f t="shared" si="53"/>
        <v>OEB-approved</v>
      </c>
      <c r="I112" s="144"/>
      <c r="K112" s="99" t="str">
        <f t="shared" si="54"/>
        <v>Actual</v>
      </c>
      <c r="L112" s="143"/>
      <c r="M112" s="143"/>
      <c r="N112" s="100" t="str">
        <f t="shared" si="55"/>
        <v>OEB-approved</v>
      </c>
      <c r="O112" s="71"/>
      <c r="Q112" s="102" t="str">
        <f t="shared" ref="Q112:Q117" si="56">K112</f>
        <v>Actual</v>
      </c>
      <c r="R112" s="68">
        <f t="shared" ref="R112:R117" si="57">IF(G112=0,"",L112/G112)</f>
        <v>0</v>
      </c>
      <c r="S112" s="33">
        <f t="shared" ref="S112:S117" si="58">IF(G112=0,"",M112/G112)</f>
        <v>0</v>
      </c>
      <c r="T112" s="33" t="str">
        <f t="shared" ref="T112:T117" si="59">N112</f>
        <v>OEB-approved</v>
      </c>
      <c r="U112" s="96" t="str">
        <f t="shared" ref="U112:U117" si="60">IF(T112="","",IF(I112=0,"",O112/I112))</f>
        <v/>
      </c>
    </row>
    <row r="113" spans="3:21" x14ac:dyDescent="0.35">
      <c r="C113" s="31" t="s">
        <v>20</v>
      </c>
      <c r="D113" s="32">
        <f t="shared" si="51"/>
        <v>2019</v>
      </c>
      <c r="E113" s="96"/>
      <c r="F113" s="105" t="str">
        <f t="shared" si="52"/>
        <v>Actual</v>
      </c>
      <c r="G113" s="141">
        <f>'[2]D-05-01-02 inputs'!$N18</f>
        <v>530055366.9969579</v>
      </c>
      <c r="H113" s="36" t="str">
        <f t="shared" si="53"/>
        <v/>
      </c>
      <c r="I113" s="145"/>
      <c r="K113" s="99" t="str">
        <f t="shared" si="54"/>
        <v>Actual</v>
      </c>
      <c r="L113" s="143"/>
      <c r="M113" s="143"/>
      <c r="N113" s="100" t="str">
        <f t="shared" si="55"/>
        <v/>
      </c>
      <c r="O113" s="146"/>
      <c r="Q113" s="102" t="str">
        <f t="shared" si="56"/>
        <v>Actual</v>
      </c>
      <c r="R113" s="68">
        <f t="shared" si="57"/>
        <v>0</v>
      </c>
      <c r="S113" s="33">
        <f t="shared" si="58"/>
        <v>0</v>
      </c>
      <c r="T113" s="33" t="str">
        <f t="shared" si="59"/>
        <v/>
      </c>
      <c r="U113" s="96" t="str">
        <f t="shared" si="60"/>
        <v/>
      </c>
    </row>
    <row r="114" spans="3:21" x14ac:dyDescent="0.35">
      <c r="C114" s="31" t="s">
        <v>20</v>
      </c>
      <c r="D114" s="32">
        <f t="shared" si="51"/>
        <v>2020</v>
      </c>
      <c r="E114" s="96"/>
      <c r="F114" s="105" t="str">
        <f t="shared" si="52"/>
        <v>Actual</v>
      </c>
      <c r="G114" s="141">
        <f>'[2]D-05-01-02 inputs'!$N19</f>
        <v>573964846.28849554</v>
      </c>
      <c r="H114" s="36" t="str">
        <f t="shared" si="53"/>
        <v/>
      </c>
      <c r="I114" s="144"/>
      <c r="K114" s="99" t="str">
        <f t="shared" si="54"/>
        <v>Actual</v>
      </c>
      <c r="L114" s="143"/>
      <c r="M114" s="143"/>
      <c r="N114" s="100" t="str">
        <f t="shared" si="55"/>
        <v/>
      </c>
      <c r="O114" s="71"/>
      <c r="Q114" s="102" t="str">
        <f t="shared" si="56"/>
        <v>Actual</v>
      </c>
      <c r="R114" s="68">
        <f t="shared" si="57"/>
        <v>0</v>
      </c>
      <c r="S114" s="33">
        <f t="shared" si="58"/>
        <v>0</v>
      </c>
      <c r="T114" s="33" t="str">
        <f t="shared" si="59"/>
        <v/>
      </c>
      <c r="U114" s="96" t="str">
        <f t="shared" si="60"/>
        <v/>
      </c>
    </row>
    <row r="115" spans="3:21" x14ac:dyDescent="0.35">
      <c r="C115" s="31" t="s">
        <v>20</v>
      </c>
      <c r="D115" s="32">
        <f t="shared" si="51"/>
        <v>2021</v>
      </c>
      <c r="E115" s="96"/>
      <c r="F115" s="105" t="str">
        <f t="shared" si="52"/>
        <v>Actual</v>
      </c>
      <c r="G115" s="141">
        <f>'[2]D-05-01-02 inputs'!$N20</f>
        <v>563576721.83688891</v>
      </c>
      <c r="H115" s="36" t="str">
        <f t="shared" si="53"/>
        <v/>
      </c>
      <c r="I115" s="144"/>
      <c r="K115" s="99" t="str">
        <f t="shared" si="54"/>
        <v>Actual</v>
      </c>
      <c r="L115" s="143"/>
      <c r="M115" s="143"/>
      <c r="N115" s="100" t="str">
        <f t="shared" si="55"/>
        <v/>
      </c>
      <c r="O115" s="71"/>
      <c r="Q115" s="102" t="str">
        <f t="shared" si="56"/>
        <v>Actual</v>
      </c>
      <c r="R115" s="68">
        <f t="shared" si="57"/>
        <v>0</v>
      </c>
      <c r="S115" s="33">
        <f t="shared" si="58"/>
        <v>0</v>
      </c>
      <c r="T115" s="33" t="str">
        <f t="shared" si="59"/>
        <v/>
      </c>
      <c r="U115" s="96" t="str">
        <f t="shared" si="60"/>
        <v/>
      </c>
    </row>
    <row r="116" spans="3:21" x14ac:dyDescent="0.35">
      <c r="C116" s="31" t="s">
        <v>36</v>
      </c>
      <c r="D116" s="32">
        <f t="shared" si="51"/>
        <v>2022</v>
      </c>
      <c r="E116" s="96"/>
      <c r="F116" s="105" t="str">
        <f t="shared" si="52"/>
        <v>Forecast</v>
      </c>
      <c r="G116" s="141">
        <f>'[2]D-05-01-02 inputs'!$N21</f>
        <v>598934935.79529309</v>
      </c>
      <c r="H116" s="36" t="str">
        <f t="shared" si="53"/>
        <v/>
      </c>
      <c r="I116" s="144"/>
      <c r="K116" s="99" t="str">
        <f t="shared" si="54"/>
        <v>Forecast</v>
      </c>
      <c r="L116" s="147"/>
      <c r="M116" s="148"/>
      <c r="N116" s="100" t="str">
        <f t="shared" si="55"/>
        <v/>
      </c>
      <c r="O116" s="71"/>
      <c r="Q116" s="102" t="str">
        <f t="shared" si="56"/>
        <v>Forecast</v>
      </c>
      <c r="R116" s="68">
        <f t="shared" si="57"/>
        <v>0</v>
      </c>
      <c r="S116" s="33">
        <f t="shared" si="58"/>
        <v>0</v>
      </c>
      <c r="T116" s="33" t="str">
        <f t="shared" si="59"/>
        <v/>
      </c>
      <c r="U116" s="96" t="str">
        <f t="shared" si="60"/>
        <v/>
      </c>
    </row>
    <row r="117" spans="3:21" ht="15" thickBot="1" x14ac:dyDescent="0.4">
      <c r="C117" s="43" t="s">
        <v>37</v>
      </c>
      <c r="D117" s="44">
        <f>TestYear</f>
        <v>2023</v>
      </c>
      <c r="E117" s="22"/>
      <c r="F117" s="109" t="str">
        <f t="shared" si="52"/>
        <v>Forecast</v>
      </c>
      <c r="G117" s="141">
        <f>'[2]D-05-01-02 inputs'!$N22</f>
        <v>629351203.78450286</v>
      </c>
      <c r="H117" s="48" t="str">
        <f t="shared" si="53"/>
        <v/>
      </c>
      <c r="I117" s="149"/>
      <c r="K117" s="112" t="str">
        <f t="shared" si="54"/>
        <v>Forecast</v>
      </c>
      <c r="L117" s="150"/>
      <c r="M117" s="151"/>
      <c r="N117" s="114" t="str">
        <f t="shared" si="55"/>
        <v/>
      </c>
      <c r="O117" s="152"/>
      <c r="Q117" s="153" t="str">
        <f t="shared" si="56"/>
        <v>Forecast</v>
      </c>
      <c r="R117" s="45">
        <f t="shared" si="57"/>
        <v>0</v>
      </c>
      <c r="S117" s="45">
        <f t="shared" si="58"/>
        <v>0</v>
      </c>
      <c r="T117" s="45" t="str">
        <f t="shared" si="59"/>
        <v/>
      </c>
      <c r="U117" s="22" t="str">
        <f t="shared" si="60"/>
        <v/>
      </c>
    </row>
    <row r="118" spans="3:21" ht="15" thickBot="1" x14ac:dyDescent="0.4">
      <c r="C118" s="119"/>
      <c r="I118" s="57">
        <f>SUM(I111:I116)</f>
        <v>0</v>
      </c>
      <c r="J118" s="68"/>
      <c r="O118" s="57">
        <f>SUM(O111:O116)</f>
        <v>0</v>
      </c>
      <c r="U118" s="57">
        <f>SUM(U111:U116)</f>
        <v>0</v>
      </c>
    </row>
    <row r="119" spans="3:21" ht="39.5" thickBot="1" x14ac:dyDescent="0.4">
      <c r="C119" s="120" t="s">
        <v>25</v>
      </c>
      <c r="D119" s="121" t="s">
        <v>26</v>
      </c>
      <c r="E119" s="122"/>
      <c r="F119" s="122"/>
      <c r="G119" s="122" t="s">
        <v>27</v>
      </c>
      <c r="H119" s="122"/>
      <c r="I119" s="65" t="str">
        <f>I98</f>
        <v>Test Year Versus OEB-approved</v>
      </c>
      <c r="J119" s="154"/>
      <c r="K119" s="63" t="s">
        <v>26</v>
      </c>
      <c r="L119" s="190" t="s">
        <v>27</v>
      </c>
      <c r="M119" s="190"/>
      <c r="N119" s="122"/>
      <c r="O119" s="65" t="str">
        <f>I119</f>
        <v>Test Year Versus OEB-approved</v>
      </c>
      <c r="P119" s="155"/>
      <c r="Q119" s="63" t="s">
        <v>26</v>
      </c>
      <c r="R119" s="190" t="s">
        <v>27</v>
      </c>
      <c r="S119" s="190"/>
      <c r="T119" s="122"/>
      <c r="U119" s="65" t="str">
        <f>O119</f>
        <v>Test Year Versus OEB-approved</v>
      </c>
    </row>
    <row r="120" spans="3:21" x14ac:dyDescent="0.35">
      <c r="C120" s="96"/>
      <c r="D120" s="156">
        <f t="shared" ref="D120:D126" si="61">D111</f>
        <v>2017</v>
      </c>
      <c r="E120" s="56"/>
      <c r="F120" s="68"/>
      <c r="G120" s="126"/>
      <c r="H120" s="68"/>
      <c r="I120" s="127"/>
      <c r="J120" s="96"/>
      <c r="K120" s="32">
        <f>D120</f>
        <v>2017</v>
      </c>
      <c r="L120" s="70"/>
      <c r="M120" s="70"/>
      <c r="N120" s="68"/>
      <c r="O120" s="157"/>
      <c r="P120" s="96"/>
      <c r="Q120" s="32">
        <f>K120</f>
        <v>2017</v>
      </c>
      <c r="R120" s="129"/>
      <c r="S120" s="129"/>
      <c r="T120" s="68"/>
      <c r="U120" s="71"/>
    </row>
    <row r="121" spans="3:21" x14ac:dyDescent="0.35">
      <c r="C121" s="96"/>
      <c r="D121" s="130">
        <f t="shared" si="61"/>
        <v>2018</v>
      </c>
      <c r="E121" s="68"/>
      <c r="F121" s="68"/>
      <c r="G121" s="131">
        <f t="shared" ref="G121:G126" si="62">IF(G111=0,"",G112/G111-1)</f>
        <v>2.4583312352316034E-2</v>
      </c>
      <c r="H121" s="68"/>
      <c r="I121" s="127"/>
      <c r="J121" s="96"/>
      <c r="K121" s="32">
        <f t="shared" ref="K121:K127" si="63">D121</f>
        <v>2018</v>
      </c>
      <c r="L121" s="73" t="str">
        <f t="shared" ref="L121:M124" si="64">IF(L111=0,"",L112/L111-1)</f>
        <v/>
      </c>
      <c r="M121" s="73" t="str">
        <f t="shared" si="64"/>
        <v/>
      </c>
      <c r="N121" s="68"/>
      <c r="O121" s="157"/>
      <c r="P121" s="96"/>
      <c r="Q121" s="32">
        <f t="shared" ref="Q121:Q127" si="65">K121</f>
        <v>2018</v>
      </c>
      <c r="R121" s="132" t="str">
        <f>IF(R111="","",IF(R111=0,"",R112/R111-1))</f>
        <v/>
      </c>
      <c r="S121" s="132" t="str">
        <f>IF(S111="","",IF(S111=0,"",S112/S111-1))</f>
        <v/>
      </c>
      <c r="T121" s="68"/>
      <c r="U121" s="71"/>
    </row>
    <row r="122" spans="3:21" x14ac:dyDescent="0.35">
      <c r="C122" s="96"/>
      <c r="D122" s="158">
        <f t="shared" si="61"/>
        <v>2019</v>
      </c>
      <c r="E122" s="68"/>
      <c r="F122" s="68"/>
      <c r="G122" s="131">
        <f t="shared" si="62"/>
        <v>6.9238231913666404E-2</v>
      </c>
      <c r="H122" s="68"/>
      <c r="I122" s="127"/>
      <c r="J122" s="96"/>
      <c r="K122" s="32">
        <f t="shared" si="63"/>
        <v>2019</v>
      </c>
      <c r="L122" s="73" t="str">
        <f t="shared" si="64"/>
        <v/>
      </c>
      <c r="M122" s="73" t="str">
        <f t="shared" si="64"/>
        <v/>
      </c>
      <c r="N122" s="68"/>
      <c r="O122" s="157"/>
      <c r="P122" s="96"/>
      <c r="Q122" s="32">
        <f t="shared" si="65"/>
        <v>2019</v>
      </c>
      <c r="R122" s="132" t="str">
        <f t="shared" ref="R122:S124" si="66">IF(R112="","",IF(R112=0,"",R113/R112-1))</f>
        <v/>
      </c>
      <c r="S122" s="132" t="str">
        <f t="shared" si="66"/>
        <v/>
      </c>
      <c r="T122" s="68"/>
      <c r="U122" s="71"/>
    </row>
    <row r="123" spans="3:21" x14ac:dyDescent="0.35">
      <c r="C123" s="96"/>
      <c r="D123" s="130">
        <f t="shared" si="61"/>
        <v>2020</v>
      </c>
      <c r="E123" s="68"/>
      <c r="F123" s="68"/>
      <c r="G123" s="131">
        <f t="shared" si="62"/>
        <v>8.2839420229452454E-2</v>
      </c>
      <c r="H123" s="68"/>
      <c r="I123" s="127"/>
      <c r="J123" s="96"/>
      <c r="K123" s="32">
        <f t="shared" si="63"/>
        <v>2020</v>
      </c>
      <c r="L123" s="73" t="str">
        <f t="shared" si="64"/>
        <v/>
      </c>
      <c r="M123" s="73" t="str">
        <f t="shared" si="64"/>
        <v/>
      </c>
      <c r="N123" s="68"/>
      <c r="O123" s="157"/>
      <c r="P123" s="96"/>
      <c r="Q123" s="32">
        <f t="shared" si="65"/>
        <v>2020</v>
      </c>
      <c r="R123" s="132" t="str">
        <f t="shared" si="66"/>
        <v/>
      </c>
      <c r="S123" s="132" t="str">
        <f t="shared" si="66"/>
        <v/>
      </c>
      <c r="T123" s="68"/>
      <c r="U123" s="71"/>
    </row>
    <row r="124" spans="3:21" x14ac:dyDescent="0.35">
      <c r="C124" s="96"/>
      <c r="D124" s="130">
        <f t="shared" si="61"/>
        <v>2021</v>
      </c>
      <c r="E124" s="68"/>
      <c r="F124" s="68"/>
      <c r="G124" s="131">
        <f t="shared" si="62"/>
        <v>-1.8098886227581268E-2</v>
      </c>
      <c r="H124" s="68"/>
      <c r="I124" s="127"/>
      <c r="J124" s="96"/>
      <c r="K124" s="32">
        <f t="shared" si="63"/>
        <v>2021</v>
      </c>
      <c r="L124" s="73" t="str">
        <f t="shared" si="64"/>
        <v/>
      </c>
      <c r="M124" s="73" t="str">
        <f t="shared" si="64"/>
        <v/>
      </c>
      <c r="N124" s="68"/>
      <c r="O124" s="157"/>
      <c r="P124" s="96"/>
      <c r="Q124" s="32">
        <f t="shared" si="65"/>
        <v>2021</v>
      </c>
      <c r="R124" s="132" t="str">
        <f t="shared" si="66"/>
        <v/>
      </c>
      <c r="S124" s="132" t="str">
        <f t="shared" si="66"/>
        <v/>
      </c>
      <c r="T124" s="68"/>
      <c r="U124" s="71"/>
    </row>
    <row r="125" spans="3:21" x14ac:dyDescent="0.35">
      <c r="C125" s="96"/>
      <c r="D125" s="130">
        <f t="shared" si="61"/>
        <v>2022</v>
      </c>
      <c r="E125" s="68"/>
      <c r="F125" s="68"/>
      <c r="G125" s="131">
        <f t="shared" si="62"/>
        <v>6.2738953878648029E-2</v>
      </c>
      <c r="H125" s="68"/>
      <c r="I125" s="127"/>
      <c r="J125" s="96"/>
      <c r="K125" s="32">
        <f t="shared" si="63"/>
        <v>2022</v>
      </c>
      <c r="L125" s="73" t="str">
        <f>IF(K116="Forecast","",IF(L115=0,"",L116/L115-1))</f>
        <v/>
      </c>
      <c r="M125" s="73" t="str">
        <f>IF(M115=0,"",M116/M115-1)</f>
        <v/>
      </c>
      <c r="N125" s="68"/>
      <c r="O125" s="157"/>
      <c r="P125" s="96"/>
      <c r="Q125" s="32">
        <f t="shared" si="65"/>
        <v>2022</v>
      </c>
      <c r="R125" s="132" t="str">
        <f>IF(Q116="Forecast","",IF(R115=0,"",R116/R115-1))</f>
        <v/>
      </c>
      <c r="S125" s="132" t="str">
        <f>IF(S115="","",IF(S115=0,"",S116/S115-1))</f>
        <v/>
      </c>
      <c r="T125" s="68"/>
      <c r="U125" s="71"/>
    </row>
    <row r="126" spans="3:21" x14ac:dyDescent="0.35">
      <c r="C126" s="96"/>
      <c r="D126" s="158">
        <f t="shared" si="61"/>
        <v>2023</v>
      </c>
      <c r="E126" s="68"/>
      <c r="F126" s="68"/>
      <c r="G126" s="131">
        <f t="shared" si="62"/>
        <v>5.0783926886518449E-2</v>
      </c>
      <c r="H126" s="68"/>
      <c r="I126" s="133" t="str">
        <f>IF(I118=0,"",G117/I118-1)</f>
        <v/>
      </c>
      <c r="J126" s="96"/>
      <c r="K126" s="32">
        <f t="shared" si="63"/>
        <v>2023</v>
      </c>
      <c r="L126" s="73" t="str">
        <f>IF(K117="Forecast","",IF(L116=0,"",L117/L116-1))</f>
        <v/>
      </c>
      <c r="M126" s="73" t="str">
        <f>IF(M116=0,"",M117/M116-1)</f>
        <v/>
      </c>
      <c r="N126" s="68"/>
      <c r="O126" s="159" t="str">
        <f>IF(O118=0,"",M117/O118-1)</f>
        <v/>
      </c>
      <c r="P126" s="96"/>
      <c r="Q126" s="32">
        <f t="shared" si="65"/>
        <v>2023</v>
      </c>
      <c r="R126" s="132" t="str">
        <f>IF(Q117="Forecast","",IF(R116=0,"",R117/R116-1))</f>
        <v/>
      </c>
      <c r="S126" s="132" t="str">
        <f>IF(S116="","",IF(S116=0,"",S117/S116-1))</f>
        <v/>
      </c>
      <c r="T126" s="68"/>
      <c r="U126" s="74" t="str">
        <f>IF(U118=0,"",S117/U118-1)</f>
        <v/>
      </c>
    </row>
    <row r="127" spans="3:21" ht="29.5" thickBot="1" x14ac:dyDescent="0.4">
      <c r="C127" s="22"/>
      <c r="D127" s="134" t="s">
        <v>29</v>
      </c>
      <c r="E127" s="77"/>
      <c r="F127" s="77"/>
      <c r="G127" s="135">
        <f>IF(G111=0,"",(G117/G111)^(1/($D117-$D111-1))-1)</f>
        <v>5.3995405265925056E-2</v>
      </c>
      <c r="H127" s="77"/>
      <c r="I127" s="83" t="str">
        <f>IF(I118=0,"",(G117/I118)^(1/(TestYear-RebaseYear-1))-1)</f>
        <v/>
      </c>
      <c r="J127" s="96"/>
      <c r="K127" s="81" t="str">
        <f t="shared" si="63"/>
        <v>Geometric Mean</v>
      </c>
      <c r="L127" s="82" t="str">
        <f>IF(L111=0,"",(L115/L111)^(1/($D115-$D111-1))-1)</f>
        <v/>
      </c>
      <c r="M127" s="82" t="str">
        <f>IF(M111=0,"",(M117/M111)^(1/($D117-$D111-1))-1)</f>
        <v/>
      </c>
      <c r="N127" s="77"/>
      <c r="O127" s="83" t="str">
        <f>IF(O118=0,"",(M117/O118)^(1/(TestYear-RebaseYear-1))-1)</f>
        <v/>
      </c>
      <c r="P127" s="22"/>
      <c r="Q127" s="81" t="str">
        <f t="shared" si="65"/>
        <v>Geometric Mean</v>
      </c>
      <c r="R127" s="137" t="str">
        <f>IF(R111="","",IF(R111=0,"",(R115/R111)^(1/($D115-$D111-1))-1))</f>
        <v/>
      </c>
      <c r="S127" s="82" t="str">
        <f>IF(S111="","",IF(S111=0,"",(S117/S111)^(1/($D117-$D111-1))-1))</f>
        <v/>
      </c>
      <c r="T127" s="77"/>
      <c r="U127" s="83" t="str">
        <f>IF(U118=0,"",(S117/U118)^(1/(TestYear-RebaseYear-1))-1)</f>
        <v/>
      </c>
    </row>
    <row r="128" spans="3:21" ht="15" thickBot="1" x14ac:dyDescent="0.4">
      <c r="C128" s="68"/>
      <c r="D128" s="160"/>
      <c r="E128" s="68"/>
      <c r="F128" s="68"/>
      <c r="G128" s="131"/>
      <c r="H128" s="68"/>
      <c r="I128" s="161"/>
      <c r="J128" s="68"/>
      <c r="K128" s="160"/>
      <c r="L128" s="73"/>
      <c r="M128" s="73"/>
      <c r="N128" s="68"/>
      <c r="O128" s="161"/>
      <c r="P128" s="68"/>
      <c r="Q128" s="160"/>
      <c r="R128" s="132"/>
      <c r="S128" s="73"/>
      <c r="T128" s="68"/>
      <c r="U128" s="161"/>
    </row>
    <row r="129" spans="2:22" ht="15" thickBot="1" x14ac:dyDescent="0.4">
      <c r="B129" s="85">
        <v>3</v>
      </c>
      <c r="C129" s="86" t="s">
        <v>31</v>
      </c>
      <c r="D129" s="191" t="s">
        <v>41</v>
      </c>
      <c r="E129" s="192"/>
      <c r="F129" s="192"/>
      <c r="G129" s="192"/>
      <c r="H129" s="192"/>
      <c r="I129" s="193"/>
      <c r="K129" s="87" t="s">
        <v>32</v>
      </c>
      <c r="Q129" s="88" t="s">
        <v>33</v>
      </c>
      <c r="R129" s="89"/>
      <c r="S129" s="89"/>
      <c r="T129" s="89"/>
      <c r="U129" s="89"/>
    </row>
    <row r="130" spans="2:22" ht="15" thickBot="1" x14ac:dyDescent="0.4">
      <c r="Q130" s="77"/>
      <c r="R130" s="77"/>
      <c r="S130" s="77"/>
      <c r="T130" s="77"/>
      <c r="U130" s="77"/>
    </row>
    <row r="131" spans="2:22" x14ac:dyDescent="0.35">
      <c r="C131" s="17"/>
      <c r="D131" s="18" t="s">
        <v>16</v>
      </c>
      <c r="E131" s="18"/>
      <c r="F131" s="194" t="s">
        <v>34</v>
      </c>
      <c r="G131" s="195"/>
      <c r="H131" s="195"/>
      <c r="I131" s="196"/>
      <c r="J131" s="18"/>
      <c r="K131" s="182" t="s">
        <v>17</v>
      </c>
      <c r="L131" s="183"/>
      <c r="M131" s="183"/>
      <c r="N131" s="183"/>
      <c r="O131" s="184"/>
      <c r="P131" s="19"/>
      <c r="Q131" s="185" t="str">
        <f>CONCATENATE("Consumption (kWh) per ",LEFT(F131,LEN(F131)-1))</f>
        <v>Consumption (kWh) per Customer</v>
      </c>
      <c r="R131" s="186"/>
      <c r="S131" s="186"/>
      <c r="T131" s="186"/>
      <c r="U131" s="187"/>
      <c r="V131" s="90"/>
    </row>
    <row r="132" spans="2:22" ht="39.5" thickBot="1" x14ac:dyDescent="0.4">
      <c r="C132" s="22"/>
      <c r="D132" s="23" t="str">
        <f>CONCATENATE("(for ",TestYear," Cost of Service")</f>
        <v>(for 2023 Cost of Service</v>
      </c>
      <c r="E132" s="31"/>
      <c r="F132" s="188"/>
      <c r="G132" s="189"/>
      <c r="H132" s="197"/>
      <c r="I132" s="91"/>
      <c r="J132" s="31"/>
      <c r="K132" s="27"/>
      <c r="L132" s="28" t="s">
        <v>18</v>
      </c>
      <c r="M132" s="28" t="s">
        <v>19</v>
      </c>
      <c r="N132" s="29"/>
      <c r="O132" s="30" t="s">
        <v>19</v>
      </c>
      <c r="P132" s="31"/>
      <c r="Q132" s="92"/>
      <c r="R132" s="93" t="str">
        <f>L132</f>
        <v>Actual (Weather actual)</v>
      </c>
      <c r="S132" s="94" t="str">
        <f>M132</f>
        <v>Weather-normalized</v>
      </c>
      <c r="T132" s="94"/>
      <c r="U132" s="95" t="str">
        <f>O132</f>
        <v>Weather-normalized</v>
      </c>
      <c r="V132" s="90"/>
    </row>
    <row r="133" spans="2:22" x14ac:dyDescent="0.35">
      <c r="C133" s="31" t="s">
        <v>20</v>
      </c>
      <c r="D133" s="32">
        <f t="shared" ref="D133:D137" si="67">D134-1</f>
        <v>2017</v>
      </c>
      <c r="E133" s="96"/>
      <c r="F133" s="97" t="str">
        <f>$K$23</f>
        <v>Actual</v>
      </c>
      <c r="G133" s="98">
        <v>147252.5</v>
      </c>
      <c r="H133" s="37" t="str">
        <f t="shared" ref="H133:H139" si="68">IF(D133=RebaseYear,"OEB-approved","")</f>
        <v/>
      </c>
      <c r="I133" s="40"/>
      <c r="J133" s="96"/>
      <c r="K133" s="99" t="str">
        <f>F133</f>
        <v>Actual</v>
      </c>
      <c r="L133" s="163">
        <v>594045825.74198258</v>
      </c>
      <c r="M133" s="163">
        <v>600281268.22038436</v>
      </c>
      <c r="N133" s="100" t="str">
        <f>H133</f>
        <v/>
      </c>
      <c r="O133" s="101"/>
      <c r="P133" s="96"/>
      <c r="Q133" s="102" t="str">
        <f>K133</f>
        <v>Actual</v>
      </c>
      <c r="R133" s="103">
        <f>IF(G133=0,"",L133/G133)</f>
        <v>4034.1985755215196</v>
      </c>
      <c r="S133" s="104">
        <f>IF(G133=0,"",M133/G133)</f>
        <v>4076.5438156933456</v>
      </c>
      <c r="T133" s="68" t="str">
        <f>N133</f>
        <v/>
      </c>
      <c r="U133" s="104" t="str">
        <f>IF(T133="","",IF(I133=0,"",O133/I133))</f>
        <v/>
      </c>
      <c r="V133" s="33"/>
    </row>
    <row r="134" spans="2:22" x14ac:dyDescent="0.35">
      <c r="C134" s="31" t="s">
        <v>20</v>
      </c>
      <c r="D134" s="32">
        <f t="shared" si="67"/>
        <v>2018</v>
      </c>
      <c r="E134" s="96"/>
      <c r="F134" s="105" t="str">
        <f>$K$24</f>
        <v>Actual</v>
      </c>
      <c r="G134" s="98">
        <v>145763.5</v>
      </c>
      <c r="H134" s="37" t="str">
        <f t="shared" si="68"/>
        <v>OEB-approved</v>
      </c>
      <c r="I134" s="40">
        <v>147678.98788156823</v>
      </c>
      <c r="J134" s="96"/>
      <c r="K134" s="99" t="str">
        <f t="shared" ref="K134:K139" si="69">F134</f>
        <v>Actual</v>
      </c>
      <c r="L134" s="163">
        <v>710528483.11999989</v>
      </c>
      <c r="M134" s="163">
        <v>687308438.71347904</v>
      </c>
      <c r="N134" s="100" t="str">
        <f>H134</f>
        <v>OEB-approved</v>
      </c>
      <c r="O134" s="40">
        <v>585362231.48194599</v>
      </c>
      <c r="P134" s="96"/>
      <c r="Q134" s="102" t="str">
        <f t="shared" ref="Q134:Q139" si="70">K134</f>
        <v>Actual</v>
      </c>
      <c r="R134" s="103">
        <f t="shared" ref="R134:R139" si="71">IF(G134=0,"",L134/G134)</f>
        <v>4874.5295160997084</v>
      </c>
      <c r="S134" s="104">
        <f t="shared" ref="S134:S139" si="72">IF(G134=0,"",M134/G134)</f>
        <v>4715.2300727787069</v>
      </c>
      <c r="T134" s="68" t="str">
        <f>N134</f>
        <v>OEB-approved</v>
      </c>
      <c r="U134" s="104">
        <f>IF(T134="","",IF(I134=0,"",O134/I134))</f>
        <v>3963.7475843982602</v>
      </c>
      <c r="V134" s="33"/>
    </row>
    <row r="135" spans="2:22" x14ac:dyDescent="0.35">
      <c r="C135" s="31" t="s">
        <v>20</v>
      </c>
      <c r="D135" s="32">
        <f t="shared" si="67"/>
        <v>2019</v>
      </c>
      <c r="E135" s="96"/>
      <c r="F135" s="105" t="str">
        <f>$K$25</f>
        <v>Actual</v>
      </c>
      <c r="G135" s="98">
        <v>144528</v>
      </c>
      <c r="H135" s="37" t="str">
        <f t="shared" si="68"/>
        <v/>
      </c>
      <c r="I135" s="106"/>
      <c r="J135" s="96"/>
      <c r="K135" s="99" t="str">
        <f t="shared" si="69"/>
        <v>Actual</v>
      </c>
      <c r="L135" s="163">
        <v>646765017.63214731</v>
      </c>
      <c r="M135" s="163">
        <v>619629578.19027519</v>
      </c>
      <c r="N135" s="100" t="str">
        <f t="shared" ref="N135:N139" si="73">H135</f>
        <v/>
      </c>
      <c r="O135" s="107"/>
      <c r="P135" s="96"/>
      <c r="Q135" s="102" t="str">
        <f t="shared" si="70"/>
        <v>Actual</v>
      </c>
      <c r="R135" s="103">
        <f t="shared" si="71"/>
        <v>4475.0153439620508</v>
      </c>
      <c r="S135" s="104">
        <f t="shared" si="72"/>
        <v>4287.2632167488318</v>
      </c>
      <c r="T135" s="68" t="str">
        <f t="shared" ref="T135:T139" si="74">N135</f>
        <v/>
      </c>
      <c r="U135" s="104" t="str">
        <f t="shared" ref="U135:U139" si="75">IF(T135="","",IF(I135=0,"",O135/I135))</f>
        <v/>
      </c>
      <c r="V135" s="33"/>
    </row>
    <row r="136" spans="2:22" x14ac:dyDescent="0.35">
      <c r="C136" s="31" t="s">
        <v>20</v>
      </c>
      <c r="D136" s="32">
        <f t="shared" si="67"/>
        <v>2020</v>
      </c>
      <c r="E136" s="96"/>
      <c r="F136" s="105" t="str">
        <f>$K$26</f>
        <v>Actual</v>
      </c>
      <c r="G136" s="98">
        <v>143125</v>
      </c>
      <c r="H136" s="37" t="str">
        <f t="shared" si="68"/>
        <v/>
      </c>
      <c r="I136" s="40"/>
      <c r="J136" s="96"/>
      <c r="K136" s="99" t="str">
        <f t="shared" si="69"/>
        <v>Actual</v>
      </c>
      <c r="L136" s="163">
        <v>698466212.21224082</v>
      </c>
      <c r="M136" s="163">
        <v>646939732.68837416</v>
      </c>
      <c r="N136" s="100" t="str">
        <f t="shared" si="73"/>
        <v/>
      </c>
      <c r="O136" s="101"/>
      <c r="P136" s="96"/>
      <c r="Q136" s="102" t="str">
        <f t="shared" si="70"/>
        <v>Actual</v>
      </c>
      <c r="R136" s="103">
        <f t="shared" si="71"/>
        <v>4880.1132730986255</v>
      </c>
      <c r="S136" s="104">
        <f t="shared" si="72"/>
        <v>4520.1029358139676</v>
      </c>
      <c r="T136" s="68" t="str">
        <f t="shared" si="74"/>
        <v/>
      </c>
      <c r="U136" s="104" t="str">
        <f t="shared" si="75"/>
        <v/>
      </c>
      <c r="V136" s="33"/>
    </row>
    <row r="137" spans="2:22" x14ac:dyDescent="0.35">
      <c r="C137" s="31" t="s">
        <v>20</v>
      </c>
      <c r="D137" s="32">
        <f t="shared" si="67"/>
        <v>2021</v>
      </c>
      <c r="E137" s="96"/>
      <c r="F137" s="105" t="str">
        <f>$K$27</f>
        <v>Actual</v>
      </c>
      <c r="G137" s="98">
        <v>142976.09833246781</v>
      </c>
      <c r="H137" s="37" t="str">
        <f t="shared" si="68"/>
        <v/>
      </c>
      <c r="I137" s="40"/>
      <c r="J137" s="96"/>
      <c r="K137" s="99" t="str">
        <f t="shared" si="69"/>
        <v>Actual</v>
      </c>
      <c r="L137" s="163">
        <v>641349377.72320449</v>
      </c>
      <c r="M137" s="163">
        <v>641349377.72320449</v>
      </c>
      <c r="N137" s="100" t="str">
        <f t="shared" si="73"/>
        <v/>
      </c>
      <c r="O137" s="101"/>
      <c r="P137" s="96"/>
      <c r="Q137" s="102" t="str">
        <f t="shared" si="70"/>
        <v>Actual</v>
      </c>
      <c r="R137" s="103">
        <f t="shared" si="71"/>
        <v>4485.7104453350667</v>
      </c>
      <c r="S137" s="104">
        <f t="shared" si="72"/>
        <v>4485.7104453350667</v>
      </c>
      <c r="T137" s="68" t="str">
        <f t="shared" si="74"/>
        <v/>
      </c>
      <c r="U137" s="104" t="str">
        <f t="shared" si="75"/>
        <v/>
      </c>
      <c r="V137" s="33"/>
    </row>
    <row r="138" spans="2:22" x14ac:dyDescent="0.35">
      <c r="C138" s="31" t="s">
        <v>22</v>
      </c>
      <c r="D138" s="32">
        <f>D139-1</f>
        <v>2022</v>
      </c>
      <c r="E138" s="96"/>
      <c r="F138" s="105" t="str">
        <f>$K$28</f>
        <v>Forecast</v>
      </c>
      <c r="G138" s="98">
        <v>142813.27737455306</v>
      </c>
      <c r="H138" s="37" t="str">
        <f t="shared" si="68"/>
        <v/>
      </c>
      <c r="I138" s="40"/>
      <c r="J138" s="96"/>
      <c r="K138" s="99" t="str">
        <f t="shared" si="69"/>
        <v>Forecast</v>
      </c>
      <c r="L138" s="108"/>
      <c r="M138" s="165">
        <v>636543318.60405719</v>
      </c>
      <c r="N138" s="100" t="str">
        <f t="shared" si="73"/>
        <v/>
      </c>
      <c r="O138" s="101"/>
      <c r="P138" s="96"/>
      <c r="Q138" s="102" t="str">
        <f t="shared" si="70"/>
        <v>Forecast</v>
      </c>
      <c r="R138" s="103">
        <f t="shared" si="71"/>
        <v>0</v>
      </c>
      <c r="S138" s="104">
        <f t="shared" si="72"/>
        <v>4457.171842185302</v>
      </c>
      <c r="T138" s="68" t="str">
        <f t="shared" si="74"/>
        <v/>
      </c>
      <c r="U138" s="104" t="str">
        <f t="shared" si="75"/>
        <v/>
      </c>
      <c r="V138" s="33"/>
    </row>
    <row r="139" spans="2:22" ht="15" thickBot="1" x14ac:dyDescent="0.4">
      <c r="C139" s="43" t="s">
        <v>24</v>
      </c>
      <c r="D139" s="44">
        <f>TestYear</f>
        <v>2023</v>
      </c>
      <c r="E139" s="22"/>
      <c r="F139" s="109" t="str">
        <f>$K$29</f>
        <v>Forecast</v>
      </c>
      <c r="G139" s="110">
        <v>0</v>
      </c>
      <c r="H139" s="49" t="str">
        <f t="shared" si="68"/>
        <v/>
      </c>
      <c r="I139" s="111"/>
      <c r="J139" s="22"/>
      <c r="K139" s="112" t="str">
        <f t="shared" si="69"/>
        <v>Forecast</v>
      </c>
      <c r="L139" s="113"/>
      <c r="M139" s="167">
        <v>0</v>
      </c>
      <c r="N139" s="114" t="str">
        <f t="shared" si="73"/>
        <v/>
      </c>
      <c r="O139" s="115"/>
      <c r="P139" s="22"/>
      <c r="Q139" s="116" t="str">
        <f t="shared" si="70"/>
        <v>Forecast</v>
      </c>
      <c r="R139" s="117" t="str">
        <f t="shared" si="71"/>
        <v/>
      </c>
      <c r="S139" s="118" t="str">
        <f t="shared" si="72"/>
        <v/>
      </c>
      <c r="T139" s="77" t="str">
        <f t="shared" si="74"/>
        <v/>
      </c>
      <c r="U139" s="118" t="str">
        <f t="shared" si="75"/>
        <v/>
      </c>
      <c r="V139" s="33"/>
    </row>
    <row r="140" spans="2:22" ht="15" thickBot="1" x14ac:dyDescent="0.4">
      <c r="B140" s="68"/>
      <c r="C140" s="119"/>
      <c r="I140" s="57">
        <f>SUM(I133:I138)</f>
        <v>147678.98788156823</v>
      </c>
      <c r="O140" s="57">
        <f>SUM(O133:O138)</f>
        <v>585362231.48194599</v>
      </c>
      <c r="U140" s="168">
        <f>SUM(U133:U138)</f>
        <v>3963.7475843982602</v>
      </c>
    </row>
    <row r="141" spans="2:22" ht="39.5" thickBot="1" x14ac:dyDescent="0.4">
      <c r="C141" s="120" t="s">
        <v>25</v>
      </c>
      <c r="D141" s="121" t="s">
        <v>26</v>
      </c>
      <c r="E141" s="53"/>
      <c r="F141" s="53"/>
      <c r="G141" s="122" t="s">
        <v>27</v>
      </c>
      <c r="H141" s="53"/>
      <c r="I141" s="65" t="s">
        <v>35</v>
      </c>
      <c r="J141" s="123"/>
      <c r="K141" s="63" t="s">
        <v>26</v>
      </c>
      <c r="L141" s="190" t="s">
        <v>27</v>
      </c>
      <c r="M141" s="190"/>
      <c r="N141" s="53"/>
      <c r="O141" s="65" t="str">
        <f>I141</f>
        <v>Test Year Versus OEB-approved</v>
      </c>
      <c r="P141" s="124"/>
      <c r="Q141" s="63" t="s">
        <v>26</v>
      </c>
      <c r="R141" s="190" t="s">
        <v>27</v>
      </c>
      <c r="S141" s="190"/>
      <c r="T141" s="53"/>
      <c r="U141" s="65" t="str">
        <f>O141</f>
        <v>Test Year Versus OEB-approved</v>
      </c>
    </row>
    <row r="142" spans="2:22" x14ac:dyDescent="0.35">
      <c r="C142" s="96"/>
      <c r="D142" s="125">
        <f t="shared" ref="D142:D148" si="76">D133</f>
        <v>2017</v>
      </c>
      <c r="E142" s="68"/>
      <c r="F142" s="68"/>
      <c r="G142" s="126"/>
      <c r="H142" s="68"/>
      <c r="I142" s="127"/>
      <c r="J142" s="128"/>
      <c r="K142" s="32">
        <f>D142</f>
        <v>2017</v>
      </c>
      <c r="L142" s="70"/>
      <c r="M142" s="70"/>
      <c r="N142" s="68"/>
      <c r="O142" s="71"/>
      <c r="P142" s="96"/>
      <c r="Q142" s="32">
        <f>K142</f>
        <v>2017</v>
      </c>
      <c r="R142" s="129"/>
      <c r="S142" s="129"/>
      <c r="T142" s="68"/>
      <c r="U142" s="71"/>
    </row>
    <row r="143" spans="2:22" x14ac:dyDescent="0.35">
      <c r="C143" s="96"/>
      <c r="D143" s="130">
        <f t="shared" si="76"/>
        <v>2018</v>
      </c>
      <c r="E143" s="68"/>
      <c r="F143" s="68"/>
      <c r="G143" s="131">
        <f t="shared" ref="G143:G148" si="77">IF(G133=0,"",G134/G133-1)</f>
        <v>-1.0111882650549187E-2</v>
      </c>
      <c r="H143" s="68"/>
      <c r="I143" s="127"/>
      <c r="J143" s="128"/>
      <c r="K143" s="32">
        <f t="shared" ref="K143:K149" si="78">D143</f>
        <v>2018</v>
      </c>
      <c r="L143" s="73">
        <f t="shared" ref="L143:M146" si="79">IF(L133=0,"",L134/L133-1)</f>
        <v>0.19608362239146571</v>
      </c>
      <c r="M143" s="73">
        <f t="shared" si="79"/>
        <v>0.14497732163307142</v>
      </c>
      <c r="N143" s="68"/>
      <c r="O143" s="71"/>
      <c r="P143" s="96"/>
      <c r="Q143" s="32">
        <f t="shared" ref="Q143:Q149" si="80">K143</f>
        <v>2018</v>
      </c>
      <c r="R143" s="132">
        <f>IF(R133="","",IF(R133=0,"",R134/R133-1))</f>
        <v>0.208301828689619</v>
      </c>
      <c r="S143" s="132">
        <f>IF(S133="","",IF(S133=0,"",S134/S133-1))</f>
        <v>0.15667346800655757</v>
      </c>
      <c r="T143" s="68"/>
      <c r="U143" s="71"/>
    </row>
    <row r="144" spans="2:22" x14ac:dyDescent="0.35">
      <c r="C144" s="96"/>
      <c r="D144" s="130">
        <f t="shared" si="76"/>
        <v>2019</v>
      </c>
      <c r="E144" s="68"/>
      <c r="F144" s="68"/>
      <c r="G144" s="131">
        <f t="shared" si="77"/>
        <v>-8.476058821309862E-3</v>
      </c>
      <c r="H144" s="68"/>
      <c r="I144" s="127"/>
      <c r="J144" s="128"/>
      <c r="K144" s="32">
        <f t="shared" si="78"/>
        <v>2019</v>
      </c>
      <c r="L144" s="73">
        <f t="shared" si="79"/>
        <v>-8.974089991137435E-2</v>
      </c>
      <c r="M144" s="73">
        <f t="shared" si="79"/>
        <v>-9.8469415929021364E-2</v>
      </c>
      <c r="N144" s="68"/>
      <c r="O144" s="71"/>
      <c r="P144" s="96"/>
      <c r="Q144" s="32">
        <f t="shared" si="80"/>
        <v>2019</v>
      </c>
      <c r="R144" s="132">
        <f t="shared" ref="R144:S146" si="81">IF(R134="","",IF(R134=0,"",R135/R134-1))</f>
        <v>-8.1959534929090694E-2</v>
      </c>
      <c r="S144" s="132">
        <f t="shared" si="81"/>
        <v>-9.0762666810375259E-2</v>
      </c>
      <c r="T144" s="68"/>
      <c r="U144" s="71"/>
    </row>
    <row r="145" spans="3:21" x14ac:dyDescent="0.35">
      <c r="C145" s="96"/>
      <c r="D145" s="130">
        <f t="shared" si="76"/>
        <v>2020</v>
      </c>
      <c r="E145" s="68"/>
      <c r="F145" s="68"/>
      <c r="G145" s="131">
        <f t="shared" si="77"/>
        <v>-9.7074615299457268E-3</v>
      </c>
      <c r="H145" s="68"/>
      <c r="I145" s="127"/>
      <c r="J145" s="128"/>
      <c r="K145" s="32">
        <f t="shared" si="78"/>
        <v>2020</v>
      </c>
      <c r="L145" s="73">
        <f t="shared" si="79"/>
        <v>7.9938143175051879E-2</v>
      </c>
      <c r="M145" s="73">
        <f t="shared" si="79"/>
        <v>4.4074969077271264E-2</v>
      </c>
      <c r="N145" s="68"/>
      <c r="O145" s="71"/>
      <c r="P145" s="96"/>
      <c r="Q145" s="32">
        <f t="shared" si="80"/>
        <v>2020</v>
      </c>
      <c r="R145" s="132">
        <f t="shared" si="81"/>
        <v>9.0524366510420284E-2</v>
      </c>
      <c r="S145" s="132">
        <f t="shared" si="81"/>
        <v>5.4309639341832971E-2</v>
      </c>
      <c r="T145" s="68"/>
      <c r="U145" s="71"/>
    </row>
    <row r="146" spans="3:21" x14ac:dyDescent="0.35">
      <c r="C146" s="96"/>
      <c r="D146" s="130">
        <f t="shared" si="76"/>
        <v>2021</v>
      </c>
      <c r="E146" s="68"/>
      <c r="F146" s="68"/>
      <c r="G146" s="131">
        <f t="shared" si="77"/>
        <v>-1.0403609958581361E-3</v>
      </c>
      <c r="H146" s="68"/>
      <c r="I146" s="127"/>
      <c r="J146" s="128"/>
      <c r="K146" s="32">
        <f t="shared" si="78"/>
        <v>2021</v>
      </c>
      <c r="L146" s="73">
        <f t="shared" si="79"/>
        <v>-8.1774656369033361E-2</v>
      </c>
      <c r="M146" s="73">
        <f t="shared" si="79"/>
        <v>-8.6412299055104169E-3</v>
      </c>
      <c r="N146" s="68"/>
      <c r="O146" s="71"/>
      <c r="P146" s="96"/>
      <c r="Q146" s="32">
        <f t="shared" si="80"/>
        <v>2021</v>
      </c>
      <c r="R146" s="132">
        <f t="shared" si="81"/>
        <v>-8.081837565895944E-2</v>
      </c>
      <c r="S146" s="132">
        <f t="shared" si="81"/>
        <v>-7.6087847925763175E-3</v>
      </c>
      <c r="T146" s="68"/>
      <c r="U146" s="71"/>
    </row>
    <row r="147" spans="3:21" x14ac:dyDescent="0.35">
      <c r="C147" s="96"/>
      <c r="D147" s="130">
        <f t="shared" si="76"/>
        <v>2022</v>
      </c>
      <c r="E147" s="68"/>
      <c r="F147" s="68"/>
      <c r="G147" s="131">
        <f t="shared" si="77"/>
        <v>-1.1387984412341012E-3</v>
      </c>
      <c r="H147" s="68"/>
      <c r="I147" s="127"/>
      <c r="J147" s="128"/>
      <c r="K147" s="32">
        <f t="shared" si="78"/>
        <v>2022</v>
      </c>
      <c r="L147" s="73" t="str">
        <f>IF(K138="Forecast","",IF(L137=0,"",L138/L137-1))</f>
        <v/>
      </c>
      <c r="M147" s="73">
        <f>IF(M137=0,"",M138/M137-1)</f>
        <v>-7.4936677045027711E-3</v>
      </c>
      <c r="N147" s="68"/>
      <c r="O147" s="71"/>
      <c r="P147" s="96"/>
      <c r="Q147" s="32">
        <f t="shared" si="80"/>
        <v>2022</v>
      </c>
      <c r="R147" s="132" t="str">
        <f>IF(Q138="Forecast","",IF(R137=0,"",R138/R137-1))</f>
        <v/>
      </c>
      <c r="S147" s="132">
        <f>IF(S137="","",IF(S137=0,"",S138/S137-1))</f>
        <v>-6.3621144292635989E-3</v>
      </c>
      <c r="T147" s="68"/>
      <c r="U147" s="71"/>
    </row>
    <row r="148" spans="3:21" x14ac:dyDescent="0.35">
      <c r="C148" s="96"/>
      <c r="D148" s="130">
        <f t="shared" si="76"/>
        <v>2023</v>
      </c>
      <c r="E148" s="68"/>
      <c r="F148" s="68"/>
      <c r="G148" s="131">
        <f t="shared" si="77"/>
        <v>-1</v>
      </c>
      <c r="H148" s="68"/>
      <c r="I148" s="133">
        <f>IF(I140=0,"",G139/I140-1)</f>
        <v>-1</v>
      </c>
      <c r="J148" s="128"/>
      <c r="K148" s="32">
        <f t="shared" si="78"/>
        <v>2023</v>
      </c>
      <c r="L148" s="73" t="str">
        <f>IF(K139="Forecast","",IF(L138=0,"",L139/L138-1))</f>
        <v/>
      </c>
      <c r="M148" s="73">
        <f>IF(M138=0,"",M139/M138-1)</f>
        <v>-1</v>
      </c>
      <c r="N148" s="68"/>
      <c r="O148" s="74">
        <f>IF(O140=0,"",M139/O140-1)</f>
        <v>-1</v>
      </c>
      <c r="P148" s="96"/>
      <c r="Q148" s="32">
        <f t="shared" si="80"/>
        <v>2023</v>
      </c>
      <c r="R148" s="132" t="str">
        <f>IF(Q139="Forecast","",IF(R138=0,"",R139/R138-1))</f>
        <v/>
      </c>
      <c r="S148" s="132" t="s">
        <v>53</v>
      </c>
      <c r="T148" s="68"/>
      <c r="U148" s="74" t="s">
        <v>53</v>
      </c>
    </row>
    <row r="149" spans="3:21" ht="29.5" thickBot="1" x14ac:dyDescent="0.4">
      <c r="C149" s="22"/>
      <c r="D149" s="134" t="s">
        <v>29</v>
      </c>
      <c r="E149" s="77"/>
      <c r="F149" s="77"/>
      <c r="G149" s="135">
        <f>IF(G133=0,"",(G139/G133)^(1/($D139-$D133-1))-1)</f>
        <v>-1</v>
      </c>
      <c r="H149" s="77"/>
      <c r="I149" s="136">
        <f>IF(I140=0,"",(G139/I140)^(1/(TestYear-RebaseYear-1))-1)</f>
        <v>-1</v>
      </c>
      <c r="J149" s="80"/>
      <c r="K149" s="81" t="str">
        <f t="shared" si="78"/>
        <v>Geometric Mean</v>
      </c>
      <c r="L149" s="82">
        <f>IF(L133=0,"",(L137/L133)^(1/($D137-$D133-1))-1)</f>
        <v>2.5868220520841811E-2</v>
      </c>
      <c r="M149" s="82">
        <f>IF(M133=0,"",(M139/M133)^(1/($D139-$D133-1))-1)</f>
        <v>-1</v>
      </c>
      <c r="N149" s="77"/>
      <c r="O149" s="83">
        <f>IF(O140=0,"",(M139/O140)^(1/(TestYear-RebaseYear-1))-1)</f>
        <v>-1</v>
      </c>
      <c r="P149" s="22"/>
      <c r="Q149" s="81" t="str">
        <f t="shared" si="80"/>
        <v>Geometric Mean</v>
      </c>
      <c r="R149" s="137">
        <f>IF(R133="","",IF(R133=0,"",(R137/R133)^(1/($D137-$D133-1))-1))</f>
        <v>3.5995784326610103E-2</v>
      </c>
      <c r="S149" s="178" t="s">
        <v>53</v>
      </c>
      <c r="T149" s="77"/>
      <c r="U149" s="83" t="s">
        <v>53</v>
      </c>
    </row>
    <row r="151" spans="3:21" ht="15" thickBot="1" x14ac:dyDescent="0.4">
      <c r="Q151" s="77"/>
      <c r="R151" s="77"/>
      <c r="S151" s="77"/>
      <c r="T151" s="77"/>
      <c r="U151" s="77"/>
    </row>
    <row r="152" spans="3:21" x14ac:dyDescent="0.35">
      <c r="C152" s="17"/>
      <c r="D152" s="18" t="s">
        <v>16</v>
      </c>
      <c r="E152" s="18"/>
      <c r="F152" s="179" t="s">
        <v>8</v>
      </c>
      <c r="G152" s="180"/>
      <c r="H152" s="180"/>
      <c r="I152" s="181"/>
      <c r="K152" s="182" t="str">
        <f>IF(ISBLANK(Q129),"",CONCATENATE("Demand (",Q129,")"))</f>
        <v>Demand (kWh)</v>
      </c>
      <c r="L152" s="183"/>
      <c r="M152" s="183"/>
      <c r="N152" s="183"/>
      <c r="O152" s="184"/>
      <c r="Q152" s="185" t="s">
        <v>55</v>
      </c>
      <c r="R152" s="186"/>
      <c r="S152" s="186"/>
      <c r="T152" s="186"/>
      <c r="U152" s="187"/>
    </row>
    <row r="153" spans="3:21" ht="39.5" thickBot="1" x14ac:dyDescent="0.4">
      <c r="C153" s="22"/>
      <c r="D153" s="23" t="str">
        <f>CONCATENATE("(for ",TestYear," Cost of Service")</f>
        <v>(for 2023 Cost of Service</v>
      </c>
      <c r="E153" s="31"/>
      <c r="F153" s="188"/>
      <c r="G153" s="189"/>
      <c r="H153" s="189"/>
      <c r="I153" s="138"/>
      <c r="K153" s="27"/>
      <c r="L153" s="28" t="s">
        <v>18</v>
      </c>
      <c r="M153" s="28" t="s">
        <v>19</v>
      </c>
      <c r="N153" s="29"/>
      <c r="O153" s="30" t="str">
        <f>M153</f>
        <v>Weather-normalized</v>
      </c>
      <c r="Q153" s="139"/>
      <c r="R153" s="28" t="str">
        <f>L153</f>
        <v>Actual (Weather actual)</v>
      </c>
      <c r="S153" s="28" t="str">
        <f>M153</f>
        <v>Weather-normalized</v>
      </c>
      <c r="T153" s="28"/>
      <c r="U153" s="140" t="str">
        <f>O153</f>
        <v>Weather-normalized</v>
      </c>
    </row>
    <row r="154" spans="3:21" x14ac:dyDescent="0.35">
      <c r="C154" s="31" t="s">
        <v>20</v>
      </c>
      <c r="D154" s="32">
        <f t="shared" ref="D154:D159" si="82">D155-1</f>
        <v>2017</v>
      </c>
      <c r="E154" s="96"/>
      <c r="F154" s="97" t="str">
        <f t="shared" ref="F154:F160" si="83">F133</f>
        <v>Actual</v>
      </c>
      <c r="G154" s="141">
        <f>'[2]D-05-01-02 inputs'!$N23</f>
        <v>101829758.3346159</v>
      </c>
      <c r="H154" s="36" t="str">
        <f t="shared" ref="H154:H160" si="84">IF(D154=RebaseYear,"OEB-approved","")</f>
        <v/>
      </c>
      <c r="I154" s="142"/>
      <c r="K154" s="99" t="str">
        <f t="shared" ref="K154:K160" si="85">K133</f>
        <v>Actual</v>
      </c>
      <c r="L154" s="143"/>
      <c r="M154" s="143"/>
      <c r="N154" s="100" t="str">
        <f t="shared" ref="N154:N160" si="86">N133</f>
        <v/>
      </c>
      <c r="O154" s="71"/>
      <c r="Q154" s="102" t="str">
        <f>K154</f>
        <v>Actual</v>
      </c>
      <c r="R154" s="68">
        <f>IF(G154=0,"",L154/G154)</f>
        <v>0</v>
      </c>
      <c r="S154" s="33">
        <f>IF(G154=0,"",M154/G154)</f>
        <v>0</v>
      </c>
      <c r="T154" s="33" t="str">
        <f>N154</f>
        <v/>
      </c>
      <c r="U154" s="96" t="str">
        <f>IF(T154="","",IF(I154=0,"",O154/I154))</f>
        <v/>
      </c>
    </row>
    <row r="155" spans="3:21" x14ac:dyDescent="0.35">
      <c r="C155" s="31" t="s">
        <v>20</v>
      </c>
      <c r="D155" s="32">
        <f t="shared" si="82"/>
        <v>2018</v>
      </c>
      <c r="E155" s="96"/>
      <c r="F155" s="105" t="str">
        <f t="shared" si="83"/>
        <v>Actual</v>
      </c>
      <c r="G155" s="141">
        <f>'[2]D-05-01-02 inputs'!$N24</f>
        <v>108578156.03812</v>
      </c>
      <c r="H155" s="36" t="str">
        <f t="shared" si="84"/>
        <v>OEB-approved</v>
      </c>
      <c r="I155" s="144"/>
      <c r="K155" s="99" t="str">
        <f t="shared" si="85"/>
        <v>Actual</v>
      </c>
      <c r="L155" s="143"/>
      <c r="M155" s="143"/>
      <c r="N155" s="100" t="str">
        <f t="shared" si="86"/>
        <v>OEB-approved</v>
      </c>
      <c r="O155" s="71"/>
      <c r="Q155" s="102" t="str">
        <f t="shared" ref="Q155:Q160" si="87">K155</f>
        <v>Actual</v>
      </c>
      <c r="R155" s="68">
        <f t="shared" ref="R155:R160" si="88">IF(G155=0,"",L155/G155)</f>
        <v>0</v>
      </c>
      <c r="S155" s="33">
        <f t="shared" ref="S155:S160" si="89">IF(G155=0,"",M155/G155)</f>
        <v>0</v>
      </c>
      <c r="T155" s="33" t="str">
        <f t="shared" ref="T155:T160" si="90">N155</f>
        <v>OEB-approved</v>
      </c>
      <c r="U155" s="96" t="str">
        <f t="shared" ref="U155:U160" si="91">IF(T155="","",IF(I155=0,"",O155/I155))</f>
        <v/>
      </c>
    </row>
    <row r="156" spans="3:21" x14ac:dyDescent="0.35">
      <c r="C156" s="31" t="s">
        <v>20</v>
      </c>
      <c r="D156" s="32">
        <f t="shared" si="82"/>
        <v>2019</v>
      </c>
      <c r="E156" s="96"/>
      <c r="F156" s="105" t="str">
        <f t="shared" si="83"/>
        <v>Actual</v>
      </c>
      <c r="G156" s="141">
        <f>'[2]D-05-01-02 inputs'!$N25</f>
        <v>110801098.49309173</v>
      </c>
      <c r="H156" s="36" t="str">
        <f t="shared" si="84"/>
        <v/>
      </c>
      <c r="I156" s="145"/>
      <c r="K156" s="99" t="str">
        <f t="shared" si="85"/>
        <v>Actual</v>
      </c>
      <c r="L156" s="143"/>
      <c r="M156" s="143"/>
      <c r="N156" s="100" t="str">
        <f t="shared" si="86"/>
        <v/>
      </c>
      <c r="O156" s="146"/>
      <c r="Q156" s="102" t="str">
        <f t="shared" si="87"/>
        <v>Actual</v>
      </c>
      <c r="R156" s="68">
        <f t="shared" si="88"/>
        <v>0</v>
      </c>
      <c r="S156" s="33">
        <f t="shared" si="89"/>
        <v>0</v>
      </c>
      <c r="T156" s="33" t="str">
        <f t="shared" si="90"/>
        <v/>
      </c>
      <c r="U156" s="96" t="str">
        <f t="shared" si="91"/>
        <v/>
      </c>
    </row>
    <row r="157" spans="3:21" x14ac:dyDescent="0.35">
      <c r="C157" s="31" t="s">
        <v>20</v>
      </c>
      <c r="D157" s="32">
        <f t="shared" si="82"/>
        <v>2020</v>
      </c>
      <c r="E157" s="96"/>
      <c r="F157" s="105" t="str">
        <f t="shared" si="83"/>
        <v>Actual</v>
      </c>
      <c r="G157" s="141">
        <f>'[2]D-05-01-02 inputs'!$N26</f>
        <v>121601143.67227404</v>
      </c>
      <c r="H157" s="36" t="str">
        <f t="shared" si="84"/>
        <v/>
      </c>
      <c r="I157" s="144"/>
      <c r="K157" s="99" t="str">
        <f t="shared" si="85"/>
        <v>Actual</v>
      </c>
      <c r="L157" s="143"/>
      <c r="M157" s="143"/>
      <c r="N157" s="100" t="str">
        <f t="shared" si="86"/>
        <v/>
      </c>
      <c r="O157" s="71"/>
      <c r="Q157" s="102" t="str">
        <f t="shared" si="87"/>
        <v>Actual</v>
      </c>
      <c r="R157" s="68">
        <f t="shared" si="88"/>
        <v>0</v>
      </c>
      <c r="S157" s="33">
        <f t="shared" si="89"/>
        <v>0</v>
      </c>
      <c r="T157" s="33" t="str">
        <f t="shared" si="90"/>
        <v/>
      </c>
      <c r="U157" s="96" t="str">
        <f t="shared" si="91"/>
        <v/>
      </c>
    </row>
    <row r="158" spans="3:21" x14ac:dyDescent="0.35">
      <c r="C158" s="31" t="s">
        <v>20</v>
      </c>
      <c r="D158" s="32">
        <f t="shared" si="82"/>
        <v>2021</v>
      </c>
      <c r="E158" s="96"/>
      <c r="F158" s="105" t="str">
        <f t="shared" si="83"/>
        <v>Actual</v>
      </c>
      <c r="G158" s="141">
        <f>'[2]D-05-01-02 inputs'!$N27</f>
        <v>116779993.3814576</v>
      </c>
      <c r="H158" s="36" t="str">
        <f t="shared" si="84"/>
        <v/>
      </c>
      <c r="I158" s="144"/>
      <c r="K158" s="99" t="str">
        <f t="shared" si="85"/>
        <v>Actual</v>
      </c>
      <c r="L158" s="143"/>
      <c r="M158" s="143"/>
      <c r="N158" s="100" t="str">
        <f t="shared" si="86"/>
        <v/>
      </c>
      <c r="O158" s="71"/>
      <c r="Q158" s="102" t="str">
        <f t="shared" si="87"/>
        <v>Actual</v>
      </c>
      <c r="R158" s="68">
        <f t="shared" si="88"/>
        <v>0</v>
      </c>
      <c r="S158" s="33">
        <f t="shared" si="89"/>
        <v>0</v>
      </c>
      <c r="T158" s="33" t="str">
        <f t="shared" si="90"/>
        <v/>
      </c>
      <c r="U158" s="96" t="str">
        <f t="shared" si="91"/>
        <v/>
      </c>
    </row>
    <row r="159" spans="3:21" x14ac:dyDescent="0.35">
      <c r="C159" s="31" t="s">
        <v>36</v>
      </c>
      <c r="D159" s="32">
        <f t="shared" si="82"/>
        <v>2022</v>
      </c>
      <c r="E159" s="96"/>
      <c r="F159" s="105" t="str">
        <f t="shared" si="83"/>
        <v>Forecast</v>
      </c>
      <c r="G159" s="141">
        <f>'[2]D-05-01-02 inputs'!$N28</f>
        <v>121728452.59800036</v>
      </c>
      <c r="H159" s="36" t="str">
        <f t="shared" si="84"/>
        <v/>
      </c>
      <c r="I159" s="144"/>
      <c r="K159" s="99" t="str">
        <f t="shared" si="85"/>
        <v>Forecast</v>
      </c>
      <c r="L159" s="147"/>
      <c r="M159" s="148"/>
      <c r="N159" s="100" t="str">
        <f t="shared" si="86"/>
        <v/>
      </c>
      <c r="O159" s="71"/>
      <c r="Q159" s="102" t="str">
        <f t="shared" si="87"/>
        <v>Forecast</v>
      </c>
      <c r="R159" s="68">
        <f t="shared" si="88"/>
        <v>0</v>
      </c>
      <c r="S159" s="33">
        <f t="shared" si="89"/>
        <v>0</v>
      </c>
      <c r="T159" s="33" t="str">
        <f t="shared" si="90"/>
        <v/>
      </c>
      <c r="U159" s="96" t="str">
        <f t="shared" si="91"/>
        <v/>
      </c>
    </row>
    <row r="160" spans="3:21" ht="15" thickBot="1" x14ac:dyDescent="0.4">
      <c r="C160" s="43" t="s">
        <v>37</v>
      </c>
      <c r="D160" s="44">
        <f>TestYear</f>
        <v>2023</v>
      </c>
      <c r="E160" s="22"/>
      <c r="F160" s="109" t="str">
        <f t="shared" si="83"/>
        <v>Forecast</v>
      </c>
      <c r="G160" s="141" t="str">
        <f>'[2]D-05-01-02 inputs'!$N29</f>
        <v>Not Applicable</v>
      </c>
      <c r="H160" s="48" t="str">
        <f t="shared" si="84"/>
        <v/>
      </c>
      <c r="I160" s="149"/>
      <c r="K160" s="112" t="str">
        <f t="shared" si="85"/>
        <v>Forecast</v>
      </c>
      <c r="L160" s="150"/>
      <c r="M160" s="151"/>
      <c r="N160" s="114" t="str">
        <f t="shared" si="86"/>
        <v/>
      </c>
      <c r="O160" s="152"/>
      <c r="Q160" s="153" t="str">
        <f t="shared" si="87"/>
        <v>Forecast</v>
      </c>
      <c r="R160" s="45" t="e">
        <f t="shared" si="88"/>
        <v>#VALUE!</v>
      </c>
      <c r="S160" s="45" t="e">
        <f t="shared" si="89"/>
        <v>#VALUE!</v>
      </c>
      <c r="T160" s="45" t="str">
        <f t="shared" si="90"/>
        <v/>
      </c>
      <c r="U160" s="22" t="str">
        <f t="shared" si="91"/>
        <v/>
      </c>
    </row>
    <row r="161" spans="2:22" ht="15" thickBot="1" x14ac:dyDescent="0.4">
      <c r="C161" s="119"/>
      <c r="I161" s="57">
        <f>SUM(I154:I159)</f>
        <v>0</v>
      </c>
      <c r="J161" s="68"/>
      <c r="O161" s="57">
        <f>SUM(O154:O159)</f>
        <v>0</v>
      </c>
      <c r="U161" s="57">
        <f>SUM(U154:U159)</f>
        <v>0</v>
      </c>
    </row>
    <row r="162" spans="2:22" ht="39.5" thickBot="1" x14ac:dyDescent="0.4">
      <c r="C162" s="120" t="s">
        <v>25</v>
      </c>
      <c r="D162" s="121" t="s">
        <v>26</v>
      </c>
      <c r="E162" s="122"/>
      <c r="F162" s="122"/>
      <c r="G162" s="122" t="s">
        <v>27</v>
      </c>
      <c r="H162" s="122"/>
      <c r="I162" s="65" t="str">
        <f>I141</f>
        <v>Test Year Versus OEB-approved</v>
      </c>
      <c r="J162" s="154"/>
      <c r="K162" s="63" t="s">
        <v>26</v>
      </c>
      <c r="L162" s="190" t="s">
        <v>27</v>
      </c>
      <c r="M162" s="190"/>
      <c r="N162" s="122"/>
      <c r="O162" s="65" t="str">
        <f>I162</f>
        <v>Test Year Versus OEB-approved</v>
      </c>
      <c r="P162" s="155"/>
      <c r="Q162" s="63" t="s">
        <v>26</v>
      </c>
      <c r="R162" s="190" t="s">
        <v>27</v>
      </c>
      <c r="S162" s="190"/>
      <c r="T162" s="122"/>
      <c r="U162" s="65" t="str">
        <f>O162</f>
        <v>Test Year Versus OEB-approved</v>
      </c>
    </row>
    <row r="163" spans="2:22" x14ac:dyDescent="0.35">
      <c r="C163" s="96"/>
      <c r="D163" s="156">
        <f t="shared" ref="D163:D169" si="92">D154</f>
        <v>2017</v>
      </c>
      <c r="E163" s="56"/>
      <c r="F163" s="68"/>
      <c r="G163" s="126"/>
      <c r="H163" s="68"/>
      <c r="I163" s="127"/>
      <c r="J163" s="96"/>
      <c r="K163" s="32">
        <f>D163</f>
        <v>2017</v>
      </c>
      <c r="L163" s="70"/>
      <c r="M163" s="70"/>
      <c r="N163" s="68"/>
      <c r="O163" s="157"/>
      <c r="P163" s="96"/>
      <c r="Q163" s="32">
        <f>K163</f>
        <v>2017</v>
      </c>
      <c r="R163" s="129"/>
      <c r="S163" s="129"/>
      <c r="T163" s="68"/>
      <c r="U163" s="71"/>
    </row>
    <row r="164" spans="2:22" x14ac:dyDescent="0.35">
      <c r="C164" s="96"/>
      <c r="D164" s="130">
        <f t="shared" si="92"/>
        <v>2018</v>
      </c>
      <c r="E164" s="68"/>
      <c r="F164" s="68"/>
      <c r="G164" s="131">
        <f t="shared" ref="G164:G168" si="93">IF(G154=0,"",G155/G154-1)</f>
        <v>6.6271371098894694E-2</v>
      </c>
      <c r="H164" s="68"/>
      <c r="I164" s="127"/>
      <c r="J164" s="96"/>
      <c r="K164" s="32">
        <f t="shared" ref="K164:K170" si="94">D164</f>
        <v>2018</v>
      </c>
      <c r="L164" s="73" t="str">
        <f t="shared" ref="L164:M167" si="95">IF(L154=0,"",L155/L154-1)</f>
        <v/>
      </c>
      <c r="M164" s="73" t="str">
        <f t="shared" si="95"/>
        <v/>
      </c>
      <c r="N164" s="68"/>
      <c r="O164" s="157"/>
      <c r="P164" s="96"/>
      <c r="Q164" s="32">
        <f t="shared" ref="Q164:Q170" si="96">K164</f>
        <v>2018</v>
      </c>
      <c r="R164" s="132" t="str">
        <f>IF(R154="","",IF(R154=0,"",R155/R154-1))</f>
        <v/>
      </c>
      <c r="S164" s="132" t="str">
        <f>IF(S154="","",IF(S154=0,"",S155/S154-1))</f>
        <v/>
      </c>
      <c r="T164" s="68"/>
      <c r="U164" s="71"/>
    </row>
    <row r="165" spans="2:22" x14ac:dyDescent="0.35">
      <c r="C165" s="96"/>
      <c r="D165" s="158">
        <f t="shared" si="92"/>
        <v>2019</v>
      </c>
      <c r="E165" s="68"/>
      <c r="F165" s="68"/>
      <c r="G165" s="131">
        <f t="shared" si="93"/>
        <v>2.0473201388604201E-2</v>
      </c>
      <c r="H165" s="68"/>
      <c r="I165" s="127"/>
      <c r="J165" s="96"/>
      <c r="K165" s="32">
        <f t="shared" si="94"/>
        <v>2019</v>
      </c>
      <c r="L165" s="73" t="str">
        <f t="shared" si="95"/>
        <v/>
      </c>
      <c r="M165" s="73" t="str">
        <f t="shared" si="95"/>
        <v/>
      </c>
      <c r="N165" s="68"/>
      <c r="O165" s="157"/>
      <c r="P165" s="96"/>
      <c r="Q165" s="32">
        <f t="shared" si="96"/>
        <v>2019</v>
      </c>
      <c r="R165" s="132" t="str">
        <f t="shared" ref="R165:S167" si="97">IF(R155="","",IF(R155=0,"",R156/R155-1))</f>
        <v/>
      </c>
      <c r="S165" s="132" t="str">
        <f t="shared" si="97"/>
        <v/>
      </c>
      <c r="T165" s="68"/>
      <c r="U165" s="71"/>
    </row>
    <row r="166" spans="2:22" x14ac:dyDescent="0.35">
      <c r="C166" s="96"/>
      <c r="D166" s="130">
        <f t="shared" si="92"/>
        <v>2020</v>
      </c>
      <c r="E166" s="68"/>
      <c r="F166" s="68"/>
      <c r="G166" s="131">
        <f t="shared" si="93"/>
        <v>9.7472365581787734E-2</v>
      </c>
      <c r="H166" s="68"/>
      <c r="I166" s="127"/>
      <c r="J166" s="96"/>
      <c r="K166" s="32">
        <f t="shared" si="94"/>
        <v>2020</v>
      </c>
      <c r="L166" s="73" t="str">
        <f t="shared" si="95"/>
        <v/>
      </c>
      <c r="M166" s="73" t="str">
        <f t="shared" si="95"/>
        <v/>
      </c>
      <c r="N166" s="68"/>
      <c r="O166" s="157"/>
      <c r="P166" s="96"/>
      <c r="Q166" s="32">
        <f t="shared" si="96"/>
        <v>2020</v>
      </c>
      <c r="R166" s="132" t="str">
        <f t="shared" si="97"/>
        <v/>
      </c>
      <c r="S166" s="132" t="str">
        <f t="shared" si="97"/>
        <v/>
      </c>
      <c r="T166" s="68"/>
      <c r="U166" s="71"/>
    </row>
    <row r="167" spans="2:22" x14ac:dyDescent="0.35">
      <c r="C167" s="96"/>
      <c r="D167" s="130">
        <f t="shared" si="92"/>
        <v>2021</v>
      </c>
      <c r="E167" s="68"/>
      <c r="F167" s="68"/>
      <c r="G167" s="131">
        <f t="shared" si="93"/>
        <v>-3.9647244632911249E-2</v>
      </c>
      <c r="H167" s="68"/>
      <c r="I167" s="127"/>
      <c r="J167" s="96"/>
      <c r="K167" s="32">
        <f t="shared" si="94"/>
        <v>2021</v>
      </c>
      <c r="L167" s="73" t="str">
        <f t="shared" si="95"/>
        <v/>
      </c>
      <c r="M167" s="73" t="str">
        <f t="shared" si="95"/>
        <v/>
      </c>
      <c r="N167" s="68"/>
      <c r="O167" s="157"/>
      <c r="P167" s="96"/>
      <c r="Q167" s="32">
        <f t="shared" si="96"/>
        <v>2021</v>
      </c>
      <c r="R167" s="132" t="str">
        <f t="shared" si="97"/>
        <v/>
      </c>
      <c r="S167" s="132" t="str">
        <f t="shared" si="97"/>
        <v/>
      </c>
      <c r="T167" s="68"/>
      <c r="U167" s="71"/>
    </row>
    <row r="168" spans="2:22" x14ac:dyDescent="0.35">
      <c r="C168" s="96"/>
      <c r="D168" s="130">
        <f t="shared" si="92"/>
        <v>2022</v>
      </c>
      <c r="E168" s="68"/>
      <c r="F168" s="68"/>
      <c r="G168" s="131">
        <f t="shared" si="93"/>
        <v>4.2374203605054284E-2</v>
      </c>
      <c r="H168" s="68"/>
      <c r="I168" s="127"/>
      <c r="J168" s="96"/>
      <c r="K168" s="32">
        <f t="shared" si="94"/>
        <v>2022</v>
      </c>
      <c r="L168" s="73" t="str">
        <f>IF(K159="Forecast","",IF(L158=0,"",L159/L158-1))</f>
        <v/>
      </c>
      <c r="M168" s="73" t="str">
        <f>IF(M158=0,"",M159/M158-1)</f>
        <v/>
      </c>
      <c r="N168" s="68"/>
      <c r="O168" s="157"/>
      <c r="P168" s="96"/>
      <c r="Q168" s="32">
        <f t="shared" si="96"/>
        <v>2022</v>
      </c>
      <c r="R168" s="132" t="str">
        <f>IF(Q159="Forecast","",IF(R158=0,"",R159/R158-1))</f>
        <v/>
      </c>
      <c r="S168" s="132" t="str">
        <f>IF(S158="","",IF(S158=0,"",S159/S158-1))</f>
        <v/>
      </c>
      <c r="T168" s="68"/>
      <c r="U168" s="71"/>
    </row>
    <row r="169" spans="2:22" x14ac:dyDescent="0.35">
      <c r="C169" s="96"/>
      <c r="D169" s="158">
        <f t="shared" si="92"/>
        <v>2023</v>
      </c>
      <c r="E169" s="68"/>
      <c r="F169" s="68"/>
      <c r="G169" s="141" t="s">
        <v>53</v>
      </c>
      <c r="H169" s="68"/>
      <c r="I169" s="133" t="str">
        <f>IF(I161=0,"",G160/I161-1)</f>
        <v/>
      </c>
      <c r="J169" s="96"/>
      <c r="K169" s="32">
        <f t="shared" si="94"/>
        <v>2023</v>
      </c>
      <c r="L169" s="73" t="str">
        <f>IF(K160="Forecast","",IF(L159=0,"",L160/L159-1))</f>
        <v/>
      </c>
      <c r="M169" s="73" t="str">
        <f>IF(M159=0,"",M160/M159-1)</f>
        <v/>
      </c>
      <c r="N169" s="68"/>
      <c r="O169" s="159" t="str">
        <f>IF(O161=0,"",M160/O161-1)</f>
        <v/>
      </c>
      <c r="P169" s="96"/>
      <c r="Q169" s="32">
        <f t="shared" si="96"/>
        <v>2023</v>
      </c>
      <c r="R169" s="132" t="str">
        <f>IF(Q160="Forecast","",IF(R159=0,"",R160/R159-1))</f>
        <v/>
      </c>
      <c r="S169" s="132" t="str">
        <f>IF(S159="","",IF(S159=0,"",S160/S159-1))</f>
        <v/>
      </c>
      <c r="T169" s="68"/>
      <c r="U169" s="74" t="str">
        <f>IF(U161=0,"",S160/U161-1)</f>
        <v/>
      </c>
    </row>
    <row r="170" spans="2:22" ht="29.5" thickBot="1" x14ac:dyDescent="0.4">
      <c r="C170" s="22"/>
      <c r="D170" s="134" t="s">
        <v>29</v>
      </c>
      <c r="E170" s="77"/>
      <c r="F170" s="77"/>
      <c r="G170" s="135">
        <f>IF(G154=0,"",(G159/G154)^(1/($D159-$D154-1))-1)</f>
        <v>4.5633158937175677E-2</v>
      </c>
      <c r="H170" s="77"/>
      <c r="I170" s="83" t="str">
        <f>IF(I161=0,"",(G160/I161)^(1/(TestYear-RebaseYear-1))-1)</f>
        <v/>
      </c>
      <c r="J170" s="96"/>
      <c r="K170" s="81" t="str">
        <f t="shared" si="94"/>
        <v>Geometric Mean</v>
      </c>
      <c r="L170" s="82" t="str">
        <f>IF(L154=0,"",(L158/L154)^(1/($D158-$D154-1))-1)</f>
        <v/>
      </c>
      <c r="M170" s="82" t="str">
        <f>IF(M154=0,"",(M160/M154)^(1/($D160-$D154-1))-1)</f>
        <v/>
      </c>
      <c r="N170" s="77"/>
      <c r="O170" s="83" t="str">
        <f>IF(O161=0,"",(M160/O161)^(1/(TestYear-RebaseYear-1))-1)</f>
        <v/>
      </c>
      <c r="P170" s="22"/>
      <c r="Q170" s="81" t="str">
        <f t="shared" si="96"/>
        <v>Geometric Mean</v>
      </c>
      <c r="R170" s="137" t="str">
        <f>IF(R154="","",IF(R154=0,"",(R158/R154)^(1/($D158-$D154-1))-1))</f>
        <v/>
      </c>
      <c r="S170" s="82" t="str">
        <f>IF(S154="","",IF(S154=0,"",(S160/S154)^(1/($D160-$D154-1))-1))</f>
        <v/>
      </c>
      <c r="T170" s="77"/>
      <c r="U170" s="83" t="str">
        <f>IF(U161=0,"",(S160/U161)^(1/(TestYear-RebaseYear-1))-1)</f>
        <v/>
      </c>
    </row>
    <row r="171" spans="2:22" ht="15" thickBot="1" x14ac:dyDescent="0.4"/>
    <row r="172" spans="2:22" ht="15" thickBot="1" x14ac:dyDescent="0.4">
      <c r="B172" s="85">
        <v>4</v>
      </c>
      <c r="C172" s="86" t="s">
        <v>31</v>
      </c>
      <c r="D172" s="191" t="s">
        <v>40</v>
      </c>
      <c r="E172" s="192"/>
      <c r="F172" s="192"/>
      <c r="G172" s="192"/>
      <c r="H172" s="192"/>
      <c r="I172" s="193"/>
      <c r="K172" s="87" t="s">
        <v>32</v>
      </c>
      <c r="Q172" s="88" t="s">
        <v>33</v>
      </c>
      <c r="R172" s="89"/>
      <c r="S172" s="89"/>
      <c r="T172" s="89"/>
      <c r="U172" s="89"/>
    </row>
    <row r="173" spans="2:22" ht="15" thickBot="1" x14ac:dyDescent="0.4">
      <c r="Q173" s="77"/>
      <c r="R173" s="77"/>
      <c r="S173" s="77"/>
      <c r="T173" s="77"/>
      <c r="U173" s="77"/>
    </row>
    <row r="174" spans="2:22" x14ac:dyDescent="0.35">
      <c r="C174" s="17"/>
      <c r="D174" s="18" t="s">
        <v>16</v>
      </c>
      <c r="E174" s="18"/>
      <c r="F174" s="194" t="s">
        <v>34</v>
      </c>
      <c r="G174" s="195"/>
      <c r="H174" s="195"/>
      <c r="I174" s="196"/>
      <c r="J174" s="18"/>
      <c r="K174" s="182" t="s">
        <v>17</v>
      </c>
      <c r="L174" s="183"/>
      <c r="M174" s="183"/>
      <c r="N174" s="183"/>
      <c r="O174" s="184"/>
      <c r="P174" s="19"/>
      <c r="Q174" s="185" t="str">
        <f>CONCATENATE("Consumption (kWh) per ",LEFT(F174,LEN(F174)-1))</f>
        <v>Consumption (kWh) per Customer</v>
      </c>
      <c r="R174" s="186"/>
      <c r="S174" s="186"/>
      <c r="T174" s="186"/>
      <c r="U174" s="187"/>
      <c r="V174" s="90"/>
    </row>
    <row r="175" spans="2:22" ht="39.5" thickBot="1" x14ac:dyDescent="0.4">
      <c r="C175" s="22"/>
      <c r="D175" s="23" t="str">
        <f>CONCATENATE("(for ",TestYear," Cost of Service")</f>
        <v>(for 2023 Cost of Service</v>
      </c>
      <c r="E175" s="31"/>
      <c r="F175" s="188"/>
      <c r="G175" s="189"/>
      <c r="H175" s="197"/>
      <c r="I175" s="91"/>
      <c r="J175" s="31"/>
      <c r="K175" s="27"/>
      <c r="L175" s="28" t="s">
        <v>18</v>
      </c>
      <c r="M175" s="28" t="s">
        <v>19</v>
      </c>
      <c r="N175" s="29"/>
      <c r="O175" s="30" t="s">
        <v>19</v>
      </c>
      <c r="P175" s="31"/>
      <c r="Q175" s="92"/>
      <c r="R175" s="93" t="str">
        <f>L175</f>
        <v>Actual (Weather actual)</v>
      </c>
      <c r="S175" s="94" t="str">
        <f>M175</f>
        <v>Weather-normalized</v>
      </c>
      <c r="T175" s="94"/>
      <c r="U175" s="95" t="str">
        <f>O175</f>
        <v>Weather-normalized</v>
      </c>
      <c r="V175" s="90"/>
    </row>
    <row r="176" spans="2:22" x14ac:dyDescent="0.35">
      <c r="C176" s="31" t="s">
        <v>20</v>
      </c>
      <c r="D176" s="32">
        <f t="shared" ref="D176:D180" si="98">D177-1</f>
        <v>2017</v>
      </c>
      <c r="E176" s="96"/>
      <c r="F176" s="97" t="str">
        <f>$K$23</f>
        <v>Actual</v>
      </c>
      <c r="G176" s="98">
        <v>215844</v>
      </c>
      <c r="H176" s="37" t="str">
        <f t="shared" ref="H176:H182" si="99">IF(D176=RebaseYear,"OEB-approved","")</f>
        <v/>
      </c>
      <c r="I176" s="40"/>
      <c r="J176" s="96"/>
      <c r="K176" s="99" t="str">
        <f>F176</f>
        <v>Actual</v>
      </c>
      <c r="L176" s="163">
        <v>1832808735.9400961</v>
      </c>
      <c r="M176" s="163">
        <v>1852046937.6942997</v>
      </c>
      <c r="N176" s="100" t="str">
        <f>H176</f>
        <v/>
      </c>
      <c r="O176" s="101"/>
      <c r="P176" s="96"/>
      <c r="Q176" s="102" t="str">
        <f>K176</f>
        <v>Actual</v>
      </c>
      <c r="R176" s="103">
        <f>IF(G176=0,"",L176/G176)</f>
        <v>8491.3582769967943</v>
      </c>
      <c r="S176" s="104">
        <f>IF(G176=0,"",M176/G176)</f>
        <v>8580.4883976126257</v>
      </c>
      <c r="T176" s="68" t="str">
        <f>N176</f>
        <v/>
      </c>
      <c r="U176" s="104" t="str">
        <f>IF(T176="","",IF(I176=0,"",O176/I176))</f>
        <v/>
      </c>
      <c r="V176" s="33"/>
    </row>
    <row r="177" spans="2:22" x14ac:dyDescent="0.35">
      <c r="C177" s="31" t="s">
        <v>20</v>
      </c>
      <c r="D177" s="32">
        <f t="shared" si="98"/>
        <v>2018</v>
      </c>
      <c r="E177" s="96"/>
      <c r="F177" s="105" t="str">
        <f>$K$24</f>
        <v>Actual</v>
      </c>
      <c r="G177" s="98">
        <v>228062</v>
      </c>
      <c r="H177" s="37" t="str">
        <f t="shared" si="99"/>
        <v>OEB-approved</v>
      </c>
      <c r="I177" s="40">
        <v>227025.44334030518</v>
      </c>
      <c r="J177" s="96"/>
      <c r="K177" s="99" t="str">
        <f t="shared" ref="K177:K182" si="100">F177</f>
        <v>Actual</v>
      </c>
      <c r="L177" s="163">
        <v>1994251700.3199999</v>
      </c>
      <c r="M177" s="163">
        <v>1947562276.8674738</v>
      </c>
      <c r="N177" s="100" t="str">
        <f>H177</f>
        <v>OEB-approved</v>
      </c>
      <c r="O177" s="40">
        <v>1909812707.0369599</v>
      </c>
      <c r="P177" s="96"/>
      <c r="Q177" s="102" t="str">
        <f t="shared" ref="Q177:Q182" si="101">K177</f>
        <v>Actual</v>
      </c>
      <c r="R177" s="103">
        <f t="shared" ref="R177:R182" si="102">IF(G177=0,"",L177/G177)</f>
        <v>8744.3401369802941</v>
      </c>
      <c r="S177" s="104">
        <f t="shared" ref="S177:S182" si="103">IF(G177=0,"",M177/G177)</f>
        <v>8539.6176340971924</v>
      </c>
      <c r="T177" s="68" t="str">
        <f>N177</f>
        <v>OEB-approved</v>
      </c>
      <c r="U177" s="104">
        <f>IF(T177="","",IF(I177=0,"",O177/I177))</f>
        <v>8412.3289395990778</v>
      </c>
      <c r="V177" s="33"/>
    </row>
    <row r="178" spans="2:22" x14ac:dyDescent="0.35">
      <c r="C178" s="31" t="s">
        <v>20</v>
      </c>
      <c r="D178" s="32">
        <f t="shared" si="98"/>
        <v>2019</v>
      </c>
      <c r="E178" s="96"/>
      <c r="F178" s="105" t="str">
        <f>$K$25</f>
        <v>Actual</v>
      </c>
      <c r="G178" s="98">
        <v>230439</v>
      </c>
      <c r="H178" s="37" t="str">
        <f t="shared" si="99"/>
        <v/>
      </c>
      <c r="I178" s="106"/>
      <c r="J178" s="96"/>
      <c r="K178" s="99" t="str">
        <f t="shared" si="100"/>
        <v>Actual</v>
      </c>
      <c r="L178" s="163">
        <v>1945901295.419899</v>
      </c>
      <c r="M178" s="163">
        <v>1866970307.2330265</v>
      </c>
      <c r="N178" s="100" t="str">
        <f t="shared" ref="N178:N182" si="104">H178</f>
        <v/>
      </c>
      <c r="O178" s="107"/>
      <c r="P178" s="96"/>
      <c r="Q178" s="102" t="str">
        <f t="shared" si="101"/>
        <v>Actual</v>
      </c>
      <c r="R178" s="103">
        <f t="shared" si="102"/>
        <v>8444.3227727073063</v>
      </c>
      <c r="S178" s="104">
        <f t="shared" si="103"/>
        <v>8101.7983380982669</v>
      </c>
      <c r="T178" s="68" t="str">
        <f t="shared" ref="T178:T182" si="105">N178</f>
        <v/>
      </c>
      <c r="U178" s="104" t="str">
        <f t="shared" ref="U178:U182" si="106">IF(T178="","",IF(I178=0,"",O178/I178))</f>
        <v/>
      </c>
      <c r="V178" s="33"/>
    </row>
    <row r="179" spans="2:22" x14ac:dyDescent="0.35">
      <c r="C179" s="31" t="s">
        <v>20</v>
      </c>
      <c r="D179" s="32">
        <f t="shared" si="98"/>
        <v>2020</v>
      </c>
      <c r="E179" s="96"/>
      <c r="F179" s="105" t="str">
        <f>$K$26</f>
        <v>Actual</v>
      </c>
      <c r="G179" s="98">
        <v>233214</v>
      </c>
      <c r="H179" s="37" t="str">
        <f t="shared" si="99"/>
        <v/>
      </c>
      <c r="I179" s="40"/>
      <c r="J179" s="96"/>
      <c r="K179" s="99" t="str">
        <f t="shared" si="100"/>
        <v>Actual</v>
      </c>
      <c r="L179" s="163">
        <v>2100222530.3336437</v>
      </c>
      <c r="M179" s="163">
        <v>1943063879.3594859</v>
      </c>
      <c r="N179" s="100" t="str">
        <f t="shared" si="104"/>
        <v/>
      </c>
      <c r="O179" s="101"/>
      <c r="P179" s="96"/>
      <c r="Q179" s="102" t="str">
        <f t="shared" si="101"/>
        <v>Actual</v>
      </c>
      <c r="R179" s="103">
        <f t="shared" si="102"/>
        <v>9005.5594018096835</v>
      </c>
      <c r="S179" s="104">
        <f t="shared" si="103"/>
        <v>8331.6776838418191</v>
      </c>
      <c r="T179" s="68" t="str">
        <f t="shared" si="105"/>
        <v/>
      </c>
      <c r="U179" s="104" t="str">
        <f t="shared" si="106"/>
        <v/>
      </c>
      <c r="V179" s="33"/>
    </row>
    <row r="180" spans="2:22" x14ac:dyDescent="0.35">
      <c r="C180" s="31" t="s">
        <v>20</v>
      </c>
      <c r="D180" s="32">
        <f t="shared" si="98"/>
        <v>2021</v>
      </c>
      <c r="E180" s="96"/>
      <c r="F180" s="105" t="str">
        <f>$K$27</f>
        <v>Actual</v>
      </c>
      <c r="G180" s="98">
        <v>240192.74928538341</v>
      </c>
      <c r="H180" s="37" t="str">
        <f t="shared" si="99"/>
        <v/>
      </c>
      <c r="I180" s="40"/>
      <c r="J180" s="96"/>
      <c r="K180" s="99" t="str">
        <f t="shared" si="100"/>
        <v>Actual</v>
      </c>
      <c r="L180" s="163">
        <v>1965638409.2657692</v>
      </c>
      <c r="M180" s="163">
        <v>1965638409.2657692</v>
      </c>
      <c r="N180" s="100" t="str">
        <f t="shared" si="104"/>
        <v/>
      </c>
      <c r="O180" s="101"/>
      <c r="P180" s="96"/>
      <c r="Q180" s="102" t="str">
        <f t="shared" si="101"/>
        <v>Actual</v>
      </c>
      <c r="R180" s="103">
        <f t="shared" si="102"/>
        <v>8183.5876191679254</v>
      </c>
      <c r="S180" s="104">
        <f t="shared" si="103"/>
        <v>8183.5876191679254</v>
      </c>
      <c r="T180" s="68" t="str">
        <f t="shared" si="105"/>
        <v/>
      </c>
      <c r="U180" s="104" t="str">
        <f t="shared" si="106"/>
        <v/>
      </c>
      <c r="V180" s="33"/>
    </row>
    <row r="181" spans="2:22" x14ac:dyDescent="0.35">
      <c r="C181" s="31" t="s">
        <v>22</v>
      </c>
      <c r="D181" s="32">
        <f>D182-1</f>
        <v>2022</v>
      </c>
      <c r="E181" s="96"/>
      <c r="F181" s="105" t="str">
        <f>$K$28</f>
        <v>Forecast</v>
      </c>
      <c r="G181" s="98">
        <v>243175.26453792572</v>
      </c>
      <c r="H181" s="37" t="str">
        <f t="shared" si="99"/>
        <v/>
      </c>
      <c r="I181" s="40"/>
      <c r="J181" s="96"/>
      <c r="K181" s="99" t="str">
        <f t="shared" si="100"/>
        <v>Forecast</v>
      </c>
      <c r="L181" s="108"/>
      <c r="M181" s="165">
        <v>1987567725.6259465</v>
      </c>
      <c r="N181" s="100" t="str">
        <f t="shared" si="104"/>
        <v/>
      </c>
      <c r="O181" s="101"/>
      <c r="P181" s="96"/>
      <c r="Q181" s="102" t="str">
        <f t="shared" si="101"/>
        <v>Forecast</v>
      </c>
      <c r="R181" s="103">
        <f t="shared" si="102"/>
        <v>0</v>
      </c>
      <c r="S181" s="104">
        <f t="shared" si="103"/>
        <v>8173.3959636176924</v>
      </c>
      <c r="T181" s="68" t="str">
        <f t="shared" si="105"/>
        <v/>
      </c>
      <c r="U181" s="104" t="str">
        <f t="shared" si="106"/>
        <v/>
      </c>
      <c r="V181" s="33"/>
    </row>
    <row r="182" spans="2:22" ht="15" thickBot="1" x14ac:dyDescent="0.4">
      <c r="C182" s="43" t="s">
        <v>24</v>
      </c>
      <c r="D182" s="44">
        <f>TestYear</f>
        <v>2023</v>
      </c>
      <c r="E182" s="22"/>
      <c r="F182" s="109" t="str">
        <f>$K$29</f>
        <v>Forecast</v>
      </c>
      <c r="G182" s="110">
        <v>246399.44217882439</v>
      </c>
      <c r="H182" s="49" t="str">
        <f t="shared" si="99"/>
        <v/>
      </c>
      <c r="I182" s="111"/>
      <c r="J182" s="22"/>
      <c r="K182" s="112" t="str">
        <f t="shared" si="100"/>
        <v>Forecast</v>
      </c>
      <c r="L182" s="113"/>
      <c r="M182" s="167">
        <v>2041267573.2377367</v>
      </c>
      <c r="N182" s="114" t="str">
        <f t="shared" si="104"/>
        <v/>
      </c>
      <c r="O182" s="115"/>
      <c r="P182" s="22"/>
      <c r="Q182" s="116" t="str">
        <f t="shared" si="101"/>
        <v>Forecast</v>
      </c>
      <c r="R182" s="117">
        <f t="shared" si="102"/>
        <v>0</v>
      </c>
      <c r="S182" s="118">
        <f t="shared" si="103"/>
        <v>8284.3839060166647</v>
      </c>
      <c r="T182" s="77" t="str">
        <f t="shared" si="105"/>
        <v/>
      </c>
      <c r="U182" s="118" t="str">
        <f t="shared" si="106"/>
        <v/>
      </c>
      <c r="V182" s="33"/>
    </row>
    <row r="183" spans="2:22" ht="15" thickBot="1" x14ac:dyDescent="0.4">
      <c r="B183" s="68"/>
      <c r="C183" s="119"/>
      <c r="I183" s="57">
        <f>SUM(I176:I181)</f>
        <v>227025.44334030518</v>
      </c>
      <c r="O183" s="57">
        <f>SUM(O176:O181)</f>
        <v>1909812707.0369599</v>
      </c>
      <c r="U183" s="57">
        <f>SUM(U176:U181)</f>
        <v>8412.3289395990778</v>
      </c>
    </row>
    <row r="184" spans="2:22" ht="39.5" thickBot="1" x14ac:dyDescent="0.4">
      <c r="C184" s="120" t="s">
        <v>25</v>
      </c>
      <c r="D184" s="121" t="s">
        <v>26</v>
      </c>
      <c r="E184" s="53"/>
      <c r="F184" s="53"/>
      <c r="G184" s="122" t="s">
        <v>27</v>
      </c>
      <c r="H184" s="53"/>
      <c r="I184" s="65" t="s">
        <v>35</v>
      </c>
      <c r="J184" s="123"/>
      <c r="K184" s="63" t="s">
        <v>26</v>
      </c>
      <c r="L184" s="190" t="s">
        <v>27</v>
      </c>
      <c r="M184" s="190"/>
      <c r="N184" s="53"/>
      <c r="O184" s="65" t="str">
        <f>I184</f>
        <v>Test Year Versus OEB-approved</v>
      </c>
      <c r="P184" s="124"/>
      <c r="Q184" s="63" t="s">
        <v>26</v>
      </c>
      <c r="R184" s="190" t="s">
        <v>27</v>
      </c>
      <c r="S184" s="190"/>
      <c r="T184" s="53"/>
      <c r="U184" s="65" t="str">
        <f>O184</f>
        <v>Test Year Versus OEB-approved</v>
      </c>
    </row>
    <row r="185" spans="2:22" x14ac:dyDescent="0.35">
      <c r="C185" s="96"/>
      <c r="D185" s="125">
        <f t="shared" ref="D185:D191" si="107">D176</f>
        <v>2017</v>
      </c>
      <c r="E185" s="68"/>
      <c r="F185" s="68"/>
      <c r="G185" s="126"/>
      <c r="H185" s="68"/>
      <c r="I185" s="127"/>
      <c r="J185" s="128"/>
      <c r="K185" s="32">
        <f>D185</f>
        <v>2017</v>
      </c>
      <c r="L185" s="70"/>
      <c r="M185" s="70"/>
      <c r="N185" s="68"/>
      <c r="O185" s="71"/>
      <c r="P185" s="96"/>
      <c r="Q185" s="32">
        <f>K185</f>
        <v>2017</v>
      </c>
      <c r="R185" s="129"/>
      <c r="S185" s="129"/>
      <c r="T185" s="68"/>
      <c r="U185" s="71"/>
    </row>
    <row r="186" spans="2:22" x14ac:dyDescent="0.35">
      <c r="C186" s="96"/>
      <c r="D186" s="130">
        <f t="shared" si="107"/>
        <v>2018</v>
      </c>
      <c r="E186" s="68"/>
      <c r="F186" s="68"/>
      <c r="G186" s="131">
        <f t="shared" ref="G186:G191" si="108">IF(G176=0,"",G177/G176-1)</f>
        <v>5.660569670688087E-2</v>
      </c>
      <c r="H186" s="68"/>
      <c r="I186" s="127"/>
      <c r="J186" s="128"/>
      <c r="K186" s="32">
        <f t="shared" ref="K186:K192" si="109">D186</f>
        <v>2018</v>
      </c>
      <c r="L186" s="73">
        <f t="shared" ref="L186:M189" si="110">IF(L176=0,"",L177/L176-1)</f>
        <v>8.8085003750866253E-2</v>
      </c>
      <c r="M186" s="73">
        <f t="shared" si="110"/>
        <v>5.1572850141738735E-2</v>
      </c>
      <c r="N186" s="68"/>
      <c r="O186" s="71"/>
      <c r="P186" s="96"/>
      <c r="Q186" s="32">
        <f t="shared" ref="Q186:Q192" si="111">K186</f>
        <v>2018</v>
      </c>
      <c r="R186" s="132">
        <f>IF(R176="","",IF(R176=0,"",R177/R176-1))</f>
        <v>2.9792861369285495E-2</v>
      </c>
      <c r="S186" s="132">
        <f>IF(S176="","",IF(S176=0,"",S177/S176-1))</f>
        <v>-4.7632211153394444E-3</v>
      </c>
      <c r="T186" s="68"/>
      <c r="U186" s="71"/>
    </row>
    <row r="187" spans="2:22" x14ac:dyDescent="0.35">
      <c r="C187" s="96"/>
      <c r="D187" s="130">
        <f t="shared" si="107"/>
        <v>2019</v>
      </c>
      <c r="E187" s="68"/>
      <c r="F187" s="68"/>
      <c r="G187" s="131">
        <f t="shared" si="108"/>
        <v>1.0422604379510814E-2</v>
      </c>
      <c r="H187" s="68"/>
      <c r="I187" s="127"/>
      <c r="J187" s="128"/>
      <c r="K187" s="32">
        <f t="shared" si="109"/>
        <v>2019</v>
      </c>
      <c r="L187" s="73">
        <f t="shared" si="110"/>
        <v>-2.424488588493745E-2</v>
      </c>
      <c r="M187" s="73">
        <f t="shared" si="110"/>
        <v>-4.138094611489096E-2</v>
      </c>
      <c r="N187" s="68"/>
      <c r="O187" s="71"/>
      <c r="P187" s="96"/>
      <c r="Q187" s="32">
        <f t="shared" si="111"/>
        <v>2019</v>
      </c>
      <c r="R187" s="132">
        <f t="shared" ref="R187:S189" si="112">IF(R177="","",IF(R177=0,"",R178/R177-1))</f>
        <v>-3.4309891835542672E-2</v>
      </c>
      <c r="S187" s="132">
        <f t="shared" si="112"/>
        <v>-5.1269191989438689E-2</v>
      </c>
      <c r="T187" s="68"/>
      <c r="U187" s="71"/>
    </row>
    <row r="188" spans="2:22" x14ac:dyDescent="0.35">
      <c r="C188" s="96"/>
      <c r="D188" s="130">
        <f t="shared" si="107"/>
        <v>2020</v>
      </c>
      <c r="E188" s="68"/>
      <c r="F188" s="68"/>
      <c r="G188" s="131">
        <f t="shared" si="108"/>
        <v>1.2042232434613886E-2</v>
      </c>
      <c r="H188" s="68"/>
      <c r="I188" s="127"/>
      <c r="J188" s="128"/>
      <c r="K188" s="32">
        <f t="shared" si="109"/>
        <v>2020</v>
      </c>
      <c r="L188" s="73">
        <f t="shared" si="110"/>
        <v>7.9305787645536308E-2</v>
      </c>
      <c r="M188" s="73">
        <f t="shared" si="110"/>
        <v>4.0757783791020685E-2</v>
      </c>
      <c r="N188" s="68"/>
      <c r="O188" s="71"/>
      <c r="P188" s="96"/>
      <c r="Q188" s="32">
        <f t="shared" si="111"/>
        <v>2020</v>
      </c>
      <c r="R188" s="132">
        <f t="shared" si="112"/>
        <v>6.646319002825618E-2</v>
      </c>
      <c r="S188" s="132">
        <f t="shared" si="112"/>
        <v>2.8373866659030078E-2</v>
      </c>
      <c r="T188" s="68"/>
      <c r="U188" s="71"/>
    </row>
    <row r="189" spans="2:22" x14ac:dyDescent="0.35">
      <c r="C189" s="96"/>
      <c r="D189" s="130">
        <f t="shared" si="107"/>
        <v>2021</v>
      </c>
      <c r="E189" s="68"/>
      <c r="F189" s="68"/>
      <c r="G189" s="131">
        <f t="shared" si="108"/>
        <v>2.9924229614789022E-2</v>
      </c>
      <c r="H189" s="68"/>
      <c r="I189" s="127"/>
      <c r="J189" s="128"/>
      <c r="K189" s="32">
        <f t="shared" si="109"/>
        <v>2021</v>
      </c>
      <c r="L189" s="73">
        <f t="shared" si="110"/>
        <v>-6.4080886250893698E-2</v>
      </c>
      <c r="M189" s="73">
        <f t="shared" si="110"/>
        <v>1.1618007079481574E-2</v>
      </c>
      <c r="N189" s="68"/>
      <c r="O189" s="71"/>
      <c r="P189" s="96"/>
      <c r="Q189" s="32">
        <f t="shared" si="111"/>
        <v>2021</v>
      </c>
      <c r="R189" s="132">
        <f t="shared" si="112"/>
        <v>-9.1273817201914298E-2</v>
      </c>
      <c r="S189" s="132">
        <f t="shared" si="112"/>
        <v>-1.7774339129932315E-2</v>
      </c>
      <c r="T189" s="68"/>
      <c r="U189" s="71"/>
    </row>
    <row r="190" spans="2:22" x14ac:dyDescent="0.35">
      <c r="C190" s="96"/>
      <c r="D190" s="130">
        <f t="shared" si="107"/>
        <v>2022</v>
      </c>
      <c r="E190" s="68"/>
      <c r="F190" s="68"/>
      <c r="G190" s="131">
        <f t="shared" si="108"/>
        <v>1.2417174379392382E-2</v>
      </c>
      <c r="H190" s="68"/>
      <c r="I190" s="127"/>
      <c r="J190" s="128"/>
      <c r="K190" s="32">
        <f t="shared" si="109"/>
        <v>2022</v>
      </c>
      <c r="L190" s="73" t="str">
        <f>IF(K181="Forecast","",IF(L180=0,"",L181/L180-1))</f>
        <v/>
      </c>
      <c r="M190" s="73">
        <f>IF(M180=0,"",M181/M180-1)</f>
        <v>1.1156332851864015E-2</v>
      </c>
      <c r="N190" s="68"/>
      <c r="O190" s="71"/>
      <c r="P190" s="96"/>
      <c r="Q190" s="32">
        <f t="shared" si="111"/>
        <v>2022</v>
      </c>
      <c r="R190" s="132" t="str">
        <f>IF(Q181="Forecast","",IF(R180=0,"",R181/R180-1))</f>
        <v/>
      </c>
      <c r="S190" s="132">
        <f>IF(S180="","",IF(S180=0,"",S181/S180-1))</f>
        <v>-1.2453774584586519E-3</v>
      </c>
      <c r="T190" s="68"/>
      <c r="U190" s="71"/>
    </row>
    <row r="191" spans="2:22" x14ac:dyDescent="0.35">
      <c r="C191" s="96"/>
      <c r="D191" s="130">
        <f t="shared" si="107"/>
        <v>2023</v>
      </c>
      <c r="E191" s="68"/>
      <c r="F191" s="68"/>
      <c r="G191" s="131">
        <f t="shared" si="108"/>
        <v>1.3258657894441583E-2</v>
      </c>
      <c r="H191" s="68"/>
      <c r="I191" s="133">
        <f>IF(I183=0,"",G182/I183-1)</f>
        <v>8.5338447327589106E-2</v>
      </c>
      <c r="J191" s="128"/>
      <c r="K191" s="32">
        <f t="shared" si="109"/>
        <v>2023</v>
      </c>
      <c r="L191" s="73" t="str">
        <f>IF(K182="Forecast","",IF(L181=0,"",L182/L181-1))</f>
        <v/>
      </c>
      <c r="M191" s="73">
        <f>IF(M181=0,"",M182/M181-1)</f>
        <v>2.7017870596021343E-2</v>
      </c>
      <c r="N191" s="68"/>
      <c r="O191" s="74">
        <f>IF(O183=0,"",M182/O183-1)</f>
        <v>6.8831286814887038E-2</v>
      </c>
      <c r="P191" s="96"/>
      <c r="Q191" s="32">
        <f t="shared" si="111"/>
        <v>2023</v>
      </c>
      <c r="R191" s="132" t="str">
        <f>IF(Q182="Forecast","",IF(R181=0,"",R182/R181-1))</f>
        <v/>
      </c>
      <c r="S191" s="132">
        <f>IF(S181="","",IF(S181=0,"",S182/S181-1))</f>
        <v>1.3579171117245936E-2</v>
      </c>
      <c r="T191" s="68"/>
      <c r="U191" s="74">
        <f>IF(U183=0,"",S182/U183-1)</f>
        <v>-1.520922856215734E-2</v>
      </c>
    </row>
    <row r="192" spans="2:22" ht="29.5" thickBot="1" x14ac:dyDescent="0.4">
      <c r="C192" s="22"/>
      <c r="D192" s="134" t="s">
        <v>29</v>
      </c>
      <c r="E192" s="77"/>
      <c r="F192" s="77"/>
      <c r="G192" s="135">
        <f>IF(G176=0,"",(G182/G176)^(1/($D182-$D176-1))-1)</f>
        <v>2.6833308528415145E-2</v>
      </c>
      <c r="H192" s="77"/>
      <c r="I192" s="136">
        <f>IF(I183=0,"",(G182/I183)^(1/(TestYear-RebaseYear-1))-1)</f>
        <v>2.0683976580826213E-2</v>
      </c>
      <c r="J192" s="80"/>
      <c r="K192" s="81" t="str">
        <f t="shared" si="109"/>
        <v>Geometric Mean</v>
      </c>
      <c r="L192" s="82">
        <f>IF(L176=0,"",(L180/L176)^(1/($D180-$D176-1))-1)</f>
        <v>2.3596584002161469E-2</v>
      </c>
      <c r="M192" s="82">
        <f>IF(M176=0,"",(M182/M176)^(1/($D182-$D176-1))-1)</f>
        <v>1.9646398258174491E-2</v>
      </c>
      <c r="N192" s="77"/>
      <c r="O192" s="83">
        <f>IF(O183=0,"",(M182/O183)^(1/(TestYear-RebaseYear-1))-1)</f>
        <v>1.6780689281133743E-2</v>
      </c>
      <c r="P192" s="22"/>
      <c r="Q192" s="81" t="str">
        <f t="shared" si="111"/>
        <v>Geometric Mean</v>
      </c>
      <c r="R192" s="137">
        <f>IF(R176="","",IF(R176=0,"",(R180/R176)^(1/($D180-$D176-1))-1))</f>
        <v>-1.2230700905674685E-2</v>
      </c>
      <c r="S192" s="82">
        <f>IF(S176="","",IF(S176=0,"",(S182/S176)^(1/($D182-$D176-1))-1))</f>
        <v>-6.9991012275795184E-3</v>
      </c>
      <c r="T192" s="77"/>
      <c r="U192" s="83">
        <f>IF(U183=0,"",(S182/U183)^(1/(TestYear-RebaseYear-1))-1)</f>
        <v>-3.8241878869972323E-3</v>
      </c>
    </row>
    <row r="194" spans="3:21" ht="15" thickBot="1" x14ac:dyDescent="0.4">
      <c r="Q194" s="77"/>
      <c r="R194" s="77"/>
      <c r="S194" s="77"/>
      <c r="T194" s="77"/>
      <c r="U194" s="77"/>
    </row>
    <row r="195" spans="3:21" x14ac:dyDescent="0.35">
      <c r="C195" s="17"/>
      <c r="D195" s="18" t="s">
        <v>16</v>
      </c>
      <c r="E195" s="18"/>
      <c r="F195" s="179" t="s">
        <v>8</v>
      </c>
      <c r="G195" s="180"/>
      <c r="H195" s="180"/>
      <c r="I195" s="181"/>
      <c r="K195" s="182" t="str">
        <f>IF(ISBLANK(Q172),"",CONCATENATE("Demand (",Q172,")"))</f>
        <v>Demand (kWh)</v>
      </c>
      <c r="L195" s="183"/>
      <c r="M195" s="183"/>
      <c r="N195" s="183"/>
      <c r="O195" s="184"/>
      <c r="Q195" s="185" t="str">
        <f>CONCATENATE("Demand (",Q172,") per ",LEFT(F174,LEN(F174)-1))</f>
        <v>Demand (kWh) per Customer</v>
      </c>
      <c r="R195" s="186"/>
      <c r="S195" s="186"/>
      <c r="T195" s="186"/>
      <c r="U195" s="187"/>
    </row>
    <row r="196" spans="3:21" ht="39.5" thickBot="1" x14ac:dyDescent="0.4">
      <c r="C196" s="22"/>
      <c r="D196" s="23" t="str">
        <f>CONCATENATE("(for ",TestYear," Cost of Service")</f>
        <v>(for 2023 Cost of Service</v>
      </c>
      <c r="E196" s="31"/>
      <c r="F196" s="188"/>
      <c r="G196" s="189"/>
      <c r="H196" s="189"/>
      <c r="I196" s="138"/>
      <c r="K196" s="27"/>
      <c r="L196" s="28" t="s">
        <v>18</v>
      </c>
      <c r="M196" s="28" t="s">
        <v>19</v>
      </c>
      <c r="N196" s="29"/>
      <c r="O196" s="30" t="str">
        <f>M196</f>
        <v>Weather-normalized</v>
      </c>
      <c r="Q196" s="139"/>
      <c r="R196" s="28" t="str">
        <f>L196</f>
        <v>Actual (Weather actual)</v>
      </c>
      <c r="S196" s="28" t="str">
        <f>M196</f>
        <v>Weather-normalized</v>
      </c>
      <c r="T196" s="28"/>
      <c r="U196" s="140" t="str">
        <f>O196</f>
        <v>Weather-normalized</v>
      </c>
    </row>
    <row r="197" spans="3:21" x14ac:dyDescent="0.35">
      <c r="C197" s="31" t="s">
        <v>20</v>
      </c>
      <c r="D197" s="32">
        <f t="shared" ref="D197:D202" si="113">D198-1</f>
        <v>2017</v>
      </c>
      <c r="E197" s="96"/>
      <c r="F197" s="97" t="str">
        <f t="shared" ref="F197:F203" si="114">F176</f>
        <v>Actual</v>
      </c>
      <c r="G197" s="141">
        <f>'[2]D-05-01-02 inputs'!$N30</f>
        <v>81411773.957836911</v>
      </c>
      <c r="H197" s="36" t="str">
        <f t="shared" ref="H197:H203" si="115">IF(D197=RebaseYear,"OEB-approved","")</f>
        <v/>
      </c>
      <c r="I197" s="142"/>
      <c r="K197" s="99" t="str">
        <f t="shared" ref="K197:K203" si="116">K176</f>
        <v>Actual</v>
      </c>
      <c r="L197" s="143"/>
      <c r="M197" s="143"/>
      <c r="N197" s="100" t="str">
        <f t="shared" ref="N197:N203" si="117">N176</f>
        <v/>
      </c>
      <c r="O197" s="71"/>
      <c r="Q197" s="102" t="str">
        <f>K197</f>
        <v>Actual</v>
      </c>
      <c r="R197" s="68">
        <f>IF(G197=0,"",L197/G197)</f>
        <v>0</v>
      </c>
      <c r="S197" s="33">
        <f>IF(G197=0,"",M197/G197)</f>
        <v>0</v>
      </c>
      <c r="T197" s="33" t="str">
        <f>N197</f>
        <v/>
      </c>
      <c r="U197" s="96" t="str">
        <f>IF(T197="","",IF(I197=0,"",O197/I197))</f>
        <v/>
      </c>
    </row>
    <row r="198" spans="3:21" x14ac:dyDescent="0.35">
      <c r="C198" s="31" t="s">
        <v>20</v>
      </c>
      <c r="D198" s="32">
        <f t="shared" si="113"/>
        <v>2018</v>
      </c>
      <c r="E198" s="96"/>
      <c r="F198" s="105" t="str">
        <f t="shared" si="114"/>
        <v>Actual</v>
      </c>
      <c r="G198" s="141">
        <f>'[2]D-05-01-02 inputs'!$N31</f>
        <v>86562482.303008005</v>
      </c>
      <c r="H198" s="36" t="str">
        <f t="shared" si="115"/>
        <v>OEB-approved</v>
      </c>
      <c r="I198" s="144"/>
      <c r="K198" s="99" t="str">
        <f t="shared" si="116"/>
        <v>Actual</v>
      </c>
      <c r="L198" s="143"/>
      <c r="M198" s="143"/>
      <c r="N198" s="100" t="str">
        <f t="shared" si="117"/>
        <v>OEB-approved</v>
      </c>
      <c r="O198" s="71"/>
      <c r="Q198" s="102" t="str">
        <f t="shared" ref="Q198:Q203" si="118">K198</f>
        <v>Actual</v>
      </c>
      <c r="R198" s="68">
        <f t="shared" ref="R198:R203" si="119">IF(G198=0,"",L198/G198)</f>
        <v>0</v>
      </c>
      <c r="S198" s="33">
        <f t="shared" ref="S198:S203" si="120">IF(G198=0,"",M198/G198)</f>
        <v>0</v>
      </c>
      <c r="T198" s="33" t="str">
        <f t="shared" ref="T198:T203" si="121">N198</f>
        <v>OEB-approved</v>
      </c>
      <c r="U198" s="96" t="str">
        <f t="shared" ref="U198:U203" si="122">IF(T198="","",IF(I198=0,"",O198/I198))</f>
        <v/>
      </c>
    </row>
    <row r="199" spans="3:21" x14ac:dyDescent="0.35">
      <c r="C199" s="31" t="s">
        <v>20</v>
      </c>
      <c r="D199" s="32">
        <f t="shared" si="113"/>
        <v>2019</v>
      </c>
      <c r="E199" s="96"/>
      <c r="F199" s="105" t="str">
        <f t="shared" si="114"/>
        <v>Actual</v>
      </c>
      <c r="G199" s="141">
        <f>'[2]D-05-01-02 inputs'!$N32</f>
        <v>92419114.931069151</v>
      </c>
      <c r="H199" s="36" t="str">
        <f t="shared" si="115"/>
        <v/>
      </c>
      <c r="I199" s="145"/>
      <c r="K199" s="99" t="str">
        <f t="shared" si="116"/>
        <v>Actual</v>
      </c>
      <c r="L199" s="143"/>
      <c r="M199" s="143"/>
      <c r="N199" s="100" t="str">
        <f t="shared" si="117"/>
        <v/>
      </c>
      <c r="O199" s="146"/>
      <c r="Q199" s="102" t="str">
        <f t="shared" si="118"/>
        <v>Actual</v>
      </c>
      <c r="R199" s="68">
        <f t="shared" si="119"/>
        <v>0</v>
      </c>
      <c r="S199" s="33">
        <f t="shared" si="120"/>
        <v>0</v>
      </c>
      <c r="T199" s="33" t="str">
        <f t="shared" si="121"/>
        <v/>
      </c>
      <c r="U199" s="96" t="str">
        <f t="shared" si="122"/>
        <v/>
      </c>
    </row>
    <row r="200" spans="3:21" x14ac:dyDescent="0.35">
      <c r="C200" s="31" t="s">
        <v>20</v>
      </c>
      <c r="D200" s="32">
        <f t="shared" si="113"/>
        <v>2020</v>
      </c>
      <c r="E200" s="96"/>
      <c r="F200" s="105" t="str">
        <f t="shared" si="114"/>
        <v>Actual</v>
      </c>
      <c r="G200" s="141">
        <f>'[2]D-05-01-02 inputs'!$N33</f>
        <v>102026852.9083012</v>
      </c>
      <c r="H200" s="36" t="str">
        <f t="shared" si="115"/>
        <v/>
      </c>
      <c r="I200" s="144"/>
      <c r="K200" s="99" t="str">
        <f t="shared" si="116"/>
        <v>Actual</v>
      </c>
      <c r="L200" s="143"/>
      <c r="M200" s="143"/>
      <c r="N200" s="100" t="str">
        <f t="shared" si="117"/>
        <v/>
      </c>
      <c r="O200" s="71"/>
      <c r="Q200" s="102" t="str">
        <f t="shared" si="118"/>
        <v>Actual</v>
      </c>
      <c r="R200" s="68">
        <f t="shared" si="119"/>
        <v>0</v>
      </c>
      <c r="S200" s="33">
        <f t="shared" si="120"/>
        <v>0</v>
      </c>
      <c r="T200" s="33" t="str">
        <f t="shared" si="121"/>
        <v/>
      </c>
      <c r="U200" s="96" t="str">
        <f t="shared" si="122"/>
        <v/>
      </c>
    </row>
    <row r="201" spans="3:21" x14ac:dyDescent="0.35">
      <c r="C201" s="31" t="s">
        <v>20</v>
      </c>
      <c r="D201" s="32">
        <f t="shared" si="113"/>
        <v>2021</v>
      </c>
      <c r="E201" s="96"/>
      <c r="F201" s="105" t="str">
        <f t="shared" si="114"/>
        <v>Actual</v>
      </c>
      <c r="G201" s="141">
        <f>'[2]D-05-01-02 inputs'!$N34</f>
        <v>104685607.8485415</v>
      </c>
      <c r="H201" s="36" t="str">
        <f t="shared" si="115"/>
        <v/>
      </c>
      <c r="I201" s="144"/>
      <c r="K201" s="99" t="str">
        <f t="shared" si="116"/>
        <v>Actual</v>
      </c>
      <c r="L201" s="143"/>
      <c r="M201" s="143"/>
      <c r="N201" s="100" t="str">
        <f t="shared" si="117"/>
        <v/>
      </c>
      <c r="O201" s="71"/>
      <c r="Q201" s="102" t="str">
        <f t="shared" si="118"/>
        <v>Actual</v>
      </c>
      <c r="R201" s="68">
        <f t="shared" si="119"/>
        <v>0</v>
      </c>
      <c r="S201" s="33">
        <f t="shared" si="120"/>
        <v>0</v>
      </c>
      <c r="T201" s="33" t="str">
        <f t="shared" si="121"/>
        <v/>
      </c>
      <c r="U201" s="96" t="str">
        <f t="shared" si="122"/>
        <v/>
      </c>
    </row>
    <row r="202" spans="3:21" x14ac:dyDescent="0.35">
      <c r="C202" s="31" t="s">
        <v>36</v>
      </c>
      <c r="D202" s="32">
        <f t="shared" si="113"/>
        <v>2022</v>
      </c>
      <c r="E202" s="96"/>
      <c r="F202" s="105" t="str">
        <f t="shared" si="114"/>
        <v>Forecast</v>
      </c>
      <c r="G202" s="141">
        <f>'[2]D-05-01-02 inputs'!$N35</f>
        <v>112230248.08954346</v>
      </c>
      <c r="H202" s="36" t="str">
        <f t="shared" si="115"/>
        <v/>
      </c>
      <c r="I202" s="144"/>
      <c r="K202" s="99" t="str">
        <f t="shared" si="116"/>
        <v>Forecast</v>
      </c>
      <c r="L202" s="147"/>
      <c r="M202" s="148"/>
      <c r="N202" s="100" t="str">
        <f t="shared" si="117"/>
        <v/>
      </c>
      <c r="O202" s="71"/>
      <c r="Q202" s="102" t="str">
        <f t="shared" si="118"/>
        <v>Forecast</v>
      </c>
      <c r="R202" s="68">
        <f t="shared" si="119"/>
        <v>0</v>
      </c>
      <c r="S202" s="33">
        <f t="shared" si="120"/>
        <v>0</v>
      </c>
      <c r="T202" s="33" t="str">
        <f t="shared" si="121"/>
        <v/>
      </c>
      <c r="U202" s="96" t="str">
        <f t="shared" si="122"/>
        <v/>
      </c>
    </row>
    <row r="203" spans="3:21" ht="15" thickBot="1" x14ac:dyDescent="0.4">
      <c r="C203" s="43" t="s">
        <v>37</v>
      </c>
      <c r="D203" s="44">
        <f>TestYear</f>
        <v>2023</v>
      </c>
      <c r="E203" s="22"/>
      <c r="F203" s="109" t="str">
        <f t="shared" si="114"/>
        <v>Forecast</v>
      </c>
      <c r="G203" s="141">
        <f>'[2]D-05-01-02 inputs'!$N36</f>
        <v>107272461.146973</v>
      </c>
      <c r="H203" s="48" t="str">
        <f t="shared" si="115"/>
        <v/>
      </c>
      <c r="I203" s="149"/>
      <c r="K203" s="112" t="str">
        <f t="shared" si="116"/>
        <v>Forecast</v>
      </c>
      <c r="L203" s="150"/>
      <c r="M203" s="151"/>
      <c r="N203" s="114" t="str">
        <f t="shared" si="117"/>
        <v/>
      </c>
      <c r="O203" s="152"/>
      <c r="Q203" s="153" t="str">
        <f t="shared" si="118"/>
        <v>Forecast</v>
      </c>
      <c r="R203" s="45">
        <f t="shared" si="119"/>
        <v>0</v>
      </c>
      <c r="S203" s="45">
        <f t="shared" si="120"/>
        <v>0</v>
      </c>
      <c r="T203" s="45" t="str">
        <f t="shared" si="121"/>
        <v/>
      </c>
      <c r="U203" s="22" t="str">
        <f t="shared" si="122"/>
        <v/>
      </c>
    </row>
    <row r="204" spans="3:21" ht="15" thickBot="1" x14ac:dyDescent="0.4">
      <c r="C204" s="119"/>
      <c r="I204" s="57">
        <f>SUM(I197:I202)</f>
        <v>0</v>
      </c>
      <c r="J204" s="68"/>
      <c r="O204" s="57">
        <f>SUM(O197:O202)</f>
        <v>0</v>
      </c>
      <c r="U204" s="57">
        <f>SUM(U197:U202)</f>
        <v>0</v>
      </c>
    </row>
    <row r="205" spans="3:21" ht="39.5" thickBot="1" x14ac:dyDescent="0.4">
      <c r="C205" s="120" t="s">
        <v>25</v>
      </c>
      <c r="D205" s="121" t="s">
        <v>26</v>
      </c>
      <c r="E205" s="122"/>
      <c r="F205" s="122"/>
      <c r="G205" s="122" t="s">
        <v>27</v>
      </c>
      <c r="H205" s="122"/>
      <c r="I205" s="65" t="str">
        <f>I184</f>
        <v>Test Year Versus OEB-approved</v>
      </c>
      <c r="J205" s="154"/>
      <c r="K205" s="63" t="s">
        <v>26</v>
      </c>
      <c r="L205" s="190" t="s">
        <v>27</v>
      </c>
      <c r="M205" s="190"/>
      <c r="N205" s="122"/>
      <c r="O205" s="65" t="str">
        <f>I205</f>
        <v>Test Year Versus OEB-approved</v>
      </c>
      <c r="P205" s="155"/>
      <c r="Q205" s="63" t="s">
        <v>26</v>
      </c>
      <c r="R205" s="190" t="s">
        <v>27</v>
      </c>
      <c r="S205" s="190"/>
      <c r="T205" s="122"/>
      <c r="U205" s="65" t="str">
        <f>O205</f>
        <v>Test Year Versus OEB-approved</v>
      </c>
    </row>
    <row r="206" spans="3:21" x14ac:dyDescent="0.35">
      <c r="C206" s="96"/>
      <c r="D206" s="156">
        <f t="shared" ref="D206:D212" si="123">D197</f>
        <v>2017</v>
      </c>
      <c r="E206" s="56"/>
      <c r="F206" s="68"/>
      <c r="G206" s="126"/>
      <c r="H206" s="68"/>
      <c r="I206" s="127"/>
      <c r="J206" s="96"/>
      <c r="K206" s="32">
        <f>D206</f>
        <v>2017</v>
      </c>
      <c r="L206" s="70"/>
      <c r="M206" s="70"/>
      <c r="N206" s="68"/>
      <c r="O206" s="157"/>
      <c r="P206" s="96"/>
      <c r="Q206" s="32">
        <f>K206</f>
        <v>2017</v>
      </c>
      <c r="R206" s="129"/>
      <c r="S206" s="129"/>
      <c r="T206" s="68"/>
      <c r="U206" s="71"/>
    </row>
    <row r="207" spans="3:21" x14ac:dyDescent="0.35">
      <c r="C207" s="96"/>
      <c r="D207" s="130">
        <f t="shared" si="123"/>
        <v>2018</v>
      </c>
      <c r="E207" s="68"/>
      <c r="F207" s="68"/>
      <c r="G207" s="131">
        <f t="shared" ref="G207:G212" si="124">IF(G197=0,"",G198/G197-1)</f>
        <v>6.3267364101888379E-2</v>
      </c>
      <c r="H207" s="68"/>
      <c r="I207" s="127"/>
      <c r="J207" s="96"/>
      <c r="K207" s="32">
        <f t="shared" ref="K207:K213" si="125">D207</f>
        <v>2018</v>
      </c>
      <c r="L207" s="73" t="str">
        <f t="shared" ref="L207:M210" si="126">IF(L197=0,"",L198/L197-1)</f>
        <v/>
      </c>
      <c r="M207" s="73" t="str">
        <f t="shared" si="126"/>
        <v/>
      </c>
      <c r="N207" s="68"/>
      <c r="O207" s="157"/>
      <c r="P207" s="96"/>
      <c r="Q207" s="32">
        <f t="shared" ref="Q207:Q213" si="127">K207</f>
        <v>2018</v>
      </c>
      <c r="R207" s="132" t="str">
        <f>IF(R197="","",IF(R197=0,"",R198/R197-1))</f>
        <v/>
      </c>
      <c r="S207" s="132" t="str">
        <f>IF(S197="","",IF(S197=0,"",S198/S197-1))</f>
        <v/>
      </c>
      <c r="T207" s="68"/>
      <c r="U207" s="71"/>
    </row>
    <row r="208" spans="3:21" x14ac:dyDescent="0.35">
      <c r="C208" s="96"/>
      <c r="D208" s="158">
        <f t="shared" si="123"/>
        <v>2019</v>
      </c>
      <c r="E208" s="68"/>
      <c r="F208" s="68"/>
      <c r="G208" s="131">
        <f t="shared" si="124"/>
        <v>6.765786368695248E-2</v>
      </c>
      <c r="H208" s="68"/>
      <c r="I208" s="127"/>
      <c r="J208" s="96"/>
      <c r="K208" s="32">
        <f t="shared" si="125"/>
        <v>2019</v>
      </c>
      <c r="L208" s="73" t="str">
        <f t="shared" si="126"/>
        <v/>
      </c>
      <c r="M208" s="73" t="str">
        <f t="shared" si="126"/>
        <v/>
      </c>
      <c r="N208" s="68"/>
      <c r="O208" s="157"/>
      <c r="P208" s="96"/>
      <c r="Q208" s="32">
        <f t="shared" si="127"/>
        <v>2019</v>
      </c>
      <c r="R208" s="132" t="str">
        <f t="shared" ref="R208:S210" si="128">IF(R198="","",IF(R198=0,"",R199/R198-1))</f>
        <v/>
      </c>
      <c r="S208" s="132" t="str">
        <f t="shared" si="128"/>
        <v/>
      </c>
      <c r="T208" s="68"/>
      <c r="U208" s="71"/>
    </row>
    <row r="209" spans="2:22" x14ac:dyDescent="0.35">
      <c r="C209" s="96"/>
      <c r="D209" s="130">
        <f t="shared" si="123"/>
        <v>2020</v>
      </c>
      <c r="E209" s="68"/>
      <c r="F209" s="68"/>
      <c r="G209" s="131">
        <f t="shared" si="124"/>
        <v>0.10395834221522238</v>
      </c>
      <c r="H209" s="68"/>
      <c r="I209" s="127"/>
      <c r="J209" s="96"/>
      <c r="K209" s="32">
        <f t="shared" si="125"/>
        <v>2020</v>
      </c>
      <c r="L209" s="73" t="str">
        <f t="shared" si="126"/>
        <v/>
      </c>
      <c r="M209" s="73" t="str">
        <f t="shared" si="126"/>
        <v/>
      </c>
      <c r="N209" s="68"/>
      <c r="O209" s="157"/>
      <c r="P209" s="96"/>
      <c r="Q209" s="32">
        <f t="shared" si="127"/>
        <v>2020</v>
      </c>
      <c r="R209" s="132" t="str">
        <f t="shared" si="128"/>
        <v/>
      </c>
      <c r="S209" s="132" t="str">
        <f t="shared" si="128"/>
        <v/>
      </c>
      <c r="T209" s="68"/>
      <c r="U209" s="71"/>
    </row>
    <row r="210" spans="2:22" x14ac:dyDescent="0.35">
      <c r="C210" s="96"/>
      <c r="D210" s="130">
        <f t="shared" si="123"/>
        <v>2021</v>
      </c>
      <c r="E210" s="68"/>
      <c r="F210" s="68"/>
      <c r="G210" s="131">
        <f t="shared" si="124"/>
        <v>2.6059364416835429E-2</v>
      </c>
      <c r="H210" s="68"/>
      <c r="I210" s="127"/>
      <c r="J210" s="96"/>
      <c r="K210" s="32">
        <f t="shared" si="125"/>
        <v>2021</v>
      </c>
      <c r="L210" s="73" t="str">
        <f t="shared" si="126"/>
        <v/>
      </c>
      <c r="M210" s="73" t="str">
        <f t="shared" si="126"/>
        <v/>
      </c>
      <c r="N210" s="68"/>
      <c r="O210" s="157"/>
      <c r="P210" s="96"/>
      <c r="Q210" s="32">
        <f t="shared" si="127"/>
        <v>2021</v>
      </c>
      <c r="R210" s="132" t="str">
        <f t="shared" si="128"/>
        <v/>
      </c>
      <c r="S210" s="132" t="str">
        <f t="shared" si="128"/>
        <v/>
      </c>
      <c r="T210" s="68"/>
      <c r="U210" s="71"/>
    </row>
    <row r="211" spans="2:22" x14ac:dyDescent="0.35">
      <c r="C211" s="96"/>
      <c r="D211" s="130">
        <f t="shared" si="123"/>
        <v>2022</v>
      </c>
      <c r="E211" s="68"/>
      <c r="F211" s="68"/>
      <c r="G211" s="131">
        <f t="shared" si="124"/>
        <v>7.2069507891834528E-2</v>
      </c>
      <c r="H211" s="68"/>
      <c r="I211" s="127"/>
      <c r="J211" s="96"/>
      <c r="K211" s="32">
        <f t="shared" si="125"/>
        <v>2022</v>
      </c>
      <c r="L211" s="73" t="str">
        <f>IF(K202="Forecast","",IF(L201=0,"",L202/L201-1))</f>
        <v/>
      </c>
      <c r="M211" s="73" t="str">
        <f>IF(M201=0,"",M202/M201-1)</f>
        <v/>
      </c>
      <c r="N211" s="68"/>
      <c r="O211" s="157"/>
      <c r="P211" s="96"/>
      <c r="Q211" s="32">
        <f t="shared" si="127"/>
        <v>2022</v>
      </c>
      <c r="R211" s="132" t="str">
        <f>IF(Q202="Forecast","",IF(R201=0,"",R202/R201-1))</f>
        <v/>
      </c>
      <c r="S211" s="132" t="str">
        <f>IF(S201="","",IF(S201=0,"",S202/S201-1))</f>
        <v/>
      </c>
      <c r="T211" s="68"/>
      <c r="U211" s="71"/>
    </row>
    <row r="212" spans="2:22" x14ac:dyDescent="0.35">
      <c r="C212" s="96"/>
      <c r="D212" s="158">
        <f t="shared" si="123"/>
        <v>2023</v>
      </c>
      <c r="E212" s="68"/>
      <c r="F212" s="68"/>
      <c r="G212" s="131">
        <f t="shared" si="124"/>
        <v>-4.4175140186938466E-2</v>
      </c>
      <c r="H212" s="68"/>
      <c r="I212" s="133" t="str">
        <f>IF(I204=0,"",G203/I204-1)</f>
        <v/>
      </c>
      <c r="J212" s="96"/>
      <c r="K212" s="32">
        <f t="shared" si="125"/>
        <v>2023</v>
      </c>
      <c r="L212" s="73" t="str">
        <f>IF(K203="Forecast","",IF(L202=0,"",L203/L202-1))</f>
        <v/>
      </c>
      <c r="M212" s="73" t="str">
        <f>IF(M202=0,"",M203/M202-1)</f>
        <v/>
      </c>
      <c r="N212" s="68"/>
      <c r="O212" s="159" t="str">
        <f>IF(O204=0,"",M203/O204-1)</f>
        <v/>
      </c>
      <c r="P212" s="96"/>
      <c r="Q212" s="32">
        <f t="shared" si="127"/>
        <v>2023</v>
      </c>
      <c r="R212" s="132" t="str">
        <f>IF(Q203="Forecast","",IF(R202=0,"",R203/R202-1))</f>
        <v/>
      </c>
      <c r="S212" s="132" t="str">
        <f>IF(S202="","",IF(S202=0,"",S203/S202-1))</f>
        <v/>
      </c>
      <c r="T212" s="68"/>
      <c r="U212" s="74" t="str">
        <f>IF(U204=0,"",S203/U204-1)</f>
        <v/>
      </c>
    </row>
    <row r="213" spans="2:22" ht="29.5" thickBot="1" x14ac:dyDescent="0.4">
      <c r="C213" s="22"/>
      <c r="D213" s="134" t="s">
        <v>29</v>
      </c>
      <c r="E213" s="77"/>
      <c r="F213" s="77"/>
      <c r="G213" s="135">
        <f>IF(G197=0,"",(G203/G197)^(1/($D203-$D197-1))-1)</f>
        <v>5.6720676806607084E-2</v>
      </c>
      <c r="H213" s="77"/>
      <c r="I213" s="83" t="str">
        <f>IF(I204=0,"",(G203/I204)^(1/(TestYear-RebaseYear-1))-1)</f>
        <v/>
      </c>
      <c r="J213" s="96"/>
      <c r="K213" s="81" t="str">
        <f t="shared" si="125"/>
        <v>Geometric Mean</v>
      </c>
      <c r="L213" s="82" t="str">
        <f>IF(L197=0,"",(L201/L197)^(1/($D201-$D197-1))-1)</f>
        <v/>
      </c>
      <c r="M213" s="82" t="str">
        <f>IF(M197=0,"",(M203/M197)^(1/($D203-$D197-1))-1)</f>
        <v/>
      </c>
      <c r="N213" s="77"/>
      <c r="O213" s="83" t="str">
        <f>IF(O204=0,"",(M203/O204)^(1/(TestYear-RebaseYear-1))-1)</f>
        <v/>
      </c>
      <c r="P213" s="22"/>
      <c r="Q213" s="81" t="str">
        <f t="shared" si="127"/>
        <v>Geometric Mean</v>
      </c>
      <c r="R213" s="137" t="str">
        <f>IF(R197="","",IF(R197=0,"",(R201/R197)^(1/($D201-$D197-1))-1))</f>
        <v/>
      </c>
      <c r="S213" s="82" t="str">
        <f>IF(S197="","",IF(S197=0,"",(S203/S197)^(1/($D203-$D197-1))-1))</f>
        <v/>
      </c>
      <c r="T213" s="77"/>
      <c r="U213" s="83" t="str">
        <f>IF(U204=0,"",(S203/U204)^(1/(TestYear-RebaseYear-1))-1)</f>
        <v/>
      </c>
    </row>
    <row r="214" spans="2:22" ht="15" thickBot="1" x14ac:dyDescent="0.4">
      <c r="C214" s="68"/>
      <c r="D214" s="160"/>
      <c r="E214" s="68"/>
      <c r="F214" s="68"/>
      <c r="G214" s="131"/>
      <c r="H214" s="68"/>
      <c r="I214" s="161"/>
      <c r="J214" s="68"/>
      <c r="K214" s="160"/>
      <c r="L214" s="73"/>
      <c r="M214" s="73"/>
      <c r="N214" s="68"/>
      <c r="O214" s="161"/>
      <c r="P214" s="68"/>
      <c r="Q214" s="160"/>
      <c r="R214" s="132"/>
      <c r="S214" s="73"/>
      <c r="T214" s="68"/>
      <c r="U214" s="161"/>
    </row>
    <row r="215" spans="2:22" ht="15" thickBot="1" x14ac:dyDescent="0.4">
      <c r="B215" s="85">
        <v>5</v>
      </c>
      <c r="C215" s="86" t="s">
        <v>31</v>
      </c>
      <c r="D215" s="191" t="s">
        <v>42</v>
      </c>
      <c r="E215" s="192"/>
      <c r="F215" s="192"/>
      <c r="G215" s="192"/>
      <c r="H215" s="192"/>
      <c r="I215" s="193"/>
      <c r="K215" s="87" t="s">
        <v>32</v>
      </c>
      <c r="Q215" s="88" t="s">
        <v>50</v>
      </c>
      <c r="R215" s="89"/>
      <c r="S215" s="89"/>
      <c r="T215" s="89"/>
      <c r="U215" s="89"/>
    </row>
    <row r="216" spans="2:22" ht="15" thickBot="1" x14ac:dyDescent="0.4">
      <c r="Q216" s="77"/>
      <c r="R216" s="77"/>
      <c r="S216" s="77"/>
      <c r="T216" s="77"/>
      <c r="U216" s="77"/>
    </row>
    <row r="217" spans="2:22" ht="14.5" customHeight="1" x14ac:dyDescent="0.35">
      <c r="C217" s="17"/>
      <c r="D217" s="18" t="s">
        <v>16</v>
      </c>
      <c r="E217" s="18"/>
      <c r="F217" s="194" t="s">
        <v>34</v>
      </c>
      <c r="G217" s="195"/>
      <c r="H217" s="195"/>
      <c r="I217" s="196"/>
      <c r="J217" s="18"/>
      <c r="K217" s="182" t="s">
        <v>17</v>
      </c>
      <c r="L217" s="183"/>
      <c r="M217" s="183"/>
      <c r="N217" s="183"/>
      <c r="O217" s="184"/>
      <c r="P217" s="19"/>
      <c r="Q217" s="185" t="str">
        <f>CONCATENATE("Consumption (kWh) per ",LEFT(F217,LEN(F217)-1))</f>
        <v>Consumption (kWh) per Customer</v>
      </c>
      <c r="R217" s="186"/>
      <c r="S217" s="186"/>
      <c r="T217" s="186"/>
      <c r="U217" s="187"/>
      <c r="V217" s="90"/>
    </row>
    <row r="218" spans="2:22" ht="39.5" thickBot="1" x14ac:dyDescent="0.4">
      <c r="C218" s="22"/>
      <c r="D218" s="23" t="str">
        <f>CONCATENATE("(for ",TestYear," Cost of Service")</f>
        <v>(for 2023 Cost of Service</v>
      </c>
      <c r="E218" s="31"/>
      <c r="F218" s="188"/>
      <c r="G218" s="189"/>
      <c r="H218" s="197"/>
      <c r="I218" s="91"/>
      <c r="J218" s="31"/>
      <c r="K218" s="27"/>
      <c r="L218" s="28" t="s">
        <v>18</v>
      </c>
      <c r="M218" s="28" t="s">
        <v>19</v>
      </c>
      <c r="N218" s="29"/>
      <c r="O218" s="30" t="s">
        <v>19</v>
      </c>
      <c r="P218" s="31"/>
      <c r="Q218" s="92"/>
      <c r="R218" s="93" t="str">
        <f>L218</f>
        <v>Actual (Weather actual)</v>
      </c>
      <c r="S218" s="94" t="str">
        <f>M218</f>
        <v>Weather-normalized</v>
      </c>
      <c r="T218" s="94"/>
      <c r="U218" s="95" t="str">
        <f>O218</f>
        <v>Weather-normalized</v>
      </c>
      <c r="V218" s="90"/>
    </row>
    <row r="219" spans="2:22" x14ac:dyDescent="0.35">
      <c r="C219" s="31" t="s">
        <v>20</v>
      </c>
      <c r="D219" s="32">
        <f t="shared" ref="D219:D223" si="129">D220-1</f>
        <v>2017</v>
      </c>
      <c r="E219" s="96"/>
      <c r="F219" s="97" t="str">
        <f>$K$23</f>
        <v>Actual</v>
      </c>
      <c r="G219" s="98">
        <v>1004</v>
      </c>
      <c r="H219" s="37" t="str">
        <f t="shared" ref="H219:H225" si="130">IF(D219=RebaseYear,"OEB-approved","")</f>
        <v/>
      </c>
      <c r="I219" s="40"/>
      <c r="J219" s="96"/>
      <c r="K219" s="99" t="str">
        <f>F219</f>
        <v>Actual</v>
      </c>
      <c r="L219" s="163">
        <v>26290707.159942124</v>
      </c>
      <c r="M219" s="163">
        <v>26290707.159942124</v>
      </c>
      <c r="N219" s="100" t="str">
        <f>H219</f>
        <v/>
      </c>
      <c r="O219" s="101"/>
      <c r="P219" s="96"/>
      <c r="Q219" s="102" t="str">
        <f>K219</f>
        <v>Actual</v>
      </c>
      <c r="R219" s="103">
        <f>IF(G219=0,"",L219/G219)</f>
        <v>26185.963306715264</v>
      </c>
      <c r="S219" s="104">
        <f>IF(G219=0,"",M219/G219)</f>
        <v>26185.963306715264</v>
      </c>
      <c r="T219" s="68" t="str">
        <f>N219</f>
        <v/>
      </c>
      <c r="U219" s="104" t="str">
        <f>IF(T219="","",IF(I219=0,"",O219/I219))</f>
        <v/>
      </c>
      <c r="V219" s="33"/>
    </row>
    <row r="220" spans="2:22" x14ac:dyDescent="0.35">
      <c r="C220" s="31" t="s">
        <v>20</v>
      </c>
      <c r="D220" s="32">
        <f t="shared" si="129"/>
        <v>2018</v>
      </c>
      <c r="E220" s="96"/>
      <c r="F220" s="105" t="str">
        <f>$K$24</f>
        <v>Actual</v>
      </c>
      <c r="G220" s="98">
        <v>1063.5</v>
      </c>
      <c r="H220" s="37" t="str">
        <f t="shared" si="130"/>
        <v>OEB-approved</v>
      </c>
      <c r="I220" s="40">
        <v>1119.4807654215949</v>
      </c>
      <c r="J220" s="96"/>
      <c r="K220" s="99" t="str">
        <f t="shared" ref="K220:K225" si="131">F220</f>
        <v>Actual</v>
      </c>
      <c r="L220" s="163">
        <v>28508900.119999997</v>
      </c>
      <c r="M220" s="163">
        <v>28508900.119999997</v>
      </c>
      <c r="N220" s="100" t="str">
        <f>H220</f>
        <v>OEB-approved</v>
      </c>
      <c r="O220" s="40">
        <v>27034065.3253446</v>
      </c>
      <c r="P220" s="96"/>
      <c r="Q220" s="102" t="str">
        <f t="shared" ref="Q220:Q225" si="132">K220</f>
        <v>Actual</v>
      </c>
      <c r="R220" s="103">
        <f t="shared" ref="R220:R225" si="133">IF(G220=0,"",L220/G220)</f>
        <v>26806.676182416548</v>
      </c>
      <c r="S220" s="104">
        <f t="shared" ref="S220:S225" si="134">IF(G220=0,"",M220/G220)</f>
        <v>26806.676182416548</v>
      </c>
      <c r="T220" s="68" t="str">
        <f>N220</f>
        <v>OEB-approved</v>
      </c>
      <c r="U220" s="104">
        <f>IF(T220="","",IF(I220=0,"",O220/I220))</f>
        <v>24148.753744030259</v>
      </c>
      <c r="V220" s="33"/>
    </row>
    <row r="221" spans="2:22" x14ac:dyDescent="0.35">
      <c r="C221" s="31" t="s">
        <v>20</v>
      </c>
      <c r="D221" s="32">
        <f t="shared" si="129"/>
        <v>2019</v>
      </c>
      <c r="E221" s="96"/>
      <c r="F221" s="105" t="str">
        <f>$K$25</f>
        <v>Actual</v>
      </c>
      <c r="G221" s="98">
        <v>1131</v>
      </c>
      <c r="H221" s="37" t="str">
        <f t="shared" si="130"/>
        <v/>
      </c>
      <c r="I221" s="106"/>
      <c r="J221" s="96"/>
      <c r="K221" s="99" t="str">
        <f t="shared" si="131"/>
        <v>Actual</v>
      </c>
      <c r="L221" s="163">
        <v>29444067.456130099</v>
      </c>
      <c r="M221" s="163">
        <v>29444067.456130099</v>
      </c>
      <c r="N221" s="100" t="str">
        <f t="shared" ref="N221:N225" si="135">H221</f>
        <v/>
      </c>
      <c r="O221" s="107"/>
      <c r="P221" s="96"/>
      <c r="Q221" s="102" t="str">
        <f t="shared" si="132"/>
        <v>Actual</v>
      </c>
      <c r="R221" s="103">
        <f t="shared" si="133"/>
        <v>26033.658228231739</v>
      </c>
      <c r="S221" s="104">
        <f t="shared" si="134"/>
        <v>26033.658228231739</v>
      </c>
      <c r="T221" s="68" t="str">
        <f t="shared" ref="T221:T225" si="136">N221</f>
        <v/>
      </c>
      <c r="U221" s="104" t="str">
        <f t="shared" ref="U221:U225" si="137">IF(T221="","",IF(I221=0,"",O221/I221))</f>
        <v/>
      </c>
      <c r="V221" s="33"/>
    </row>
    <row r="222" spans="2:22" x14ac:dyDescent="0.35">
      <c r="C222" s="31" t="s">
        <v>20</v>
      </c>
      <c r="D222" s="32">
        <f t="shared" si="129"/>
        <v>2020</v>
      </c>
      <c r="E222" s="96"/>
      <c r="F222" s="105" t="str">
        <f>$K$26</f>
        <v>Actual</v>
      </c>
      <c r="G222" s="98">
        <v>1220</v>
      </c>
      <c r="H222" s="37" t="str">
        <f t="shared" si="130"/>
        <v/>
      </c>
      <c r="I222" s="40"/>
      <c r="J222" s="96"/>
      <c r="K222" s="99" t="str">
        <f t="shared" si="131"/>
        <v>Actual</v>
      </c>
      <c r="L222" s="163">
        <v>27749997.79694974</v>
      </c>
      <c r="M222" s="163">
        <v>27749997.79694974</v>
      </c>
      <c r="N222" s="100" t="str">
        <f t="shared" si="135"/>
        <v/>
      </c>
      <c r="O222" s="101"/>
      <c r="P222" s="96"/>
      <c r="Q222" s="102" t="str">
        <f t="shared" si="132"/>
        <v>Actual</v>
      </c>
      <c r="R222" s="103">
        <f t="shared" si="133"/>
        <v>22745.89983356536</v>
      </c>
      <c r="S222" s="104">
        <f t="shared" si="134"/>
        <v>22745.89983356536</v>
      </c>
      <c r="T222" s="68" t="str">
        <f t="shared" si="136"/>
        <v/>
      </c>
      <c r="U222" s="104" t="str">
        <f t="shared" si="137"/>
        <v/>
      </c>
      <c r="V222" s="33"/>
    </row>
    <row r="223" spans="2:22" x14ac:dyDescent="0.35">
      <c r="C223" s="31" t="s">
        <v>20</v>
      </c>
      <c r="D223" s="32">
        <f t="shared" si="129"/>
        <v>2021</v>
      </c>
      <c r="E223" s="96"/>
      <c r="F223" s="105" t="str">
        <f>$K$27</f>
        <v>Actual</v>
      </c>
      <c r="G223" s="98">
        <v>1316.1716212791221</v>
      </c>
      <c r="H223" s="37" t="str">
        <f t="shared" si="130"/>
        <v/>
      </c>
      <c r="I223" s="40"/>
      <c r="J223" s="96"/>
      <c r="K223" s="99" t="str">
        <f t="shared" si="131"/>
        <v>Actual</v>
      </c>
      <c r="L223" s="163">
        <v>28680970.450752053</v>
      </c>
      <c r="M223" s="163">
        <v>28680970.450752053</v>
      </c>
      <c r="N223" s="100" t="str">
        <f t="shared" si="135"/>
        <v/>
      </c>
      <c r="O223" s="101"/>
      <c r="P223" s="96"/>
      <c r="Q223" s="102" t="str">
        <f t="shared" si="132"/>
        <v>Actual</v>
      </c>
      <c r="R223" s="103">
        <f t="shared" si="133"/>
        <v>21791.208674502825</v>
      </c>
      <c r="S223" s="104">
        <f t="shared" si="134"/>
        <v>21791.208674502825</v>
      </c>
      <c r="T223" s="68" t="str">
        <f t="shared" si="136"/>
        <v/>
      </c>
      <c r="U223" s="104" t="str">
        <f t="shared" si="137"/>
        <v/>
      </c>
      <c r="V223" s="33"/>
    </row>
    <row r="224" spans="2:22" x14ac:dyDescent="0.35">
      <c r="C224" s="31" t="s">
        <v>22</v>
      </c>
      <c r="D224" s="32">
        <f>D225-1</f>
        <v>2022</v>
      </c>
      <c r="E224" s="96"/>
      <c r="F224" s="105" t="str">
        <f>$K$28</f>
        <v>Forecast</v>
      </c>
      <c r="G224" s="98">
        <v>1402.8336069154402</v>
      </c>
      <c r="H224" s="37" t="str">
        <f t="shared" si="130"/>
        <v/>
      </c>
      <c r="I224" s="40"/>
      <c r="J224" s="96"/>
      <c r="K224" s="99" t="str">
        <f t="shared" si="131"/>
        <v>Forecast</v>
      </c>
      <c r="L224" s="164"/>
      <c r="M224" s="165">
        <v>29607672.180349205</v>
      </c>
      <c r="N224" s="100" t="str">
        <f t="shared" si="135"/>
        <v/>
      </c>
      <c r="O224" s="101"/>
      <c r="P224" s="96"/>
      <c r="Q224" s="102" t="str">
        <f t="shared" si="132"/>
        <v>Forecast</v>
      </c>
      <c r="R224" s="103">
        <f t="shared" si="133"/>
        <v>0</v>
      </c>
      <c r="S224" s="104">
        <f t="shared" si="134"/>
        <v>21105.619393771689</v>
      </c>
      <c r="T224" s="68" t="str">
        <f t="shared" si="136"/>
        <v/>
      </c>
      <c r="U224" s="104" t="str">
        <f t="shared" si="137"/>
        <v/>
      </c>
      <c r="V224" s="33"/>
    </row>
    <row r="225" spans="2:22" ht="15" thickBot="1" x14ac:dyDescent="0.4">
      <c r="C225" s="43" t="s">
        <v>24</v>
      </c>
      <c r="D225" s="44">
        <f>TestYear</f>
        <v>2023</v>
      </c>
      <c r="E225" s="22"/>
      <c r="F225" s="109" t="str">
        <f>$K$29</f>
        <v>Forecast</v>
      </c>
      <c r="G225" s="110">
        <v>1489.3264647525425</v>
      </c>
      <c r="H225" s="49" t="str">
        <f t="shared" si="130"/>
        <v/>
      </c>
      <c r="I225" s="111"/>
      <c r="J225" s="22"/>
      <c r="K225" s="112" t="str">
        <f t="shared" si="131"/>
        <v>Forecast</v>
      </c>
      <c r="L225" s="166"/>
      <c r="M225" s="167">
        <v>30536218.275771484</v>
      </c>
      <c r="N225" s="114" t="str">
        <f t="shared" si="135"/>
        <v/>
      </c>
      <c r="O225" s="115"/>
      <c r="P225" s="22"/>
      <c r="Q225" s="116" t="str">
        <f t="shared" si="132"/>
        <v>Forecast</v>
      </c>
      <c r="R225" s="117">
        <f t="shared" si="133"/>
        <v>0</v>
      </c>
      <c r="S225" s="118">
        <f t="shared" si="134"/>
        <v>20503.37451087005</v>
      </c>
      <c r="T225" s="77" t="str">
        <f t="shared" si="136"/>
        <v/>
      </c>
      <c r="U225" s="118" t="str">
        <f t="shared" si="137"/>
        <v/>
      </c>
      <c r="V225" s="33"/>
    </row>
    <row r="226" spans="2:22" ht="15" thickBot="1" x14ac:dyDescent="0.4">
      <c r="B226" s="68"/>
      <c r="C226" s="119"/>
      <c r="I226" s="57">
        <f>SUM(I219:I224)</f>
        <v>1119.4807654215949</v>
      </c>
      <c r="O226" s="57">
        <f>SUM(O219:O224)</f>
        <v>27034065.3253446</v>
      </c>
      <c r="U226" s="57">
        <f>SUM(U219:U224)</f>
        <v>24148.753744030259</v>
      </c>
    </row>
    <row r="227" spans="2:22" ht="39.5" thickBot="1" x14ac:dyDescent="0.4">
      <c r="C227" s="120" t="s">
        <v>25</v>
      </c>
      <c r="D227" s="121" t="s">
        <v>26</v>
      </c>
      <c r="E227" s="53"/>
      <c r="F227" s="53"/>
      <c r="G227" s="122" t="s">
        <v>27</v>
      </c>
      <c r="H227" s="53"/>
      <c r="I227" s="65" t="s">
        <v>35</v>
      </c>
      <c r="J227" s="123"/>
      <c r="K227" s="63" t="s">
        <v>26</v>
      </c>
      <c r="L227" s="190" t="s">
        <v>27</v>
      </c>
      <c r="M227" s="190"/>
      <c r="N227" s="53"/>
      <c r="O227" s="65" t="str">
        <f>I227</f>
        <v>Test Year Versus OEB-approved</v>
      </c>
      <c r="P227" s="124"/>
      <c r="Q227" s="63" t="s">
        <v>26</v>
      </c>
      <c r="R227" s="190" t="s">
        <v>27</v>
      </c>
      <c r="S227" s="190"/>
      <c r="T227" s="53"/>
      <c r="U227" s="65" t="str">
        <f>O227</f>
        <v>Test Year Versus OEB-approved</v>
      </c>
    </row>
    <row r="228" spans="2:22" x14ac:dyDescent="0.35">
      <c r="C228" s="96"/>
      <c r="D228" s="125">
        <f t="shared" ref="D228:D234" si="138">D219</f>
        <v>2017</v>
      </c>
      <c r="E228" s="68"/>
      <c r="F228" s="68"/>
      <c r="G228" s="126"/>
      <c r="H228" s="68"/>
      <c r="I228" s="127"/>
      <c r="J228" s="128"/>
      <c r="K228" s="32">
        <f>D228</f>
        <v>2017</v>
      </c>
      <c r="L228" s="70"/>
      <c r="M228" s="70"/>
      <c r="N228" s="68"/>
      <c r="O228" s="71"/>
      <c r="P228" s="96"/>
      <c r="Q228" s="32">
        <f>K228</f>
        <v>2017</v>
      </c>
      <c r="R228" s="129"/>
      <c r="S228" s="129"/>
      <c r="T228" s="68"/>
      <c r="U228" s="71"/>
    </row>
    <row r="229" spans="2:22" x14ac:dyDescent="0.35">
      <c r="C229" s="96"/>
      <c r="D229" s="130">
        <f t="shared" si="138"/>
        <v>2018</v>
      </c>
      <c r="E229" s="68"/>
      <c r="F229" s="68"/>
      <c r="G229" s="131">
        <f t="shared" ref="G229:G234" si="139">IF(G219=0,"",G220/G219-1)</f>
        <v>5.9262948207171373E-2</v>
      </c>
      <c r="H229" s="68"/>
      <c r="I229" s="127"/>
      <c r="J229" s="128"/>
      <c r="K229" s="32">
        <f t="shared" ref="K229:K235" si="140">D229</f>
        <v>2018</v>
      </c>
      <c r="L229" s="73">
        <f t="shared" ref="L229:M232" si="141">IF(L219=0,"",L220/L219-1)</f>
        <v>8.4371749552542452E-2</v>
      </c>
      <c r="M229" s="73">
        <f t="shared" si="141"/>
        <v>8.4371749552542452E-2</v>
      </c>
      <c r="N229" s="68"/>
      <c r="O229" s="71"/>
      <c r="P229" s="96"/>
      <c r="Q229" s="32">
        <f t="shared" ref="Q229:Q235" si="142">K229</f>
        <v>2018</v>
      </c>
      <c r="R229" s="132">
        <f>IF(R219="","",IF(R219=0,"",R220/R219-1))</f>
        <v>2.3704030607195836E-2</v>
      </c>
      <c r="S229" s="132">
        <f>IF(S219="","",IF(S219=0,"",S220/S219-1))</f>
        <v>2.3704030607195836E-2</v>
      </c>
      <c r="T229" s="68"/>
      <c r="U229" s="71"/>
    </row>
    <row r="230" spans="2:22" x14ac:dyDescent="0.35">
      <c r="C230" s="96"/>
      <c r="D230" s="130">
        <f t="shared" si="138"/>
        <v>2019</v>
      </c>
      <c r="E230" s="68"/>
      <c r="F230" s="68"/>
      <c r="G230" s="131">
        <f t="shared" si="139"/>
        <v>6.3469675599435726E-2</v>
      </c>
      <c r="H230" s="68"/>
      <c r="I230" s="127"/>
      <c r="J230" s="128"/>
      <c r="K230" s="32">
        <f t="shared" si="140"/>
        <v>2019</v>
      </c>
      <c r="L230" s="73">
        <f t="shared" si="141"/>
        <v>3.2802645215837201E-2</v>
      </c>
      <c r="M230" s="73">
        <f t="shared" si="141"/>
        <v>3.2802645215837201E-2</v>
      </c>
      <c r="N230" s="68"/>
      <c r="O230" s="71"/>
      <c r="P230" s="96"/>
      <c r="Q230" s="32">
        <f t="shared" si="142"/>
        <v>2019</v>
      </c>
      <c r="R230" s="132">
        <f t="shared" ref="R230:S232" si="143">IF(R220="","",IF(R220=0,"",R221/R220-1))</f>
        <v>-2.8836769949564189E-2</v>
      </c>
      <c r="S230" s="132">
        <f t="shared" si="143"/>
        <v>-2.8836769949564189E-2</v>
      </c>
      <c r="T230" s="68"/>
      <c r="U230" s="71"/>
    </row>
    <row r="231" spans="2:22" x14ac:dyDescent="0.35">
      <c r="C231" s="96"/>
      <c r="D231" s="130">
        <f t="shared" si="138"/>
        <v>2020</v>
      </c>
      <c r="E231" s="68"/>
      <c r="F231" s="68"/>
      <c r="G231" s="131">
        <f t="shared" si="139"/>
        <v>7.8691423519009707E-2</v>
      </c>
      <c r="H231" s="68"/>
      <c r="I231" s="127"/>
      <c r="J231" s="128"/>
      <c r="K231" s="32">
        <f t="shared" si="140"/>
        <v>2020</v>
      </c>
      <c r="L231" s="73">
        <f t="shared" si="141"/>
        <v>-5.7535177899738943E-2</v>
      </c>
      <c r="M231" s="73">
        <f t="shared" si="141"/>
        <v>-5.7535177899738943E-2</v>
      </c>
      <c r="N231" s="68"/>
      <c r="O231" s="71"/>
      <c r="P231" s="96"/>
      <c r="Q231" s="32">
        <f t="shared" si="142"/>
        <v>2020</v>
      </c>
      <c r="R231" s="132">
        <f t="shared" si="143"/>
        <v>-0.12628875918410221</v>
      </c>
      <c r="S231" s="132">
        <f t="shared" si="143"/>
        <v>-0.12628875918410221</v>
      </c>
      <c r="T231" s="68"/>
      <c r="U231" s="71"/>
    </row>
    <row r="232" spans="2:22" x14ac:dyDescent="0.35">
      <c r="C232" s="96"/>
      <c r="D232" s="130">
        <f t="shared" si="138"/>
        <v>2021</v>
      </c>
      <c r="E232" s="68"/>
      <c r="F232" s="68"/>
      <c r="G232" s="131">
        <f t="shared" si="139"/>
        <v>7.8829197769772152E-2</v>
      </c>
      <c r="H232" s="68"/>
      <c r="I232" s="127"/>
      <c r="J232" s="128"/>
      <c r="K232" s="32">
        <f t="shared" si="140"/>
        <v>2021</v>
      </c>
      <c r="L232" s="73">
        <f t="shared" si="141"/>
        <v>3.3548566764378007E-2</v>
      </c>
      <c r="M232" s="73">
        <f t="shared" si="141"/>
        <v>3.3548566764378007E-2</v>
      </c>
      <c r="N232" s="68"/>
      <c r="O232" s="71"/>
      <c r="P232" s="96"/>
      <c r="Q232" s="32">
        <f t="shared" si="142"/>
        <v>2021</v>
      </c>
      <c r="R232" s="132">
        <f t="shared" si="143"/>
        <v>-4.1972011045864566E-2</v>
      </c>
      <c r="S232" s="132">
        <f t="shared" si="143"/>
        <v>-4.1972011045864566E-2</v>
      </c>
      <c r="T232" s="68"/>
      <c r="U232" s="71"/>
    </row>
    <row r="233" spans="2:22" x14ac:dyDescent="0.35">
      <c r="C233" s="96"/>
      <c r="D233" s="130">
        <f t="shared" si="138"/>
        <v>2022</v>
      </c>
      <c r="E233" s="68"/>
      <c r="F233" s="68"/>
      <c r="G233" s="131">
        <f t="shared" si="139"/>
        <v>6.5843985871763211E-2</v>
      </c>
      <c r="H233" s="68"/>
      <c r="I233" s="127"/>
      <c r="J233" s="128"/>
      <c r="K233" s="32">
        <f t="shared" si="140"/>
        <v>2022</v>
      </c>
      <c r="L233" s="73" t="str">
        <f>IF(K224="Forecast","",IF(L223=0,"",L224/L223-1))</f>
        <v/>
      </c>
      <c r="M233" s="73">
        <f>IF(M223=0,"",M224/M223-1)</f>
        <v>3.2310682485042985E-2</v>
      </c>
      <c r="N233" s="68"/>
      <c r="O233" s="71"/>
      <c r="P233" s="96"/>
      <c r="Q233" s="32">
        <f t="shared" si="142"/>
        <v>2022</v>
      </c>
      <c r="R233" s="132" t="str">
        <f>IF(Q224="Forecast","",IF(R223=0,"",R224/R223-1))</f>
        <v/>
      </c>
      <c r="S233" s="132">
        <f>IF(S223="","",IF(S223=0,"",S224/S223-1))</f>
        <v>-3.1461737206588292E-2</v>
      </c>
      <c r="T233" s="68"/>
      <c r="U233" s="71"/>
    </row>
    <row r="234" spans="2:22" x14ac:dyDescent="0.35">
      <c r="C234" s="96"/>
      <c r="D234" s="130">
        <f t="shared" si="138"/>
        <v>2023</v>
      </c>
      <c r="E234" s="68"/>
      <c r="F234" s="68"/>
      <c r="G234" s="131">
        <f t="shared" si="139"/>
        <v>6.1655821054418025E-2</v>
      </c>
      <c r="H234" s="68"/>
      <c r="I234" s="133">
        <f>IF(I226=0,"",G225/I226-1)</f>
        <v>0.33037253587082782</v>
      </c>
      <c r="J234" s="128"/>
      <c r="K234" s="32">
        <f t="shared" si="140"/>
        <v>2023</v>
      </c>
      <c r="L234" s="73" t="str">
        <f>IF(K225="Forecast","",IF(L224=0,"",L225/L224-1))</f>
        <v/>
      </c>
      <c r="M234" s="73">
        <f>IF(M224=0,"",M225/M224-1)</f>
        <v>3.1361671723674434E-2</v>
      </c>
      <c r="N234" s="68"/>
      <c r="O234" s="74">
        <f>IF(O226=0,"",M225/O226-1)</f>
        <v>0.12954592320022229</v>
      </c>
      <c r="P234" s="96"/>
      <c r="Q234" s="32">
        <f t="shared" si="142"/>
        <v>2023</v>
      </c>
      <c r="R234" s="132" t="str">
        <f>IF(Q225="Forecast","",IF(R224=0,"",R225/R224-1))</f>
        <v/>
      </c>
      <c r="S234" s="132">
        <f>IF(S224="","",IF(S224=0,"",S225/S224-1))</f>
        <v>-2.8534812064286652E-2</v>
      </c>
      <c r="T234" s="68"/>
      <c r="U234" s="74">
        <f>IF(U226=0,"",S225/U226-1)</f>
        <v>-0.15095517026676264</v>
      </c>
    </row>
    <row r="235" spans="2:22" ht="29.5" thickBot="1" x14ac:dyDescent="0.4">
      <c r="C235" s="22"/>
      <c r="D235" s="134" t="s">
        <v>29</v>
      </c>
      <c r="E235" s="77"/>
      <c r="F235" s="77"/>
      <c r="G235" s="135">
        <f>IF(G219=0,"",(G225/G219)^(1/($D225-$D219-1))-1)</f>
        <v>8.2059740446284613E-2</v>
      </c>
      <c r="H235" s="77"/>
      <c r="I235" s="136">
        <f>IF(I226=0,"",(G225/I226)^(1/(TestYear-RebaseYear-1))-1)</f>
        <v>7.3972887433525258E-2</v>
      </c>
      <c r="J235" s="80"/>
      <c r="K235" s="81" t="str">
        <f t="shared" si="140"/>
        <v>Geometric Mean</v>
      </c>
      <c r="L235" s="82">
        <f>IF(L219=0,"",(L223/L219)^(1/($D223-$D219-1))-1)</f>
        <v>2.943087931526267E-2</v>
      </c>
      <c r="M235" s="82">
        <f>IF(M219=0,"",(M225/M219)^(1/($D225-$D219-1))-1)</f>
        <v>3.0392281282898503E-2</v>
      </c>
      <c r="N235" s="77"/>
      <c r="O235" s="83">
        <f>IF(O226=0,"",(M225/O226)^(1/(TestYear-RebaseYear-1))-1)</f>
        <v>3.0922392836795209E-2</v>
      </c>
      <c r="P235" s="22"/>
      <c r="Q235" s="81" t="str">
        <f t="shared" si="142"/>
        <v>Geometric Mean</v>
      </c>
      <c r="R235" s="137">
        <f>IF(R219="","",IF(R219=0,"",(R223/R219)^(1/($D223-$D219-1))-1))</f>
        <v>-5.9401558412347399E-2</v>
      </c>
      <c r="S235" s="82">
        <f>IF(S219="","",IF(S219=0,"",(S225/S219)^(1/($D225-$D219-1))-1))</f>
        <v>-4.7749174312756826E-2</v>
      </c>
      <c r="T235" s="77"/>
      <c r="U235" s="83">
        <f>IF(U226=0,"",(S225/U226)^(1/(TestYear-RebaseYear-1))-1)</f>
        <v>-4.0085271332694239E-2</v>
      </c>
    </row>
    <row r="237" spans="2:22" ht="15" thickBot="1" x14ac:dyDescent="0.4">
      <c r="Q237" s="77"/>
      <c r="R237" s="77"/>
      <c r="S237" s="77"/>
      <c r="T237" s="77"/>
      <c r="U237" s="77"/>
    </row>
    <row r="238" spans="2:22" ht="14.5" customHeight="1" x14ac:dyDescent="0.35">
      <c r="C238" s="17"/>
      <c r="D238" s="18" t="s">
        <v>16</v>
      </c>
      <c r="E238" s="18"/>
      <c r="F238" s="179" t="s">
        <v>8</v>
      </c>
      <c r="G238" s="180"/>
      <c r="H238" s="180"/>
      <c r="I238" s="181"/>
      <c r="J238" s="18"/>
      <c r="K238" s="182" t="s">
        <v>52</v>
      </c>
      <c r="L238" s="183"/>
      <c r="M238" s="183"/>
      <c r="N238" s="183"/>
      <c r="O238" s="184"/>
      <c r="P238" s="19"/>
      <c r="Q238" s="185" t="str">
        <f>CONCATENATE("Demand (kW) per ",LEFT(F217,LEN(F217)-1))</f>
        <v>Demand (kW) per Customer</v>
      </c>
      <c r="R238" s="186"/>
      <c r="S238" s="186"/>
      <c r="T238" s="186"/>
      <c r="U238" s="187"/>
      <c r="V238" s="90"/>
    </row>
    <row r="239" spans="2:22" ht="39.5" thickBot="1" x14ac:dyDescent="0.4">
      <c r="C239" s="22"/>
      <c r="D239" s="23" t="str">
        <f>CONCATENATE("(for ",TestYear," Cost of Service")</f>
        <v>(for 2023 Cost of Service</v>
      </c>
      <c r="E239" s="31"/>
      <c r="F239" s="188"/>
      <c r="G239" s="189"/>
      <c r="H239" s="189"/>
      <c r="I239" s="138"/>
      <c r="J239" s="31"/>
      <c r="K239" s="27"/>
      <c r="L239" s="28" t="s">
        <v>18</v>
      </c>
      <c r="M239" s="28" t="s">
        <v>19</v>
      </c>
      <c r="N239" s="29"/>
      <c r="O239" s="30" t="s">
        <v>19</v>
      </c>
      <c r="P239" s="31"/>
      <c r="Q239" s="92"/>
      <c r="R239" s="93" t="str">
        <f>L239</f>
        <v>Actual (Weather actual)</v>
      </c>
      <c r="S239" s="94" t="str">
        <f>M239</f>
        <v>Weather-normalized</v>
      </c>
      <c r="T239" s="94"/>
      <c r="U239" s="95" t="str">
        <f>O239</f>
        <v>Weather-normalized</v>
      </c>
      <c r="V239" s="90"/>
    </row>
    <row r="240" spans="2:22" x14ac:dyDescent="0.35">
      <c r="C240" s="31" t="s">
        <v>20</v>
      </c>
      <c r="D240" s="32">
        <f t="shared" ref="D240:D245" si="144">D241-1</f>
        <v>2017</v>
      </c>
      <c r="E240" s="96"/>
      <c r="F240" s="97" t="str">
        <f t="shared" ref="F240:F246" si="145">F219</f>
        <v>Actual</v>
      </c>
      <c r="G240" s="141">
        <f>'[2]D-05-01-02 inputs'!$N37</f>
        <v>3110861.4163940474</v>
      </c>
      <c r="H240" s="36" t="str">
        <f t="shared" ref="H240:H246" si="146">IF(D240=RebaseYear,"OEB-approved","")</f>
        <v/>
      </c>
      <c r="I240" s="142"/>
      <c r="J240" s="96"/>
      <c r="K240" s="99" t="str">
        <f>F240</f>
        <v>Actual</v>
      </c>
      <c r="L240" s="39">
        <v>188672.44402802832</v>
      </c>
      <c r="M240" s="39">
        <v>191621.3943281864</v>
      </c>
      <c r="N240" s="100" t="str">
        <f>H240</f>
        <v/>
      </c>
      <c r="O240" s="101"/>
      <c r="P240" s="96"/>
      <c r="Q240" s="102" t="str">
        <f>K240</f>
        <v>Actual</v>
      </c>
      <c r="R240" s="103">
        <f>IF(G219=0,"",L240/G219)</f>
        <v>187.92076098409194</v>
      </c>
      <c r="S240" s="104">
        <f>IF(G219=0,"",M240/G219)</f>
        <v>190.85796247827332</v>
      </c>
      <c r="T240" s="68" t="str">
        <f>N240</f>
        <v/>
      </c>
      <c r="U240" s="104" t="str">
        <f>IF(T240="","",IF(I240=0,"",O240/I240))</f>
        <v/>
      </c>
      <c r="V240" s="33"/>
    </row>
    <row r="241" spans="3:22" x14ac:dyDescent="0.35">
      <c r="C241" s="31" t="s">
        <v>20</v>
      </c>
      <c r="D241" s="32">
        <f t="shared" si="144"/>
        <v>2018</v>
      </c>
      <c r="E241" s="96"/>
      <c r="F241" s="105" t="str">
        <f t="shared" si="145"/>
        <v>Actual</v>
      </c>
      <c r="G241" s="141">
        <f>'[2]D-05-01-02 inputs'!$N38</f>
        <v>3272700.2490207879</v>
      </c>
      <c r="H241" s="36" t="str">
        <f t="shared" si="146"/>
        <v>OEB-approved</v>
      </c>
      <c r="I241" s="144"/>
      <c r="J241" s="96"/>
      <c r="K241" s="99" t="str">
        <f t="shared" ref="K241:K246" si="147">F241</f>
        <v>Actual</v>
      </c>
      <c r="L241" s="39">
        <v>196614.28249097901</v>
      </c>
      <c r="M241" s="39">
        <v>196614.28249097901</v>
      </c>
      <c r="N241" s="100" t="str">
        <f>H241</f>
        <v>OEB-approved</v>
      </c>
      <c r="O241" s="101">
        <v>197039.40485460893</v>
      </c>
      <c r="P241" s="96"/>
      <c r="Q241" s="102" t="str">
        <f t="shared" ref="Q241:Q246" si="148">K241</f>
        <v>Actual</v>
      </c>
      <c r="R241" s="103">
        <f t="shared" ref="R241:R246" si="149">IF(G220=0,"",L241/G220)</f>
        <v>184.87473670990033</v>
      </c>
      <c r="S241" s="104">
        <f t="shared" ref="S241:S246" si="150">IF(G220=0,"",M241/G220)</f>
        <v>184.87473670990033</v>
      </c>
      <c r="T241" s="68" t="str">
        <f>N241</f>
        <v>OEB-approved</v>
      </c>
      <c r="U241" s="104">
        <f>IF(T241="","",IF(I220=0,"",O241/I220))</f>
        <v>176.00963852237709</v>
      </c>
      <c r="V241" s="33"/>
    </row>
    <row r="242" spans="3:22" x14ac:dyDescent="0.35">
      <c r="C242" s="31" t="s">
        <v>20</v>
      </c>
      <c r="D242" s="32">
        <f t="shared" si="144"/>
        <v>2019</v>
      </c>
      <c r="E242" s="96"/>
      <c r="F242" s="105" t="str">
        <f t="shared" si="145"/>
        <v>Actual</v>
      </c>
      <c r="G242" s="141">
        <f>'[2]D-05-01-02 inputs'!$N39</f>
        <v>3691567.7736150008</v>
      </c>
      <c r="H242" s="36" t="str">
        <f t="shared" si="146"/>
        <v/>
      </c>
      <c r="I242" s="145"/>
      <c r="J242" s="96"/>
      <c r="K242" s="99" t="str">
        <f t="shared" si="147"/>
        <v>Actual</v>
      </c>
      <c r="L242" s="39">
        <v>198345.71400000004</v>
      </c>
      <c r="M242" s="39">
        <v>198345.71400000004</v>
      </c>
      <c r="N242" s="100" t="str">
        <f t="shared" ref="N242:N246" si="151">H242</f>
        <v/>
      </c>
      <c r="O242" s="107"/>
      <c r="P242" s="96"/>
      <c r="Q242" s="102" t="str">
        <f t="shared" si="148"/>
        <v>Actual</v>
      </c>
      <c r="R242" s="103">
        <f t="shared" si="149"/>
        <v>175.37198408488067</v>
      </c>
      <c r="S242" s="104">
        <f t="shared" si="150"/>
        <v>175.37198408488067</v>
      </c>
      <c r="T242" s="68" t="str">
        <f t="shared" ref="T242:T246" si="152">N242</f>
        <v/>
      </c>
      <c r="U242" s="104" t="str">
        <f t="shared" ref="U242:U246" si="153">IF(T242="","",IF(I242=0,"",O242/I242))</f>
        <v/>
      </c>
      <c r="V242" s="33"/>
    </row>
    <row r="243" spans="3:22" x14ac:dyDescent="0.35">
      <c r="C243" s="31" t="s">
        <v>20</v>
      </c>
      <c r="D243" s="32">
        <f t="shared" si="144"/>
        <v>2020</v>
      </c>
      <c r="E243" s="96"/>
      <c r="F243" s="105" t="str">
        <f t="shared" si="145"/>
        <v>Actual</v>
      </c>
      <c r="G243" s="141">
        <f>'[2]D-05-01-02 inputs'!$N40</f>
        <v>4813281.9191191588</v>
      </c>
      <c r="H243" s="36" t="str">
        <f t="shared" si="146"/>
        <v/>
      </c>
      <c r="I243" s="144"/>
      <c r="J243" s="96"/>
      <c r="K243" s="99" t="str">
        <f t="shared" si="147"/>
        <v>Actual</v>
      </c>
      <c r="L243" s="39">
        <v>192801.09047447806</v>
      </c>
      <c r="M243" s="39">
        <v>192801.09047447806</v>
      </c>
      <c r="N243" s="100" t="str">
        <f t="shared" si="151"/>
        <v/>
      </c>
      <c r="O243" s="101"/>
      <c r="P243" s="96"/>
      <c r="Q243" s="102" t="str">
        <f t="shared" si="148"/>
        <v>Actual</v>
      </c>
      <c r="R243" s="103">
        <f t="shared" si="149"/>
        <v>158.03368071678528</v>
      </c>
      <c r="S243" s="104">
        <f t="shared" si="150"/>
        <v>158.03368071678528</v>
      </c>
      <c r="T243" s="68" t="str">
        <f t="shared" si="152"/>
        <v/>
      </c>
      <c r="U243" s="104" t="str">
        <f t="shared" si="153"/>
        <v/>
      </c>
      <c r="V243" s="33"/>
    </row>
    <row r="244" spans="3:22" x14ac:dyDescent="0.35">
      <c r="C244" s="31" t="s">
        <v>20</v>
      </c>
      <c r="D244" s="32">
        <f t="shared" si="144"/>
        <v>2021</v>
      </c>
      <c r="E244" s="96"/>
      <c r="F244" s="105" t="str">
        <f t="shared" si="145"/>
        <v>Actual</v>
      </c>
      <c r="G244" s="141">
        <f>'[2]D-05-01-02 inputs'!$N41</f>
        <v>5053201.1215398107</v>
      </c>
      <c r="H244" s="36" t="str">
        <f t="shared" si="146"/>
        <v/>
      </c>
      <c r="I244" s="144"/>
      <c r="J244" s="96"/>
      <c r="K244" s="99" t="str">
        <f t="shared" si="147"/>
        <v>Actual</v>
      </c>
      <c r="L244" s="39">
        <v>199269.29073050598</v>
      </c>
      <c r="M244" s="39">
        <v>199269.29073050598</v>
      </c>
      <c r="N244" s="100" t="str">
        <f t="shared" si="151"/>
        <v/>
      </c>
      <c r="O244" s="101"/>
      <c r="P244" s="96"/>
      <c r="Q244" s="102" t="str">
        <f t="shared" si="148"/>
        <v>Actual</v>
      </c>
      <c r="R244" s="103">
        <f t="shared" si="149"/>
        <v>151.40068932412174</v>
      </c>
      <c r="S244" s="104">
        <f t="shared" si="150"/>
        <v>151.40068932412174</v>
      </c>
      <c r="T244" s="68" t="str">
        <f t="shared" si="152"/>
        <v/>
      </c>
      <c r="U244" s="104" t="str">
        <f t="shared" si="153"/>
        <v/>
      </c>
      <c r="V244" s="33"/>
    </row>
    <row r="245" spans="3:22" x14ac:dyDescent="0.35">
      <c r="C245" s="31" t="s">
        <v>36</v>
      </c>
      <c r="D245" s="32">
        <f t="shared" si="144"/>
        <v>2022</v>
      </c>
      <c r="E245" s="96"/>
      <c r="F245" s="105" t="str">
        <f t="shared" si="145"/>
        <v>Forecast</v>
      </c>
      <c r="G245" s="141">
        <f>'[2]D-05-01-02 inputs'!$N42</f>
        <v>5596695.9680025168</v>
      </c>
      <c r="H245" s="36" t="str">
        <f t="shared" si="146"/>
        <v/>
      </c>
      <c r="I245" s="144"/>
      <c r="J245" s="96"/>
      <c r="K245" s="99" t="str">
        <f t="shared" si="147"/>
        <v>Forecast</v>
      </c>
      <c r="L245" s="108"/>
      <c r="M245" s="42">
        <v>205707.81751231907</v>
      </c>
      <c r="N245" s="100" t="str">
        <f t="shared" si="151"/>
        <v/>
      </c>
      <c r="O245" s="101"/>
      <c r="P245" s="96"/>
      <c r="Q245" s="102" t="str">
        <f t="shared" si="148"/>
        <v>Forecast</v>
      </c>
      <c r="R245" s="103">
        <f t="shared" si="149"/>
        <v>0</v>
      </c>
      <c r="S245" s="104">
        <f t="shared" si="150"/>
        <v>146.63736062370987</v>
      </c>
      <c r="T245" s="68" t="str">
        <f t="shared" si="152"/>
        <v/>
      </c>
      <c r="U245" s="104" t="str">
        <f t="shared" si="153"/>
        <v/>
      </c>
      <c r="V245" s="33"/>
    </row>
    <row r="246" spans="3:22" ht="15" thickBot="1" x14ac:dyDescent="0.4">
      <c r="C246" s="43" t="s">
        <v>37</v>
      </c>
      <c r="D246" s="44">
        <f>TestYear</f>
        <v>2023</v>
      </c>
      <c r="E246" s="22"/>
      <c r="F246" s="109" t="str">
        <f t="shared" si="145"/>
        <v>Forecast</v>
      </c>
      <c r="G246" s="141">
        <f>'[2]D-05-01-02 inputs'!$N43</f>
        <v>2457531.1585241696</v>
      </c>
      <c r="H246" s="48" t="str">
        <f t="shared" si="146"/>
        <v/>
      </c>
      <c r="I246" s="149"/>
      <c r="J246" s="22"/>
      <c r="K246" s="112" t="str">
        <f t="shared" si="147"/>
        <v>Forecast</v>
      </c>
      <c r="L246" s="113"/>
      <c r="M246" s="51">
        <v>212159.15855613395</v>
      </c>
      <c r="N246" s="114" t="str">
        <f t="shared" si="151"/>
        <v/>
      </c>
      <c r="O246" s="115"/>
      <c r="P246" s="22"/>
      <c r="Q246" s="116" t="str">
        <f t="shared" si="148"/>
        <v>Forecast</v>
      </c>
      <c r="R246" s="175">
        <f t="shared" si="149"/>
        <v>0</v>
      </c>
      <c r="S246" s="176">
        <f t="shared" si="150"/>
        <v>142.4530910967093</v>
      </c>
      <c r="T246" s="177" t="str">
        <f t="shared" si="152"/>
        <v/>
      </c>
      <c r="U246" s="118" t="str">
        <f t="shared" si="153"/>
        <v/>
      </c>
      <c r="V246" s="33"/>
    </row>
    <row r="247" spans="3:22" ht="15" thickBot="1" x14ac:dyDescent="0.4">
      <c r="C247" s="119"/>
      <c r="I247" s="57">
        <f>SUM(I240:I245)</f>
        <v>0</v>
      </c>
      <c r="O247" s="168">
        <f>SUM(O240:O245)</f>
        <v>197039.40485460893</v>
      </c>
      <c r="U247" s="57">
        <f>SUM(U240:U245)</f>
        <v>176.00963852237709</v>
      </c>
    </row>
    <row r="248" spans="3:22" ht="39.5" thickBot="1" x14ac:dyDescent="0.4">
      <c r="C248" s="120" t="s">
        <v>25</v>
      </c>
      <c r="D248" s="121" t="s">
        <v>26</v>
      </c>
      <c r="E248" s="122"/>
      <c r="F248" s="122"/>
      <c r="G248" s="122" t="s">
        <v>27</v>
      </c>
      <c r="H248" s="122"/>
      <c r="I248" s="65" t="str">
        <f>I227</f>
        <v>Test Year Versus OEB-approved</v>
      </c>
      <c r="J248" s="123"/>
      <c r="K248" s="63" t="s">
        <v>26</v>
      </c>
      <c r="L248" s="190" t="s">
        <v>27</v>
      </c>
      <c r="M248" s="190"/>
      <c r="N248" s="53"/>
      <c r="O248" s="65" t="str">
        <f>I248</f>
        <v>Test Year Versus OEB-approved</v>
      </c>
      <c r="P248" s="124"/>
      <c r="Q248" s="63" t="s">
        <v>26</v>
      </c>
      <c r="R248" s="190" t="s">
        <v>27</v>
      </c>
      <c r="S248" s="190"/>
      <c r="T248" s="53"/>
      <c r="U248" s="65" t="str">
        <f>O248</f>
        <v>Test Year Versus OEB-approved</v>
      </c>
    </row>
    <row r="249" spans="3:22" x14ac:dyDescent="0.35">
      <c r="C249" s="96"/>
      <c r="D249" s="156">
        <f t="shared" ref="D249:D255" si="154">D240</f>
        <v>2017</v>
      </c>
      <c r="E249" s="56"/>
      <c r="F249" s="68"/>
      <c r="G249" s="126"/>
      <c r="H249" s="68"/>
      <c r="I249" s="127"/>
      <c r="J249" s="128"/>
      <c r="K249" s="32">
        <f>D249</f>
        <v>2017</v>
      </c>
      <c r="L249" s="70"/>
      <c r="M249" s="70"/>
      <c r="N249" s="68"/>
      <c r="O249" s="71"/>
      <c r="P249" s="96"/>
      <c r="Q249" s="32">
        <f>K249</f>
        <v>2017</v>
      </c>
      <c r="R249" s="129"/>
      <c r="S249" s="129"/>
      <c r="T249" s="68"/>
      <c r="U249" s="71"/>
    </row>
    <row r="250" spans="3:22" x14ac:dyDescent="0.35">
      <c r="C250" s="96"/>
      <c r="D250" s="130">
        <f t="shared" si="154"/>
        <v>2018</v>
      </c>
      <c r="E250" s="68"/>
      <c r="F250" s="68"/>
      <c r="G250" s="131">
        <f t="shared" ref="G250:G255" si="155">IF(G240=0,"",G241/G240-1)</f>
        <v>5.2023800151900002E-2</v>
      </c>
      <c r="H250" s="68"/>
      <c r="I250" s="127"/>
      <c r="J250" s="128"/>
      <c r="K250" s="32">
        <f t="shared" ref="K250:K256" si="156">D250</f>
        <v>2018</v>
      </c>
      <c r="L250" s="73">
        <f t="shared" ref="L250:M250" si="157">IF(L240=0,"",L241/L240-1)</f>
        <v>4.209326117475265E-2</v>
      </c>
      <c r="M250" s="73">
        <f t="shared" si="157"/>
        <v>2.6056005804035554E-2</v>
      </c>
      <c r="N250" s="68"/>
      <c r="O250" s="71"/>
      <c r="P250" s="96"/>
      <c r="Q250" s="32">
        <f t="shared" ref="Q250:Q256" si="158">K250</f>
        <v>2018</v>
      </c>
      <c r="R250" s="132">
        <f>IF(R240="","",IF(R240=0,"",R241/R240-1))</f>
        <v>-1.6209088651197301E-2</v>
      </c>
      <c r="S250" s="132">
        <f>IF(S240="","",IF(S240=0,"",S241/S240-1))</f>
        <v>-3.1349102184060618E-2</v>
      </c>
      <c r="T250" s="68"/>
      <c r="U250" s="71"/>
    </row>
    <row r="251" spans="3:22" x14ac:dyDescent="0.35">
      <c r="C251" s="96"/>
      <c r="D251" s="158">
        <f t="shared" si="154"/>
        <v>2019</v>
      </c>
      <c r="E251" s="68"/>
      <c r="F251" s="68"/>
      <c r="G251" s="131">
        <f t="shared" si="155"/>
        <v>0.12798835601260472</v>
      </c>
      <c r="H251" s="68"/>
      <c r="I251" s="127"/>
      <c r="J251" s="128"/>
      <c r="K251" s="32">
        <f t="shared" si="156"/>
        <v>2019</v>
      </c>
      <c r="L251" s="73">
        <f t="shared" ref="L251:M251" si="159">IF(L241=0,"",L242/L241-1)</f>
        <v>8.8062346594808272E-3</v>
      </c>
      <c r="M251" s="73">
        <f t="shared" si="159"/>
        <v>8.8062346594808272E-3</v>
      </c>
      <c r="N251" s="68"/>
      <c r="O251" s="71"/>
      <c r="P251" s="96"/>
      <c r="Q251" s="32">
        <f t="shared" si="158"/>
        <v>2019</v>
      </c>
      <c r="R251" s="132">
        <f t="shared" ref="R251:S251" si="160">IF(R241="","",IF(R241=0,"",R242/R241-1))</f>
        <v>-5.1401033987305111E-2</v>
      </c>
      <c r="S251" s="132">
        <f t="shared" si="160"/>
        <v>-5.1401033987305111E-2</v>
      </c>
      <c r="T251" s="68"/>
      <c r="U251" s="71"/>
    </row>
    <row r="252" spans="3:22" x14ac:dyDescent="0.35">
      <c r="C252" s="96"/>
      <c r="D252" s="130">
        <f t="shared" si="154"/>
        <v>2020</v>
      </c>
      <c r="E252" s="68"/>
      <c r="F252" s="68"/>
      <c r="G252" s="131">
        <f t="shared" si="155"/>
        <v>0.30385847268509147</v>
      </c>
      <c r="H252" s="68"/>
      <c r="I252" s="127"/>
      <c r="J252" s="128"/>
      <c r="K252" s="32">
        <f t="shared" si="156"/>
        <v>2020</v>
      </c>
      <c r="L252" s="73">
        <f t="shared" ref="L252:M252" si="161">IF(L242=0,"",L243/L242-1)</f>
        <v>-2.7954339994067046E-2</v>
      </c>
      <c r="M252" s="73">
        <f t="shared" si="161"/>
        <v>-2.7954339994067046E-2</v>
      </c>
      <c r="N252" s="68"/>
      <c r="O252" s="71"/>
      <c r="P252" s="96"/>
      <c r="Q252" s="32">
        <f t="shared" si="158"/>
        <v>2020</v>
      </c>
      <c r="R252" s="132">
        <f t="shared" ref="R252:S252" si="162">IF(R242="","",IF(R242=0,"",R243/R242-1))</f>
        <v>-9.8865867650237527E-2</v>
      </c>
      <c r="S252" s="132">
        <f t="shared" si="162"/>
        <v>-9.8865867650237527E-2</v>
      </c>
      <c r="T252" s="68"/>
      <c r="U252" s="71"/>
    </row>
    <row r="253" spans="3:22" x14ac:dyDescent="0.35">
      <c r="C253" s="96"/>
      <c r="D253" s="130">
        <f t="shared" si="154"/>
        <v>2021</v>
      </c>
      <c r="E253" s="68"/>
      <c r="F253" s="68"/>
      <c r="G253" s="131">
        <f t="shared" si="155"/>
        <v>4.9845242072286133E-2</v>
      </c>
      <c r="H253" s="68"/>
      <c r="I253" s="127"/>
      <c r="J253" s="128"/>
      <c r="K253" s="32">
        <f t="shared" si="156"/>
        <v>2021</v>
      </c>
      <c r="L253" s="73">
        <f t="shared" ref="L253:M253" si="163">IF(L243=0,"",L244/L243-1)</f>
        <v>3.3548566764378007E-2</v>
      </c>
      <c r="M253" s="73">
        <f t="shared" si="163"/>
        <v>3.3548566764378007E-2</v>
      </c>
      <c r="N253" s="68"/>
      <c r="O253" s="71"/>
      <c r="P253" s="96"/>
      <c r="Q253" s="32">
        <f t="shared" si="158"/>
        <v>2021</v>
      </c>
      <c r="R253" s="132">
        <f t="shared" ref="R253:S253" si="164">IF(R243="","",IF(R243=0,"",R244/R243-1))</f>
        <v>-4.1972011045864566E-2</v>
      </c>
      <c r="S253" s="132">
        <f t="shared" si="164"/>
        <v>-4.1972011045864566E-2</v>
      </c>
      <c r="T253" s="68"/>
      <c r="U253" s="71"/>
    </row>
    <row r="254" spans="3:22" x14ac:dyDescent="0.35">
      <c r="C254" s="96"/>
      <c r="D254" s="130">
        <f t="shared" si="154"/>
        <v>2022</v>
      </c>
      <c r="E254" s="68"/>
      <c r="F254" s="68"/>
      <c r="G254" s="131">
        <f t="shared" si="155"/>
        <v>0.10755456459985369</v>
      </c>
      <c r="H254" s="68"/>
      <c r="I254" s="127"/>
      <c r="J254" s="128"/>
      <c r="K254" s="32">
        <f t="shared" si="156"/>
        <v>2022</v>
      </c>
      <c r="L254" s="73" t="str">
        <f>IF(K245="Forecast","",IF(L244=0,"",L245/L244-1))</f>
        <v/>
      </c>
      <c r="M254" s="73">
        <f>IF(M244=0,"",M245/M244-1)</f>
        <v>3.2310682485042985E-2</v>
      </c>
      <c r="N254" s="68"/>
      <c r="O254" s="71"/>
      <c r="P254" s="96"/>
      <c r="Q254" s="32">
        <f t="shared" si="158"/>
        <v>2022</v>
      </c>
      <c r="R254" s="132" t="str">
        <f>IF(Q245="Forecast","",IF(R244=0,"",R245/R244-1))</f>
        <v/>
      </c>
      <c r="S254" s="132">
        <f>IF(S244="","",IF(S244=0,"",S245/S244-1))</f>
        <v>-3.1461737206588514E-2</v>
      </c>
      <c r="T254" s="68"/>
      <c r="U254" s="71"/>
    </row>
    <row r="255" spans="3:22" x14ac:dyDescent="0.35">
      <c r="C255" s="96"/>
      <c r="D255" s="158">
        <f t="shared" si="154"/>
        <v>2023</v>
      </c>
      <c r="E255" s="68"/>
      <c r="F255" s="68"/>
      <c r="G255" s="131">
        <f t="shared" si="155"/>
        <v>-0.56089607643967265</v>
      </c>
      <c r="H255" s="68"/>
      <c r="I255" s="133" t="str">
        <f>IF(I247=0,"",G246/I247-1)</f>
        <v/>
      </c>
      <c r="J255" s="128"/>
      <c r="K255" s="32">
        <f t="shared" si="156"/>
        <v>2023</v>
      </c>
      <c r="L255" s="73" t="str">
        <f>IF(K246="Forecast","",IF(L245=0,"",L246/L245-1))</f>
        <v/>
      </c>
      <c r="M255" s="73">
        <f>IF(M245=0,"",M246/M245-1)</f>
        <v>3.1361671723674434E-2</v>
      </c>
      <c r="N255" s="68"/>
      <c r="O255" s="74">
        <f>IF(O247=0,"",M246/O247-1)</f>
        <v>7.6734669964525937E-2</v>
      </c>
      <c r="P255" s="96"/>
      <c r="Q255" s="32">
        <f t="shared" si="158"/>
        <v>2023</v>
      </c>
      <c r="R255" s="132" t="str">
        <f>IF(Q246="Forecast","",IF(R245=0,"",R246/R245-1))</f>
        <v/>
      </c>
      <c r="S255" s="132">
        <f>IF(S245="","",IF(S245=0,"",S246/S245-1))</f>
        <v>-2.8534812064286541E-2</v>
      </c>
      <c r="T255" s="68"/>
      <c r="U255" s="74">
        <f>IF(U247=0,"",S246/U247-1)</f>
        <v>-0.19065176036596176</v>
      </c>
    </row>
    <row r="256" spans="3:22" ht="29.5" thickBot="1" x14ac:dyDescent="0.4">
      <c r="C256" s="22"/>
      <c r="D256" s="134" t="s">
        <v>29</v>
      </c>
      <c r="E256" s="77"/>
      <c r="F256" s="77"/>
      <c r="G256" s="135">
        <f>IF(G240=0,"",(G246/G240)^(1/($D246-$D240-1))-1)</f>
        <v>-4.6054258355968547E-2</v>
      </c>
      <c r="H256" s="77"/>
      <c r="I256" s="83" t="str">
        <f>IF(I247=0,"",(G246/I247)^(1/(TestYear-RebaseYear-1))-1)</f>
        <v/>
      </c>
      <c r="J256" s="80"/>
      <c r="K256" s="81" t="str">
        <f t="shared" si="156"/>
        <v>Geometric Mean</v>
      </c>
      <c r="L256" s="82">
        <f>IF(L240=0,"",(L244/L240)^(1/($D244-$D240-1))-1)</f>
        <v>1.838180943139367E-2</v>
      </c>
      <c r="M256" s="82">
        <f>IF(M240=0,"",(M246/M240)^(1/($D246-$D240-1))-1)</f>
        <v>2.0571785279566157E-2</v>
      </c>
      <c r="N256" s="77"/>
      <c r="O256" s="83">
        <f>IF(O247=0,"",(M246/O247)^(1/(TestYear-RebaseYear-1))-1)</f>
        <v>1.8655124470902562E-2</v>
      </c>
      <c r="P256" s="22"/>
      <c r="Q256" s="81" t="str">
        <f t="shared" si="158"/>
        <v>Geometric Mean</v>
      </c>
      <c r="R256" s="137">
        <f>IF(R240="","",IF(R240=0,"",(R244/R240)^(1/($D244-$D240-1))-1))</f>
        <v>-6.9497173496939624E-2</v>
      </c>
      <c r="S256" s="82">
        <f>IF(S240="","",IF(S240=0,"",(S246/S240)^(1/($D246-$D240-1))-1))</f>
        <v>-5.68249172096158E-2</v>
      </c>
      <c r="T256" s="77"/>
      <c r="U256" s="83">
        <f>IF(U247=0,"",(S246/U247)^(1/(TestYear-RebaseYear-1))-1)</f>
        <v>-5.1507597267949401E-2</v>
      </c>
    </row>
    <row r="257" spans="2:22" ht="15" thickBot="1" x14ac:dyDescent="0.4"/>
    <row r="258" spans="2:22" ht="15" thickBot="1" x14ac:dyDescent="0.4">
      <c r="B258" s="85">
        <v>6</v>
      </c>
      <c r="C258" s="86" t="s">
        <v>31</v>
      </c>
      <c r="D258" s="191" t="s">
        <v>43</v>
      </c>
      <c r="E258" s="192"/>
      <c r="F258" s="192"/>
      <c r="G258" s="192"/>
      <c r="H258" s="192"/>
      <c r="I258" s="193"/>
      <c r="K258" s="87" t="s">
        <v>32</v>
      </c>
      <c r="Q258" s="88" t="s">
        <v>50</v>
      </c>
      <c r="R258" s="89"/>
      <c r="S258" s="89"/>
      <c r="T258" s="89"/>
      <c r="U258" s="89"/>
    </row>
    <row r="259" spans="2:22" ht="15" thickBot="1" x14ac:dyDescent="0.4">
      <c r="Q259" s="77"/>
      <c r="R259" s="77"/>
      <c r="S259" s="77"/>
      <c r="T259" s="77"/>
      <c r="U259" s="77"/>
    </row>
    <row r="260" spans="2:22" ht="14.5" customHeight="1" x14ac:dyDescent="0.35">
      <c r="C260" s="17"/>
      <c r="D260" s="18" t="s">
        <v>16</v>
      </c>
      <c r="E260" s="18"/>
      <c r="F260" s="194" t="s">
        <v>34</v>
      </c>
      <c r="G260" s="195"/>
      <c r="H260" s="195"/>
      <c r="I260" s="196"/>
      <c r="J260" s="18"/>
      <c r="K260" s="182" t="s">
        <v>17</v>
      </c>
      <c r="L260" s="183"/>
      <c r="M260" s="183"/>
      <c r="N260" s="183"/>
      <c r="O260" s="184"/>
      <c r="P260" s="19"/>
      <c r="Q260" s="185" t="str">
        <f>CONCATENATE("Consumption (kWh) per ",LEFT(F260,LEN(F260)-1))</f>
        <v>Consumption (kWh) per Customer</v>
      </c>
      <c r="R260" s="186"/>
      <c r="S260" s="186"/>
      <c r="T260" s="186"/>
      <c r="U260" s="187"/>
      <c r="V260" s="90"/>
    </row>
    <row r="261" spans="2:22" ht="39.5" thickBot="1" x14ac:dyDescent="0.4">
      <c r="C261" s="22"/>
      <c r="D261" s="23" t="str">
        <f>CONCATENATE("(for ",TestYear," Cost of Service")</f>
        <v>(for 2023 Cost of Service</v>
      </c>
      <c r="E261" s="31"/>
      <c r="F261" s="188"/>
      <c r="G261" s="189"/>
      <c r="H261" s="197"/>
      <c r="I261" s="91"/>
      <c r="J261" s="31"/>
      <c r="K261" s="27"/>
      <c r="L261" s="28" t="s">
        <v>18</v>
      </c>
      <c r="M261" s="28" t="s">
        <v>19</v>
      </c>
      <c r="N261" s="29"/>
      <c r="O261" s="30" t="s">
        <v>19</v>
      </c>
      <c r="P261" s="31"/>
      <c r="Q261" s="92"/>
      <c r="R261" s="93" t="str">
        <f>L261</f>
        <v>Actual (Weather actual)</v>
      </c>
      <c r="S261" s="94" t="str">
        <f>M261</f>
        <v>Weather-normalized</v>
      </c>
      <c r="T261" s="94"/>
      <c r="U261" s="95" t="str">
        <f>O261</f>
        <v>Weather-normalized</v>
      </c>
      <c r="V261" s="90"/>
    </row>
    <row r="262" spans="2:22" x14ac:dyDescent="0.35">
      <c r="C262" s="31" t="s">
        <v>20</v>
      </c>
      <c r="D262" s="32">
        <f t="shared" ref="D262:D266" si="165">D263-1</f>
        <v>2017</v>
      </c>
      <c r="E262" s="96"/>
      <c r="F262" s="97" t="str">
        <f>$K$23</f>
        <v>Actual</v>
      </c>
      <c r="G262" s="98">
        <v>5231</v>
      </c>
      <c r="H262" s="37" t="str">
        <f t="shared" ref="H262:H268" si="166">IF(D262=RebaseYear,"OEB-approved","")</f>
        <v/>
      </c>
      <c r="I262" s="40"/>
      <c r="J262" s="96"/>
      <c r="K262" s="99" t="str">
        <f>F262</f>
        <v>Actual</v>
      </c>
      <c r="L262" s="163">
        <v>2481856944.9792118</v>
      </c>
      <c r="M262" s="163">
        <v>2514720807.5260115</v>
      </c>
      <c r="N262" s="100" t="str">
        <f>H262</f>
        <v/>
      </c>
      <c r="O262" s="101"/>
      <c r="P262" s="96"/>
      <c r="Q262" s="102" t="str">
        <f>K262</f>
        <v>Actual</v>
      </c>
      <c r="R262" s="103">
        <f>IF(G262=0,"",L262/G262)</f>
        <v>474451.71955251612</v>
      </c>
      <c r="S262" s="104">
        <f>IF(G262=0,"",M262/G262)</f>
        <v>480734.23963410658</v>
      </c>
      <c r="T262" s="68" t="str">
        <f>N262</f>
        <v/>
      </c>
      <c r="U262" s="104" t="str">
        <f>IF(T262="","",IF(I262=0,"",O262/I262))</f>
        <v/>
      </c>
      <c r="V262" s="33"/>
    </row>
    <row r="263" spans="2:22" x14ac:dyDescent="0.35">
      <c r="C263" s="31" t="s">
        <v>20</v>
      </c>
      <c r="D263" s="32">
        <f t="shared" si="165"/>
        <v>2018</v>
      </c>
      <c r="E263" s="96"/>
      <c r="F263" s="105" t="str">
        <f>$K$24</f>
        <v>Actual</v>
      </c>
      <c r="G263" s="98">
        <v>5334</v>
      </c>
      <c r="H263" s="37" t="str">
        <f t="shared" si="166"/>
        <v>OEB-approved</v>
      </c>
      <c r="I263" s="40">
        <v>5239.2023259985108</v>
      </c>
      <c r="J263" s="96"/>
      <c r="K263" s="99" t="str">
        <f t="shared" ref="K263:K268" si="167">F263</f>
        <v>Actual</v>
      </c>
      <c r="L263" s="163">
        <v>2542067426.21</v>
      </c>
      <c r="M263" s="163">
        <v>2406632340.6232805</v>
      </c>
      <c r="N263" s="100" t="str">
        <f>H263</f>
        <v>OEB-approved</v>
      </c>
      <c r="O263" s="40">
        <v>2457598719.7756801</v>
      </c>
      <c r="P263" s="96"/>
      <c r="Q263" s="102" t="str">
        <f t="shared" ref="Q263:Q268" si="168">K263</f>
        <v>Actual</v>
      </c>
      <c r="R263" s="103">
        <f t="shared" ref="R263:R268" si="169">IF(G263=0,"",L263/G263)</f>
        <v>476578.07015560556</v>
      </c>
      <c r="S263" s="104">
        <f t="shared" ref="S263:S268" si="170">IF(G263=0,"",M263/G263)</f>
        <v>451187.16547118122</v>
      </c>
      <c r="T263" s="68" t="str">
        <f>N263</f>
        <v>OEB-approved</v>
      </c>
      <c r="U263" s="104">
        <f>IF(T263="","",IF(I263=0,"",O263/I263))</f>
        <v>469078.79613282537</v>
      </c>
      <c r="V263" s="33"/>
    </row>
    <row r="264" spans="2:22" x14ac:dyDescent="0.35">
      <c r="C264" s="31" t="s">
        <v>20</v>
      </c>
      <c r="D264" s="32">
        <f t="shared" si="165"/>
        <v>2019</v>
      </c>
      <c r="E264" s="96"/>
      <c r="F264" s="105" t="str">
        <f>$K$25</f>
        <v>Actual</v>
      </c>
      <c r="G264" s="98">
        <v>5411</v>
      </c>
      <c r="H264" s="37" t="str">
        <f t="shared" si="166"/>
        <v/>
      </c>
      <c r="I264" s="106"/>
      <c r="J264" s="96"/>
      <c r="K264" s="99" t="str">
        <f t="shared" si="167"/>
        <v>Actual</v>
      </c>
      <c r="L264" s="163">
        <v>2446572079.1303034</v>
      </c>
      <c r="M264" s="163">
        <v>2260433149.0639396</v>
      </c>
      <c r="N264" s="100" t="str">
        <f t="shared" ref="N264:N268" si="171">H264</f>
        <v/>
      </c>
      <c r="O264" s="107"/>
      <c r="P264" s="96"/>
      <c r="Q264" s="102" t="str">
        <f t="shared" si="168"/>
        <v>Actual</v>
      </c>
      <c r="R264" s="103">
        <f t="shared" si="169"/>
        <v>452147.86160234769</v>
      </c>
      <c r="S264" s="104">
        <f t="shared" si="170"/>
        <v>417747.76364145993</v>
      </c>
      <c r="T264" s="68" t="str">
        <f t="shared" ref="T264:T268" si="172">N264</f>
        <v/>
      </c>
      <c r="U264" s="104" t="str">
        <f t="shared" ref="U264:U268" si="173">IF(T264="","",IF(I264=0,"",O264/I264))</f>
        <v/>
      </c>
      <c r="V264" s="33"/>
    </row>
    <row r="265" spans="2:22" x14ac:dyDescent="0.35">
      <c r="C265" s="31" t="s">
        <v>20</v>
      </c>
      <c r="D265" s="32">
        <f t="shared" si="165"/>
        <v>2020</v>
      </c>
      <c r="E265" s="96"/>
      <c r="F265" s="105" t="str">
        <f>$K$26</f>
        <v>Actual</v>
      </c>
      <c r="G265" s="98">
        <v>5348</v>
      </c>
      <c r="H265" s="37" t="str">
        <f t="shared" si="166"/>
        <v/>
      </c>
      <c r="I265" s="40"/>
      <c r="J265" s="96"/>
      <c r="K265" s="99" t="str">
        <f t="shared" si="167"/>
        <v>Actual</v>
      </c>
      <c r="L265" s="163">
        <v>2363538539.7823105</v>
      </c>
      <c r="M265" s="163">
        <v>2194367638.2264023</v>
      </c>
      <c r="N265" s="100" t="str">
        <f t="shared" si="171"/>
        <v/>
      </c>
      <c r="O265" s="101"/>
      <c r="P265" s="96"/>
      <c r="Q265" s="102" t="str">
        <f t="shared" si="168"/>
        <v>Actual</v>
      </c>
      <c r="R265" s="103">
        <f t="shared" si="169"/>
        <v>441948.11888225703</v>
      </c>
      <c r="S265" s="104">
        <f t="shared" si="170"/>
        <v>410315.56436544546</v>
      </c>
      <c r="T265" s="68" t="str">
        <f t="shared" si="172"/>
        <v/>
      </c>
      <c r="U265" s="104" t="str">
        <f t="shared" si="173"/>
        <v/>
      </c>
      <c r="V265" s="33"/>
    </row>
    <row r="266" spans="2:22" x14ac:dyDescent="0.35">
      <c r="C266" s="31" t="s">
        <v>20</v>
      </c>
      <c r="D266" s="32">
        <f t="shared" si="165"/>
        <v>2021</v>
      </c>
      <c r="E266" s="96"/>
      <c r="F266" s="105" t="str">
        <f>$K$27</f>
        <v>Actual</v>
      </c>
      <c r="G266" s="98">
        <v>5366.5065177237893</v>
      </c>
      <c r="H266" s="37" t="str">
        <f t="shared" si="166"/>
        <v/>
      </c>
      <c r="I266" s="40"/>
      <c r="J266" s="96"/>
      <c r="K266" s="99" t="str">
        <f t="shared" si="167"/>
        <v>Actual</v>
      </c>
      <c r="L266" s="163">
        <v>2197314722.3843503</v>
      </c>
      <c r="M266" s="163">
        <v>2197314722.3843503</v>
      </c>
      <c r="N266" s="100" t="str">
        <f t="shared" si="171"/>
        <v/>
      </c>
      <c r="O266" s="101"/>
      <c r="P266" s="96"/>
      <c r="Q266" s="102" t="str">
        <f t="shared" si="168"/>
        <v>Actual</v>
      </c>
      <c r="R266" s="103">
        <f t="shared" si="169"/>
        <v>409449.74447107245</v>
      </c>
      <c r="S266" s="104">
        <f t="shared" si="170"/>
        <v>409449.74447107245</v>
      </c>
      <c r="T266" s="68" t="str">
        <f t="shared" si="172"/>
        <v/>
      </c>
      <c r="U266" s="104" t="str">
        <f t="shared" si="173"/>
        <v/>
      </c>
      <c r="V266" s="33"/>
    </row>
    <row r="267" spans="2:22" x14ac:dyDescent="0.35">
      <c r="C267" s="31" t="s">
        <v>22</v>
      </c>
      <c r="D267" s="32">
        <f>D268-1</f>
        <v>2022</v>
      </c>
      <c r="E267" s="96"/>
      <c r="F267" s="105" t="str">
        <f>$K$28</f>
        <v>Forecast</v>
      </c>
      <c r="G267" s="98">
        <v>5419.7591453502164</v>
      </c>
      <c r="H267" s="37" t="str">
        <f t="shared" si="166"/>
        <v/>
      </c>
      <c r="I267" s="40"/>
      <c r="J267" s="96"/>
      <c r="K267" s="99" t="str">
        <f t="shared" si="167"/>
        <v>Forecast</v>
      </c>
      <c r="L267" s="108"/>
      <c r="M267" s="165">
        <v>2200802373.7387486</v>
      </c>
      <c r="N267" s="100" t="str">
        <f t="shared" si="171"/>
        <v/>
      </c>
      <c r="O267" s="101"/>
      <c r="P267" s="96"/>
      <c r="Q267" s="102" t="str">
        <f t="shared" si="168"/>
        <v>Forecast</v>
      </c>
      <c r="R267" s="103">
        <f t="shared" si="169"/>
        <v>0</v>
      </c>
      <c r="S267" s="104">
        <f t="shared" si="170"/>
        <v>406070.14347249857</v>
      </c>
      <c r="T267" s="68" t="str">
        <f t="shared" si="172"/>
        <v/>
      </c>
      <c r="U267" s="104" t="str">
        <f t="shared" si="173"/>
        <v/>
      </c>
      <c r="V267" s="33"/>
    </row>
    <row r="268" spans="2:22" ht="15" thickBot="1" x14ac:dyDescent="0.4">
      <c r="C268" s="43" t="s">
        <v>24</v>
      </c>
      <c r="D268" s="44">
        <f>TestYear</f>
        <v>2023</v>
      </c>
      <c r="E268" s="22"/>
      <c r="F268" s="109" t="str">
        <f>$K$29</f>
        <v>Forecast</v>
      </c>
      <c r="G268" s="110">
        <v>5342.5982814367044</v>
      </c>
      <c r="H268" s="49" t="str">
        <f t="shared" si="166"/>
        <v/>
      </c>
      <c r="I268" s="111"/>
      <c r="J268" s="22"/>
      <c r="K268" s="112" t="str">
        <f t="shared" si="167"/>
        <v>Forecast</v>
      </c>
      <c r="L268" s="113"/>
      <c r="M268" s="167">
        <v>2201214672.2448745</v>
      </c>
      <c r="N268" s="114" t="str">
        <f t="shared" si="171"/>
        <v/>
      </c>
      <c r="O268" s="115"/>
      <c r="P268" s="22"/>
      <c r="Q268" s="116" t="str">
        <f t="shared" si="168"/>
        <v>Forecast</v>
      </c>
      <c r="R268" s="117">
        <f t="shared" si="169"/>
        <v>0</v>
      </c>
      <c r="S268" s="118">
        <f t="shared" si="170"/>
        <v>412012.0129363226</v>
      </c>
      <c r="T268" s="77" t="str">
        <f t="shared" si="172"/>
        <v/>
      </c>
      <c r="U268" s="118" t="str">
        <f t="shared" si="173"/>
        <v/>
      </c>
      <c r="V268" s="33"/>
    </row>
    <row r="269" spans="2:22" ht="15" thickBot="1" x14ac:dyDescent="0.4">
      <c r="B269" s="68"/>
      <c r="C269" s="119"/>
      <c r="I269" s="57">
        <f>SUM(I262:I267)</f>
        <v>5239.2023259985108</v>
      </c>
      <c r="O269" s="57">
        <f>SUM(O262:O267)</f>
        <v>2457598719.7756801</v>
      </c>
      <c r="U269" s="57">
        <f>SUM(U262:U267)</f>
        <v>469078.79613282537</v>
      </c>
    </row>
    <row r="270" spans="2:22" ht="39.5" thickBot="1" x14ac:dyDescent="0.4">
      <c r="C270" s="120" t="s">
        <v>25</v>
      </c>
      <c r="D270" s="121" t="s">
        <v>26</v>
      </c>
      <c r="E270" s="53"/>
      <c r="F270" s="53"/>
      <c r="G270" s="122" t="s">
        <v>27</v>
      </c>
      <c r="H270" s="53"/>
      <c r="I270" s="65" t="s">
        <v>35</v>
      </c>
      <c r="J270" s="123"/>
      <c r="K270" s="63" t="s">
        <v>26</v>
      </c>
      <c r="L270" s="190" t="s">
        <v>27</v>
      </c>
      <c r="M270" s="190"/>
      <c r="N270" s="53"/>
      <c r="O270" s="65" t="str">
        <f>I270</f>
        <v>Test Year Versus OEB-approved</v>
      </c>
      <c r="P270" s="124"/>
      <c r="Q270" s="63" t="s">
        <v>26</v>
      </c>
      <c r="R270" s="190" t="s">
        <v>27</v>
      </c>
      <c r="S270" s="190"/>
      <c r="T270" s="53"/>
      <c r="U270" s="65" t="str">
        <f>O270</f>
        <v>Test Year Versus OEB-approved</v>
      </c>
    </row>
    <row r="271" spans="2:22" x14ac:dyDescent="0.35">
      <c r="C271" s="96"/>
      <c r="D271" s="125">
        <f t="shared" ref="D271:D277" si="174">D262</f>
        <v>2017</v>
      </c>
      <c r="E271" s="68"/>
      <c r="F271" s="68"/>
      <c r="G271" s="126"/>
      <c r="H271" s="68"/>
      <c r="I271" s="127"/>
      <c r="J271" s="128"/>
      <c r="K271" s="32">
        <f>D271</f>
        <v>2017</v>
      </c>
      <c r="L271" s="70"/>
      <c r="M271" s="70"/>
      <c r="N271" s="68"/>
      <c r="O271" s="71"/>
      <c r="P271" s="96"/>
      <c r="Q271" s="32">
        <f>K271</f>
        <v>2017</v>
      </c>
      <c r="R271" s="129"/>
      <c r="S271" s="129"/>
      <c r="T271" s="68"/>
      <c r="U271" s="71"/>
    </row>
    <row r="272" spans="2:22" x14ac:dyDescent="0.35">
      <c r="C272" s="96"/>
      <c r="D272" s="130">
        <f t="shared" si="174"/>
        <v>2018</v>
      </c>
      <c r="E272" s="68"/>
      <c r="F272" s="68"/>
      <c r="G272" s="131">
        <f t="shared" ref="G272:G277" si="175">IF(G262=0,"",G263/G262-1)</f>
        <v>1.969030778053904E-2</v>
      </c>
      <c r="H272" s="68"/>
      <c r="I272" s="127"/>
      <c r="J272" s="128"/>
      <c r="K272" s="32">
        <f t="shared" ref="K272:K278" si="176">D272</f>
        <v>2018</v>
      </c>
      <c r="L272" s="73">
        <f t="shared" ref="L272:M275" si="177">IF(L262=0,"",L263/L262-1)</f>
        <v>2.426025454553038E-2</v>
      </c>
      <c r="M272" s="73">
        <f t="shared" si="177"/>
        <v>-4.2982293135383376E-2</v>
      </c>
      <c r="N272" s="68"/>
      <c r="O272" s="71"/>
      <c r="P272" s="96"/>
      <c r="Q272" s="32">
        <f t="shared" ref="Q272:Q278" si="178">K272</f>
        <v>2018</v>
      </c>
      <c r="R272" s="132">
        <f>IF(R262="","",IF(R262=0,"",R263/R262-1))</f>
        <v>4.4817006988506769E-3</v>
      </c>
      <c r="S272" s="132">
        <f>IF(S262="","",IF(S262=0,"",S263/S262-1))</f>
        <v>-6.1462387587399747E-2</v>
      </c>
      <c r="T272" s="68"/>
      <c r="U272" s="71"/>
    </row>
    <row r="273" spans="3:22" x14ac:dyDescent="0.35">
      <c r="C273" s="96"/>
      <c r="D273" s="130">
        <f t="shared" si="174"/>
        <v>2019</v>
      </c>
      <c r="E273" s="68"/>
      <c r="F273" s="68"/>
      <c r="G273" s="131">
        <f t="shared" si="175"/>
        <v>1.4435695538057791E-2</v>
      </c>
      <c r="H273" s="68"/>
      <c r="I273" s="127"/>
      <c r="J273" s="128"/>
      <c r="K273" s="32">
        <f t="shared" si="176"/>
        <v>2019</v>
      </c>
      <c r="L273" s="73">
        <f t="shared" si="177"/>
        <v>-3.756601657969072E-2</v>
      </c>
      <c r="M273" s="73">
        <f t="shared" si="177"/>
        <v>-6.0748452969545674E-2</v>
      </c>
      <c r="N273" s="68"/>
      <c r="O273" s="71"/>
      <c r="P273" s="96"/>
      <c r="Q273" s="32">
        <f t="shared" si="178"/>
        <v>2019</v>
      </c>
      <c r="R273" s="132">
        <f t="shared" ref="R273:S274" si="179">IF(R263="","",IF(R263=0,"",R264/R263-1))</f>
        <v>-5.1261713627068994E-2</v>
      </c>
      <c r="S273" s="132">
        <f t="shared" si="179"/>
        <v>-7.4114257649151138E-2</v>
      </c>
      <c r="T273" s="68"/>
      <c r="U273" s="71"/>
    </row>
    <row r="274" spans="3:22" x14ac:dyDescent="0.35">
      <c r="C274" s="96"/>
      <c r="D274" s="130">
        <f t="shared" si="174"/>
        <v>2020</v>
      </c>
      <c r="E274" s="68"/>
      <c r="F274" s="68"/>
      <c r="G274" s="131">
        <f t="shared" si="175"/>
        <v>-1.1642949547218673E-2</v>
      </c>
      <c r="H274" s="68"/>
      <c r="I274" s="127"/>
      <c r="J274" s="128"/>
      <c r="K274" s="32">
        <f t="shared" si="176"/>
        <v>2020</v>
      </c>
      <c r="L274" s="73">
        <f t="shared" si="177"/>
        <v>-3.3938725965314442E-2</v>
      </c>
      <c r="M274" s="73">
        <f t="shared" si="177"/>
        <v>-2.9226925319554509E-2</v>
      </c>
      <c r="N274" s="68"/>
      <c r="O274" s="71"/>
      <c r="P274" s="96"/>
      <c r="Q274" s="32">
        <f t="shared" si="178"/>
        <v>2020</v>
      </c>
      <c r="R274" s="132">
        <f t="shared" si="179"/>
        <v>-2.2558422998937178E-2</v>
      </c>
      <c r="S274" s="132">
        <f t="shared" si="179"/>
        <v>-1.7791116848188016E-2</v>
      </c>
      <c r="T274" s="68"/>
      <c r="U274" s="71"/>
    </row>
    <row r="275" spans="3:22" x14ac:dyDescent="0.35">
      <c r="C275" s="96"/>
      <c r="D275" s="130">
        <f t="shared" si="174"/>
        <v>2021</v>
      </c>
      <c r="E275" s="68"/>
      <c r="F275" s="68"/>
      <c r="G275" s="131">
        <f t="shared" si="175"/>
        <v>3.4604558197062207E-3</v>
      </c>
      <c r="H275" s="68"/>
      <c r="I275" s="127"/>
      <c r="J275" s="128"/>
      <c r="K275" s="32">
        <f t="shared" si="176"/>
        <v>2021</v>
      </c>
      <c r="L275" s="73">
        <f t="shared" si="177"/>
        <v>-7.0328371888223939E-2</v>
      </c>
      <c r="M275" s="73">
        <f t="shared" si="177"/>
        <v>1.343022065495747E-3</v>
      </c>
      <c r="N275" s="68"/>
      <c r="O275" s="71"/>
      <c r="P275" s="96"/>
      <c r="Q275" s="32">
        <f t="shared" si="178"/>
        <v>2021</v>
      </c>
      <c r="R275" s="132">
        <f>IF(R265="","",IF(R265=0,"",R266/R265-1))</f>
        <v>-7.3534365285629177E-2</v>
      </c>
      <c r="S275" s="132">
        <f>IF(S265="","",IF(S265=0,"",S266/S265-1))</f>
        <v>-2.1101317365623817E-3</v>
      </c>
      <c r="T275" s="68"/>
      <c r="U275" s="71"/>
    </row>
    <row r="276" spans="3:22" x14ac:dyDescent="0.35">
      <c r="C276" s="96"/>
      <c r="D276" s="130">
        <f t="shared" si="174"/>
        <v>2022</v>
      </c>
      <c r="E276" s="68"/>
      <c r="F276" s="68"/>
      <c r="G276" s="131">
        <f t="shared" si="175"/>
        <v>9.9231459890249951E-3</v>
      </c>
      <c r="H276" s="68"/>
      <c r="I276" s="127"/>
      <c r="J276" s="128"/>
      <c r="K276" s="32">
        <f t="shared" si="176"/>
        <v>2022</v>
      </c>
      <c r="L276" s="73" t="str">
        <f>IF(K267="Forecast","",IF(L266=0,"",L267/L266-1))</f>
        <v/>
      </c>
      <c r="M276" s="73">
        <f>IF(M266=0,"",M267/M266-1)</f>
        <v>1.5872334167104096E-3</v>
      </c>
      <c r="N276" s="68"/>
      <c r="O276" s="71"/>
      <c r="P276" s="96"/>
      <c r="Q276" s="32">
        <f t="shared" si="178"/>
        <v>2022</v>
      </c>
      <c r="R276" s="132" t="str">
        <f>IF(Q267="Forecast","",IF(R266=0,"",R267/R266-1))</f>
        <v/>
      </c>
      <c r="S276" s="132">
        <f>IF(S266="","",IF(S266=0,"",S267/S266-1))</f>
        <v>-8.2540068572753977E-3</v>
      </c>
      <c r="T276" s="68"/>
      <c r="U276" s="71"/>
    </row>
    <row r="277" spans="3:22" x14ac:dyDescent="0.35">
      <c r="C277" s="96"/>
      <c r="D277" s="130">
        <f t="shared" si="174"/>
        <v>2023</v>
      </c>
      <c r="E277" s="68"/>
      <c r="F277" s="68"/>
      <c r="G277" s="131">
        <f t="shared" si="175"/>
        <v>-1.4236954418852865E-2</v>
      </c>
      <c r="H277" s="68"/>
      <c r="I277" s="133">
        <f>IF(I269=0,"",G268/I269-1)</f>
        <v>1.9735056790059824E-2</v>
      </c>
      <c r="J277" s="128"/>
      <c r="K277" s="32">
        <f t="shared" si="176"/>
        <v>2023</v>
      </c>
      <c r="L277" s="73" t="str">
        <f>IF(K268="Forecast","",IF(L267=0,"",L268/L267-1))</f>
        <v/>
      </c>
      <c r="M277" s="73">
        <f>IF(M267=0,"",M268/M267-1)</f>
        <v>1.8734008607301789E-4</v>
      </c>
      <c r="N277" s="68"/>
      <c r="O277" s="74">
        <f>IF(O269=0,"",M268/O269-1)</f>
        <v>-0.10432299035141401</v>
      </c>
      <c r="P277" s="96"/>
      <c r="Q277" s="32">
        <f t="shared" si="178"/>
        <v>2023</v>
      </c>
      <c r="R277" s="132" t="str">
        <f>IF(Q268="Forecast","",IF(R267=0,"",R268/R267-1))</f>
        <v/>
      </c>
      <c r="S277" s="132">
        <f>IF(S267="","",IF(S267=0,"",S268/S267-1))</f>
        <v>1.4632618426492217E-2</v>
      </c>
      <c r="T277" s="68"/>
      <c r="U277" s="74">
        <f>IF(U269=0,"",S268/U269-1)</f>
        <v>-0.12165713664094857</v>
      </c>
    </row>
    <row r="278" spans="3:22" ht="29.5" thickBot="1" x14ac:dyDescent="0.4">
      <c r="C278" s="22"/>
      <c r="D278" s="134" t="s">
        <v>29</v>
      </c>
      <c r="E278" s="77"/>
      <c r="F278" s="77"/>
      <c r="G278" s="135">
        <f>IF(G262=0,"",(G268/G262)^(1/($D268-$D262-1))-1)</f>
        <v>4.23085285441549E-3</v>
      </c>
      <c r="H278" s="77"/>
      <c r="I278" s="136">
        <f>IF(I269=0,"",(G268/I269)^(1/(TestYear-RebaseYear-1))-1)</f>
        <v>4.8976658761643588E-3</v>
      </c>
      <c r="J278" s="80"/>
      <c r="K278" s="81" t="str">
        <f t="shared" si="176"/>
        <v>Geometric Mean</v>
      </c>
      <c r="L278" s="82">
        <f>IF(L262=0,"",(L266/L262)^(1/($D266-$D262-1))-1)</f>
        <v>-3.977758398337683E-2</v>
      </c>
      <c r="M278" s="82">
        <f>IF(M262=0,"",(M268/M262)^(1/($D268-$D262-1))-1)</f>
        <v>-2.6279026223658741E-2</v>
      </c>
      <c r="N278" s="77"/>
      <c r="O278" s="83">
        <f>IF(O269=0,"",(M268/O269)^(1/(TestYear-RebaseYear-1))-1)</f>
        <v>-2.7167979814007537E-2</v>
      </c>
      <c r="P278" s="22"/>
      <c r="Q278" s="81" t="str">
        <f t="shared" si="178"/>
        <v>Geometric Mean</v>
      </c>
      <c r="R278" s="137">
        <f>IF(R262="","",IF(R262=0,"",(R266/R262)^(1/($D266-$D262-1))-1))</f>
        <v>-4.7928584155435772E-2</v>
      </c>
      <c r="S278" s="82">
        <f>IF(S262="","",IF(S262=0,"",(S268/S262)^(1/($D268-$D262-1))-1))</f>
        <v>-3.0381340098597165E-2</v>
      </c>
      <c r="T278" s="77"/>
      <c r="U278" s="83">
        <f>IF(U269=0,"",(S268/U269)^(1/(TestYear-RebaseYear-1))-1)</f>
        <v>-3.1909364285580333E-2</v>
      </c>
    </row>
    <row r="280" spans="3:22" ht="15" thickBot="1" x14ac:dyDescent="0.4">
      <c r="Q280" s="77"/>
      <c r="R280" s="77"/>
      <c r="S280" s="77"/>
      <c r="T280" s="77"/>
      <c r="U280" s="77"/>
    </row>
    <row r="281" spans="3:22" ht="14.5" customHeight="1" x14ac:dyDescent="0.35">
      <c r="C281" s="17"/>
      <c r="D281" s="18" t="s">
        <v>16</v>
      </c>
      <c r="E281" s="18"/>
      <c r="F281" s="179" t="s">
        <v>8</v>
      </c>
      <c r="G281" s="180"/>
      <c r="H281" s="180"/>
      <c r="I281" s="181"/>
      <c r="J281" s="18"/>
      <c r="K281" s="182" t="s">
        <v>52</v>
      </c>
      <c r="L281" s="183"/>
      <c r="M281" s="183"/>
      <c r="N281" s="183"/>
      <c r="O281" s="184"/>
      <c r="P281" s="19"/>
      <c r="Q281" s="185" t="str">
        <f>CONCATENATE("Demand (kW) per ",LEFT(F260,LEN(F260)-1))</f>
        <v>Demand (kW) per Customer</v>
      </c>
      <c r="R281" s="186"/>
      <c r="S281" s="186"/>
      <c r="T281" s="186"/>
      <c r="U281" s="187"/>
      <c r="V281" s="90"/>
    </row>
    <row r="282" spans="3:22" ht="39.5" thickBot="1" x14ac:dyDescent="0.4">
      <c r="C282" s="22"/>
      <c r="D282" s="23" t="str">
        <f>CONCATENATE("(for ",TestYear," Cost of Service")</f>
        <v>(for 2023 Cost of Service</v>
      </c>
      <c r="E282" s="31"/>
      <c r="F282" s="188"/>
      <c r="G282" s="189"/>
      <c r="H282" s="189"/>
      <c r="I282" s="138"/>
      <c r="J282" s="31"/>
      <c r="K282" s="27"/>
      <c r="L282" s="28" t="s">
        <v>18</v>
      </c>
      <c r="M282" s="28" t="s">
        <v>19</v>
      </c>
      <c r="N282" s="29"/>
      <c r="O282" s="30" t="s">
        <v>19</v>
      </c>
      <c r="P282" s="31"/>
      <c r="Q282" s="92"/>
      <c r="R282" s="93" t="str">
        <f>L282</f>
        <v>Actual (Weather actual)</v>
      </c>
      <c r="S282" s="94" t="str">
        <f>M282</f>
        <v>Weather-normalized</v>
      </c>
      <c r="T282" s="94"/>
      <c r="U282" s="95" t="str">
        <f>O282</f>
        <v>Weather-normalized</v>
      </c>
      <c r="V282" s="90"/>
    </row>
    <row r="283" spans="3:22" x14ac:dyDescent="0.35">
      <c r="C283" s="31" t="s">
        <v>20</v>
      </c>
      <c r="D283" s="32">
        <f t="shared" ref="D283:D288" si="180">D284-1</f>
        <v>2017</v>
      </c>
      <c r="E283" s="96"/>
      <c r="F283" s="97" t="str">
        <f t="shared" ref="F283:F289" si="181">F262</f>
        <v>Actual</v>
      </c>
      <c r="G283" s="141">
        <f>'[2]D-05-01-02 inputs'!$N44</f>
        <v>130499079.23953238</v>
      </c>
      <c r="H283" s="36" t="str">
        <f t="shared" ref="H283:H289" si="182">IF(D283=RebaseYear,"OEB-approved","")</f>
        <v/>
      </c>
      <c r="I283" s="142"/>
      <c r="J283" s="96"/>
      <c r="K283" s="99" t="str">
        <f>F283</f>
        <v>Actual</v>
      </c>
      <c r="L283" s="39">
        <v>7848256.4010741748</v>
      </c>
      <c r="M283" s="39">
        <v>7970924.6486229645</v>
      </c>
      <c r="N283" s="100" t="str">
        <f>H283</f>
        <v/>
      </c>
      <c r="O283" s="101"/>
      <c r="P283" s="96"/>
      <c r="Q283" s="102" t="str">
        <f>K283</f>
        <v>Actual</v>
      </c>
      <c r="R283" s="103">
        <f>IF(G262=0,"",L283/G262)</f>
        <v>1500.3357677450153</v>
      </c>
      <c r="S283" s="104">
        <f>IF(G262=0,"",M283/G262)</f>
        <v>1523.7860157948699</v>
      </c>
      <c r="T283" s="68" t="str">
        <f>N283</f>
        <v/>
      </c>
      <c r="U283" s="104" t="str">
        <f>IF(T283="","",IF(I283=0,"",O283/I283))</f>
        <v/>
      </c>
      <c r="V283" s="33"/>
    </row>
    <row r="284" spans="3:22" x14ac:dyDescent="0.35">
      <c r="C284" s="31" t="s">
        <v>20</v>
      </c>
      <c r="D284" s="32">
        <f t="shared" si="180"/>
        <v>2018</v>
      </c>
      <c r="E284" s="96"/>
      <c r="F284" s="105" t="str">
        <f t="shared" si="181"/>
        <v>Actual</v>
      </c>
      <c r="G284" s="141">
        <f>'[2]D-05-01-02 inputs'!$N45</f>
        <v>125523305.4586135</v>
      </c>
      <c r="H284" s="36" t="str">
        <f t="shared" si="182"/>
        <v>OEB-approved</v>
      </c>
      <c r="I284" s="144"/>
      <c r="J284" s="96"/>
      <c r="K284" s="99" t="str">
        <f t="shared" ref="K284:K289" si="183">F284</f>
        <v>Actual</v>
      </c>
      <c r="L284" s="39">
        <v>7528602.1089996602</v>
      </c>
      <c r="M284" s="39">
        <v>7531163.2617700687</v>
      </c>
      <c r="N284" s="100" t="str">
        <f>H284</f>
        <v>OEB-approved</v>
      </c>
      <c r="O284" s="101">
        <v>7860142.2867938001</v>
      </c>
      <c r="P284" s="96"/>
      <c r="Q284" s="102" t="str">
        <f t="shared" ref="Q284:Q289" si="184">K284</f>
        <v>Actual</v>
      </c>
      <c r="R284" s="103">
        <f t="shared" ref="R284:R289" si="185">IF(G263=0,"",L284/G263)</f>
        <v>1411.4364658792015</v>
      </c>
      <c r="S284" s="104">
        <f t="shared" ref="S284:S289" si="186">IF(G263=0,"",M284/G263)</f>
        <v>1411.9166220041373</v>
      </c>
      <c r="T284" s="68" t="str">
        <f>N284</f>
        <v>OEB-approved</v>
      </c>
      <c r="U284" s="104">
        <f>IF(T284="","",IF(I263=0,"",O284/I263))</f>
        <v>1500.2555346620975</v>
      </c>
      <c r="V284" s="33"/>
    </row>
    <row r="285" spans="3:22" x14ac:dyDescent="0.35">
      <c r="C285" s="31" t="s">
        <v>20</v>
      </c>
      <c r="D285" s="32">
        <f t="shared" si="180"/>
        <v>2019</v>
      </c>
      <c r="E285" s="96"/>
      <c r="F285" s="105" t="str">
        <f t="shared" si="181"/>
        <v>Actual</v>
      </c>
      <c r="G285" s="141">
        <f>'[2]D-05-01-02 inputs'!$N46</f>
        <v>135722148.95700091</v>
      </c>
      <c r="H285" s="36" t="str">
        <f t="shared" si="182"/>
        <v/>
      </c>
      <c r="I285" s="145"/>
      <c r="J285" s="96"/>
      <c r="K285" s="99" t="str">
        <f t="shared" si="183"/>
        <v>Actual</v>
      </c>
      <c r="L285" s="39">
        <v>7639374.3330000006</v>
      </c>
      <c r="M285" s="39">
        <v>7432858.7852208689</v>
      </c>
      <c r="N285" s="100" t="str">
        <f t="shared" ref="N285:N289" si="187">H285</f>
        <v/>
      </c>
      <c r="O285" s="107"/>
      <c r="P285" s="96"/>
      <c r="Q285" s="102" t="str">
        <f t="shared" si="184"/>
        <v>Actual</v>
      </c>
      <c r="R285" s="103">
        <f t="shared" si="185"/>
        <v>1411.823014784698</v>
      </c>
      <c r="S285" s="104">
        <f t="shared" si="186"/>
        <v>1373.6571401258304</v>
      </c>
      <c r="T285" s="68" t="str">
        <f t="shared" ref="T285:T289" si="188">N285</f>
        <v/>
      </c>
      <c r="U285" s="104" t="str">
        <f t="shared" ref="U285:U289" si="189">IF(T285="","",IF(I285=0,"",O285/I285))</f>
        <v/>
      </c>
      <c r="V285" s="33"/>
    </row>
    <row r="286" spans="3:22" x14ac:dyDescent="0.35">
      <c r="C286" s="31" t="s">
        <v>20</v>
      </c>
      <c r="D286" s="32">
        <f t="shared" si="180"/>
        <v>2020</v>
      </c>
      <c r="E286" s="96"/>
      <c r="F286" s="105" t="str">
        <f t="shared" si="181"/>
        <v>Actual</v>
      </c>
      <c r="G286" s="141">
        <f>'[2]D-05-01-02 inputs'!$N47</f>
        <v>140625959.61170462</v>
      </c>
      <c r="H286" s="36" t="str">
        <f t="shared" si="182"/>
        <v/>
      </c>
      <c r="I286" s="144"/>
      <c r="J286" s="96"/>
      <c r="K286" s="99" t="str">
        <f t="shared" si="183"/>
        <v>Actual</v>
      </c>
      <c r="L286" s="39">
        <v>7248717.4154683668</v>
      </c>
      <c r="M286" s="39">
        <v>7033288.2277180664</v>
      </c>
      <c r="N286" s="100" t="str">
        <f t="shared" si="187"/>
        <v/>
      </c>
      <c r="O286" s="101"/>
      <c r="P286" s="96"/>
      <c r="Q286" s="102" t="str">
        <f t="shared" si="184"/>
        <v>Actual</v>
      </c>
      <c r="R286" s="103">
        <f t="shared" si="185"/>
        <v>1355.4071457495077</v>
      </c>
      <c r="S286" s="104">
        <f t="shared" si="186"/>
        <v>1315.1249490871478</v>
      </c>
      <c r="T286" s="68" t="str">
        <f t="shared" si="188"/>
        <v/>
      </c>
      <c r="U286" s="104" t="str">
        <f t="shared" si="189"/>
        <v/>
      </c>
      <c r="V286" s="33"/>
    </row>
    <row r="287" spans="3:22" x14ac:dyDescent="0.35">
      <c r="C287" s="31" t="s">
        <v>20</v>
      </c>
      <c r="D287" s="32">
        <f t="shared" si="180"/>
        <v>2021</v>
      </c>
      <c r="E287" s="96"/>
      <c r="F287" s="105" t="str">
        <f t="shared" si="181"/>
        <v>Actual</v>
      </c>
      <c r="G287" s="141">
        <f>'[2]D-05-01-02 inputs'!$N48</f>
        <v>138165854.55455154</v>
      </c>
      <c r="H287" s="36" t="str">
        <f t="shared" si="182"/>
        <v/>
      </c>
      <c r="I287" s="144"/>
      <c r="J287" s="96"/>
      <c r="K287" s="99" t="str">
        <f t="shared" si="183"/>
        <v>Actual</v>
      </c>
      <c r="L287" s="39">
        <v>7042734.0890008835</v>
      </c>
      <c r="M287" s="39">
        <v>7042734.0890008835</v>
      </c>
      <c r="N287" s="100" t="str">
        <f t="shared" si="187"/>
        <v/>
      </c>
      <c r="O287" s="101"/>
      <c r="P287" s="96"/>
      <c r="Q287" s="102" t="str">
        <f t="shared" si="184"/>
        <v>Actual</v>
      </c>
      <c r="R287" s="103">
        <f t="shared" si="185"/>
        <v>1312.3498621945339</v>
      </c>
      <c r="S287" s="104">
        <f t="shared" si="186"/>
        <v>1312.3498621945339</v>
      </c>
      <c r="T287" s="68" t="str">
        <f t="shared" si="188"/>
        <v/>
      </c>
      <c r="U287" s="104" t="str">
        <f t="shared" si="189"/>
        <v/>
      </c>
      <c r="V287" s="33"/>
    </row>
    <row r="288" spans="3:22" x14ac:dyDescent="0.35">
      <c r="C288" s="31" t="s">
        <v>36</v>
      </c>
      <c r="D288" s="32">
        <f t="shared" si="180"/>
        <v>2022</v>
      </c>
      <c r="E288" s="96"/>
      <c r="F288" s="105" t="str">
        <f t="shared" si="181"/>
        <v>Forecast</v>
      </c>
      <c r="G288" s="141">
        <f>'[2]D-05-01-02 inputs'!$N49</f>
        <v>147478461.967792</v>
      </c>
      <c r="H288" s="36" t="str">
        <f t="shared" si="182"/>
        <v/>
      </c>
      <c r="I288" s="144"/>
      <c r="J288" s="96"/>
      <c r="K288" s="99" t="str">
        <f t="shared" si="183"/>
        <v>Forecast</v>
      </c>
      <c r="L288" s="108"/>
      <c r="M288" s="42">
        <v>7053912.5518919509</v>
      </c>
      <c r="N288" s="100" t="str">
        <f t="shared" si="187"/>
        <v/>
      </c>
      <c r="O288" s="101"/>
      <c r="P288" s="96"/>
      <c r="Q288" s="102" t="str">
        <f t="shared" si="184"/>
        <v>Forecast</v>
      </c>
      <c r="R288" s="103">
        <f t="shared" si="185"/>
        <v>0</v>
      </c>
      <c r="S288" s="104">
        <f t="shared" si="186"/>
        <v>1301.5177174328358</v>
      </c>
      <c r="T288" s="68" t="str">
        <f t="shared" si="188"/>
        <v/>
      </c>
      <c r="U288" s="104" t="str">
        <f t="shared" si="189"/>
        <v/>
      </c>
      <c r="V288" s="33"/>
    </row>
    <row r="289" spans="2:22" ht="15" thickBot="1" x14ac:dyDescent="0.4">
      <c r="C289" s="43" t="s">
        <v>37</v>
      </c>
      <c r="D289" s="44">
        <f>TestYear</f>
        <v>2023</v>
      </c>
      <c r="E289" s="22"/>
      <c r="F289" s="109" t="str">
        <f t="shared" si="181"/>
        <v>Forecast</v>
      </c>
      <c r="G289" s="141">
        <f>'[2]D-05-01-02 inputs'!$N50</f>
        <v>138343714.82698518</v>
      </c>
      <c r="H289" s="48" t="str">
        <f t="shared" si="182"/>
        <v/>
      </c>
      <c r="I289" s="149"/>
      <c r="J289" s="22"/>
      <c r="K289" s="112" t="str">
        <f t="shared" si="183"/>
        <v>Forecast</v>
      </c>
      <c r="L289" s="113"/>
      <c r="M289" s="51">
        <v>7055234.0324765751</v>
      </c>
      <c r="N289" s="114" t="str">
        <f t="shared" si="187"/>
        <v/>
      </c>
      <c r="O289" s="115"/>
      <c r="P289" s="22"/>
      <c r="Q289" s="116" t="str">
        <f t="shared" si="184"/>
        <v>Forecast</v>
      </c>
      <c r="R289" s="117">
        <f t="shared" si="185"/>
        <v>0</v>
      </c>
      <c r="S289" s="169">
        <f t="shared" si="186"/>
        <v>1320.5623295673499</v>
      </c>
      <c r="T289" s="77" t="str">
        <f t="shared" si="188"/>
        <v/>
      </c>
      <c r="U289" s="118" t="str">
        <f t="shared" si="189"/>
        <v/>
      </c>
      <c r="V289" s="33"/>
    </row>
    <row r="290" spans="2:22" ht="15" thickBot="1" x14ac:dyDescent="0.4">
      <c r="C290" s="119"/>
      <c r="I290" s="57">
        <f>SUM(I283:I288)</f>
        <v>0</v>
      </c>
      <c r="O290" s="168">
        <f>SUM(O283:O288)</f>
        <v>7860142.2867938001</v>
      </c>
      <c r="U290" s="57">
        <f>SUM(U283:U288)</f>
        <v>1500.2555346620975</v>
      </c>
    </row>
    <row r="291" spans="2:22" ht="39.5" thickBot="1" x14ac:dyDescent="0.4">
      <c r="C291" s="120" t="s">
        <v>25</v>
      </c>
      <c r="D291" s="121" t="s">
        <v>26</v>
      </c>
      <c r="E291" s="122"/>
      <c r="F291" s="122"/>
      <c r="G291" s="122" t="s">
        <v>27</v>
      </c>
      <c r="H291" s="122"/>
      <c r="I291" s="65" t="str">
        <f>I270</f>
        <v>Test Year Versus OEB-approved</v>
      </c>
      <c r="J291" s="123"/>
      <c r="K291" s="63" t="s">
        <v>26</v>
      </c>
      <c r="L291" s="190" t="s">
        <v>27</v>
      </c>
      <c r="M291" s="190"/>
      <c r="N291" s="53"/>
      <c r="O291" s="65" t="str">
        <f>I291</f>
        <v>Test Year Versus OEB-approved</v>
      </c>
      <c r="P291" s="124"/>
      <c r="Q291" s="63" t="s">
        <v>26</v>
      </c>
      <c r="R291" s="190" t="s">
        <v>27</v>
      </c>
      <c r="S291" s="190"/>
      <c r="T291" s="53"/>
      <c r="U291" s="65" t="str">
        <f>O291</f>
        <v>Test Year Versus OEB-approved</v>
      </c>
    </row>
    <row r="292" spans="2:22" x14ac:dyDescent="0.35">
      <c r="C292" s="96"/>
      <c r="D292" s="156">
        <f t="shared" ref="D292:D298" si="190">D283</f>
        <v>2017</v>
      </c>
      <c r="E292" s="56"/>
      <c r="F292" s="68"/>
      <c r="G292" s="126"/>
      <c r="H292" s="68"/>
      <c r="I292" s="127"/>
      <c r="J292" s="128"/>
      <c r="K292" s="32">
        <f>D292</f>
        <v>2017</v>
      </c>
      <c r="L292" s="70"/>
      <c r="M292" s="70"/>
      <c r="N292" s="68"/>
      <c r="O292" s="71"/>
      <c r="P292" s="96"/>
      <c r="Q292" s="32">
        <f>K292</f>
        <v>2017</v>
      </c>
      <c r="R292" s="129"/>
      <c r="S292" s="129"/>
      <c r="T292" s="68"/>
      <c r="U292" s="71"/>
    </row>
    <row r="293" spans="2:22" x14ac:dyDescent="0.35">
      <c r="C293" s="96"/>
      <c r="D293" s="130">
        <f t="shared" si="190"/>
        <v>2018</v>
      </c>
      <c r="E293" s="68"/>
      <c r="F293" s="68"/>
      <c r="G293" s="131">
        <f t="shared" ref="G293:G298" si="191">IF(G283=0,"",G284/G283-1)</f>
        <v>-3.8128803742636386E-2</v>
      </c>
      <c r="H293" s="68"/>
      <c r="I293" s="127"/>
      <c r="J293" s="128"/>
      <c r="K293" s="32">
        <f t="shared" ref="K293:K299" si="192">D293</f>
        <v>2018</v>
      </c>
      <c r="L293" s="73">
        <f t="shared" ref="L293:M293" si="193">IF(L283=0,"",L284/L283-1)</f>
        <v>-4.0729338561207529E-2</v>
      </c>
      <c r="M293" s="73">
        <f t="shared" si="193"/>
        <v>-5.5170686744462905E-2</v>
      </c>
      <c r="N293" s="68"/>
      <c r="O293" s="71"/>
      <c r="P293" s="96"/>
      <c r="Q293" s="32">
        <f t="shared" ref="Q293:Q299" si="194">K293</f>
        <v>2018</v>
      </c>
      <c r="R293" s="132">
        <f>IF(R283="","",IF(R283=0,"",R284/R283-1))</f>
        <v>-5.9252937760344349E-2</v>
      </c>
      <c r="S293" s="132">
        <f>IF(S283="","",IF(S283=0,"",S284/S283-1))</f>
        <v>-7.3415422264770491E-2</v>
      </c>
      <c r="T293" s="68"/>
      <c r="U293" s="71"/>
    </row>
    <row r="294" spans="2:22" x14ac:dyDescent="0.35">
      <c r="C294" s="96"/>
      <c r="D294" s="158">
        <f t="shared" si="190"/>
        <v>2019</v>
      </c>
      <c r="E294" s="68"/>
      <c r="F294" s="68"/>
      <c r="G294" s="131">
        <f t="shared" si="191"/>
        <v>8.1250596939945074E-2</v>
      </c>
      <c r="H294" s="68"/>
      <c r="I294" s="127"/>
      <c r="J294" s="128"/>
      <c r="K294" s="32">
        <f t="shared" si="192"/>
        <v>2019</v>
      </c>
      <c r="L294" s="73">
        <f t="shared" ref="L294:M294" si="195">IF(L284=0,"",L285/L284-1)</f>
        <v>1.4713518179945151E-2</v>
      </c>
      <c r="M294" s="73">
        <f t="shared" si="195"/>
        <v>-1.3053026887388852E-2</v>
      </c>
      <c r="N294" s="68"/>
      <c r="O294" s="71"/>
      <c r="P294" s="96"/>
      <c r="Q294" s="32">
        <f t="shared" si="194"/>
        <v>2019</v>
      </c>
      <c r="R294" s="132">
        <f t="shared" ref="R294:S294" si="196">IF(R284="","",IF(R284=0,"",R285/R284-1))</f>
        <v>2.7386915021754277E-4</v>
      </c>
      <c r="S294" s="132">
        <f t="shared" si="196"/>
        <v>-2.7097550437503615E-2</v>
      </c>
      <c r="T294" s="68"/>
      <c r="U294" s="71"/>
    </row>
    <row r="295" spans="2:22" x14ac:dyDescent="0.35">
      <c r="C295" s="96"/>
      <c r="D295" s="130">
        <f t="shared" si="190"/>
        <v>2020</v>
      </c>
      <c r="E295" s="68"/>
      <c r="F295" s="68"/>
      <c r="G295" s="131">
        <f t="shared" si="191"/>
        <v>3.6131248233162827E-2</v>
      </c>
      <c r="H295" s="68"/>
      <c r="I295" s="127"/>
      <c r="J295" s="128"/>
      <c r="K295" s="32">
        <f t="shared" si="192"/>
        <v>2020</v>
      </c>
      <c r="L295" s="73">
        <f t="shared" ref="L295:M295" si="197">IF(L285=0,"",L286/L285-1)</f>
        <v>-5.1137292205214124E-2</v>
      </c>
      <c r="M295" s="73">
        <f t="shared" si="197"/>
        <v>-5.3757318556527545E-2</v>
      </c>
      <c r="N295" s="68"/>
      <c r="O295" s="71"/>
      <c r="P295" s="96"/>
      <c r="Q295" s="32">
        <f t="shared" si="194"/>
        <v>2020</v>
      </c>
      <c r="R295" s="132">
        <f t="shared" ref="R295:S295" si="198">IF(R285="","",IF(R285=0,"",R286/R285-1))</f>
        <v>-3.9959590150039914E-2</v>
      </c>
      <c r="S295" s="132">
        <f t="shared" si="198"/>
        <v>-4.2610480686120056E-2</v>
      </c>
      <c r="T295" s="68"/>
      <c r="U295" s="71"/>
    </row>
    <row r="296" spans="2:22" x14ac:dyDescent="0.35">
      <c r="C296" s="96"/>
      <c r="D296" s="130">
        <f t="shared" si="190"/>
        <v>2021</v>
      </c>
      <c r="E296" s="68"/>
      <c r="F296" s="68"/>
      <c r="G296" s="131">
        <f t="shared" si="191"/>
        <v>-1.7493961029285798E-2</v>
      </c>
      <c r="H296" s="68"/>
      <c r="I296" s="127"/>
      <c r="J296" s="128"/>
      <c r="K296" s="32">
        <f t="shared" si="192"/>
        <v>2021</v>
      </c>
      <c r="L296" s="73">
        <f t="shared" ref="L296:M296" si="199">IF(L286=0,"",L287/L286-1)</f>
        <v>-2.8416520421657765E-2</v>
      </c>
      <c r="M296" s="73">
        <f t="shared" si="199"/>
        <v>1.343022065495747E-3</v>
      </c>
      <c r="N296" s="68"/>
      <c r="O296" s="71"/>
      <c r="P296" s="96"/>
      <c r="Q296" s="32">
        <f t="shared" si="194"/>
        <v>2021</v>
      </c>
      <c r="R296" s="132">
        <f t="shared" ref="R296:S296" si="200">IF(R286="","",IF(R286=0,"",R287/R286-1))</f>
        <v>-3.1767047776012802E-2</v>
      </c>
      <c r="S296" s="132">
        <f t="shared" si="200"/>
        <v>-2.1101317365624928E-3</v>
      </c>
      <c r="T296" s="68"/>
      <c r="U296" s="71"/>
    </row>
    <row r="297" spans="2:22" x14ac:dyDescent="0.35">
      <c r="C297" s="96"/>
      <c r="D297" s="130">
        <f t="shared" si="190"/>
        <v>2022</v>
      </c>
      <c r="E297" s="68"/>
      <c r="F297" s="68"/>
      <c r="G297" s="131">
        <f t="shared" si="191"/>
        <v>6.7401656098494245E-2</v>
      </c>
      <c r="H297" s="68"/>
      <c r="I297" s="127"/>
      <c r="J297" s="128"/>
      <c r="K297" s="32">
        <f t="shared" si="192"/>
        <v>2022</v>
      </c>
      <c r="L297" s="73" t="str">
        <f>IF(K288="Forecast","",IF(L287=0,"",L288/L287-1))</f>
        <v/>
      </c>
      <c r="M297" s="73">
        <f>IF(M287=0,"",M288/M287-1)</f>
        <v>1.5872334167104096E-3</v>
      </c>
      <c r="N297" s="68"/>
      <c r="O297" s="71"/>
      <c r="P297" s="96"/>
      <c r="Q297" s="32">
        <f t="shared" si="194"/>
        <v>2022</v>
      </c>
      <c r="R297" s="132" t="str">
        <f>IF(Q288="Forecast","",IF(R287=0,"",R288/R287-1))</f>
        <v/>
      </c>
      <c r="S297" s="132">
        <f>IF(S287="","",IF(S287=0,"",S288/S287-1))</f>
        <v>-8.2540068572753977E-3</v>
      </c>
      <c r="T297" s="68"/>
      <c r="U297" s="71"/>
    </row>
    <row r="298" spans="2:22" x14ac:dyDescent="0.35">
      <c r="C298" s="96"/>
      <c r="D298" s="158">
        <f t="shared" si="190"/>
        <v>2023</v>
      </c>
      <c r="E298" s="68"/>
      <c r="F298" s="68"/>
      <c r="G298" s="131">
        <f t="shared" si="191"/>
        <v>-6.1939533535424141E-2</v>
      </c>
      <c r="H298" s="68"/>
      <c r="I298" s="133" t="str">
        <f>IF(I290=0,"",G289/I290-1)</f>
        <v/>
      </c>
      <c r="J298" s="128"/>
      <c r="K298" s="32">
        <f t="shared" si="192"/>
        <v>2023</v>
      </c>
      <c r="L298" s="73" t="str">
        <f>IF(K289="Forecast","",IF(L288=0,"",L289/L288-1))</f>
        <v/>
      </c>
      <c r="M298" s="73">
        <f>IF(M288=0,"",M289/M288-1)</f>
        <v>1.8734008607323993E-4</v>
      </c>
      <c r="N298" s="68"/>
      <c r="O298" s="74">
        <f>IF(O290=0,"",M289/O290-1)</f>
        <v>-0.10240377654099087</v>
      </c>
      <c r="P298" s="96"/>
      <c r="Q298" s="32">
        <f t="shared" si="194"/>
        <v>2023</v>
      </c>
      <c r="R298" s="132" t="str">
        <f>IF(Q289="Forecast","",IF(R288=0,"",R289/R288-1))</f>
        <v/>
      </c>
      <c r="S298" s="132">
        <f>IF(S288="","",IF(S288=0,"",S289/S288-1))</f>
        <v>1.4632618426492439E-2</v>
      </c>
      <c r="T298" s="68"/>
      <c r="U298" s="74">
        <f>IF(U290=0,"",S289/U290-1)</f>
        <v>-0.11977506560921958</v>
      </c>
    </row>
    <row r="299" spans="2:22" ht="29.5" thickBot="1" x14ac:dyDescent="0.4">
      <c r="C299" s="22"/>
      <c r="D299" s="134" t="s">
        <v>29</v>
      </c>
      <c r="E299" s="77"/>
      <c r="F299" s="77"/>
      <c r="G299" s="135">
        <f>IF(G283=0,"",(G289/G283)^(1/($D289-$D283-1))-1)</f>
        <v>1.1743439979451153E-2</v>
      </c>
      <c r="H299" s="77"/>
      <c r="I299" s="83" t="str">
        <f>IF(I290=0,"",(G289/I290)^(1/(TestYear-RebaseYear-1))-1)</f>
        <v/>
      </c>
      <c r="J299" s="80"/>
      <c r="K299" s="81" t="str">
        <f t="shared" si="192"/>
        <v>Geometric Mean</v>
      </c>
      <c r="L299" s="82">
        <f>IF(L283=0,"",(L287/L283)^(1/($D287-$D283-1))-1)</f>
        <v>-3.5454536581447371E-2</v>
      </c>
      <c r="M299" s="82">
        <f>IF(M283=0,"",(M289/M283)^(1/($D289-$D283-1))-1)</f>
        <v>-2.4110727173132895E-2</v>
      </c>
      <c r="N299" s="77"/>
      <c r="O299" s="83">
        <f>IF(O290=0,"",(M289/O290)^(1/(TestYear-RebaseYear-1))-1)</f>
        <v>-2.6647263571425328E-2</v>
      </c>
      <c r="P299" s="22"/>
      <c r="Q299" s="81" t="str">
        <f t="shared" si="194"/>
        <v>Geometric Mean</v>
      </c>
      <c r="R299" s="137">
        <f>IF(R283="","",IF(R283=0,"",(R287/R283)^(1/($D287-$D283-1))-1))</f>
        <v>-4.3642233626573601E-2</v>
      </c>
      <c r="S299" s="82">
        <f>IF(S283="","",IF(S283=0,"",(S289/S283)^(1/($D289-$D283-1))-1))</f>
        <v>-2.822217615301359E-2</v>
      </c>
      <c r="T299" s="77"/>
      <c r="U299" s="83">
        <f>IF(U290=0,"",(S289/U290)^(1/(TestYear-RebaseYear-1))-1)</f>
        <v>-3.1391185907557961E-2</v>
      </c>
    </row>
    <row r="300" spans="2:22" ht="15" thickBot="1" x14ac:dyDescent="0.4">
      <c r="C300" s="68"/>
      <c r="D300" s="160"/>
      <c r="E300" s="68"/>
      <c r="F300" s="68"/>
      <c r="G300" s="131"/>
      <c r="H300" s="68"/>
      <c r="I300" s="161"/>
    </row>
    <row r="301" spans="2:22" ht="15" thickBot="1" x14ac:dyDescent="0.4">
      <c r="B301" s="85">
        <v>7</v>
      </c>
      <c r="C301" s="86" t="s">
        <v>31</v>
      </c>
      <c r="D301" s="191" t="s">
        <v>49</v>
      </c>
      <c r="E301" s="192"/>
      <c r="F301" s="192"/>
      <c r="G301" s="192"/>
      <c r="H301" s="192"/>
      <c r="I301" s="193"/>
      <c r="K301" s="87" t="s">
        <v>32</v>
      </c>
      <c r="Q301" s="88" t="s">
        <v>33</v>
      </c>
      <c r="R301" s="89"/>
      <c r="S301" s="89"/>
      <c r="T301" s="89"/>
      <c r="U301" s="89"/>
    </row>
    <row r="302" spans="2:22" ht="15" thickBot="1" x14ac:dyDescent="0.4">
      <c r="Q302" s="77"/>
      <c r="R302" s="77"/>
      <c r="S302" s="77"/>
      <c r="T302" s="77"/>
      <c r="U302" s="77"/>
    </row>
    <row r="303" spans="2:22" x14ac:dyDescent="0.35">
      <c r="C303" s="17"/>
      <c r="D303" s="18" t="s">
        <v>16</v>
      </c>
      <c r="E303" s="18"/>
      <c r="F303" s="194" t="s">
        <v>34</v>
      </c>
      <c r="G303" s="195"/>
      <c r="H303" s="195"/>
      <c r="I303" s="196"/>
      <c r="J303" s="18"/>
      <c r="K303" s="182" t="s">
        <v>17</v>
      </c>
      <c r="L303" s="183"/>
      <c r="M303" s="183"/>
      <c r="N303" s="183"/>
      <c r="O303" s="184"/>
      <c r="P303" s="19"/>
      <c r="Q303" s="185" t="str">
        <f>CONCATENATE("Consumption (kWh) per ",LEFT(F303,LEN(F303)-1))</f>
        <v>Consumption (kWh) per Customer</v>
      </c>
      <c r="R303" s="186"/>
      <c r="S303" s="186"/>
      <c r="T303" s="186"/>
      <c r="U303" s="187"/>
      <c r="V303" s="90"/>
    </row>
    <row r="304" spans="2:22" ht="39.5" thickBot="1" x14ac:dyDescent="0.4">
      <c r="C304" s="22"/>
      <c r="D304" s="23" t="str">
        <f>CONCATENATE("(for ",TestYear," Cost of Service")</f>
        <v>(for 2023 Cost of Service</v>
      </c>
      <c r="E304" s="31"/>
      <c r="F304" s="188"/>
      <c r="G304" s="189"/>
      <c r="H304" s="197"/>
      <c r="I304" s="91"/>
      <c r="J304" s="31"/>
      <c r="K304" s="27"/>
      <c r="L304" s="28" t="s">
        <v>18</v>
      </c>
      <c r="M304" s="28" t="s">
        <v>19</v>
      </c>
      <c r="N304" s="29"/>
      <c r="O304" s="30" t="s">
        <v>19</v>
      </c>
      <c r="P304" s="31"/>
      <c r="Q304" s="92"/>
      <c r="R304" s="93" t="str">
        <f>L304</f>
        <v>Actual (Weather actual)</v>
      </c>
      <c r="S304" s="94" t="str">
        <f>M304</f>
        <v>Weather-normalized</v>
      </c>
      <c r="T304" s="94"/>
      <c r="U304" s="95" t="str">
        <f>O304</f>
        <v>Weather-normalized</v>
      </c>
      <c r="V304" s="90"/>
    </row>
    <row r="305" spans="2:22" x14ac:dyDescent="0.35">
      <c r="C305" s="31" t="s">
        <v>20</v>
      </c>
      <c r="D305" s="32">
        <f t="shared" ref="D305:D309" si="201">D306-1</f>
        <v>2017</v>
      </c>
      <c r="E305" s="96"/>
      <c r="F305" s="97" t="str">
        <f>$K$23</f>
        <v>Actual</v>
      </c>
      <c r="G305" s="98">
        <v>88522.5</v>
      </c>
      <c r="H305" s="37" t="str">
        <f t="shared" ref="H305:H311" si="202">IF(D305=RebaseYear,"OEB-approved","")</f>
        <v/>
      </c>
      <c r="I305" s="40"/>
      <c r="J305" s="96"/>
      <c r="K305" s="99" t="str">
        <f>F305</f>
        <v>Actual</v>
      </c>
      <c r="L305" s="163">
        <v>2238943770.2356071</v>
      </c>
      <c r="M305" s="163">
        <v>2268591063.3496966</v>
      </c>
      <c r="N305" s="100" t="str">
        <f>H305</f>
        <v/>
      </c>
      <c r="O305" s="101"/>
      <c r="P305" s="96"/>
      <c r="Q305" s="102" t="str">
        <f>K305</f>
        <v>Actual</v>
      </c>
      <c r="R305" s="103">
        <f>IF(G305=0,"",L305/G305)</f>
        <v>25292.369400272328</v>
      </c>
      <c r="S305" s="104">
        <f>IF(G305=0,"",M305/G305)</f>
        <v>25627.281915328833</v>
      </c>
      <c r="T305" s="68" t="str">
        <f>N305</f>
        <v/>
      </c>
      <c r="U305" s="104" t="str">
        <f>IF(T305="","",IF(I305=0,"",O305/I305))</f>
        <v/>
      </c>
      <c r="V305" s="33"/>
    </row>
    <row r="306" spans="2:22" x14ac:dyDescent="0.35">
      <c r="C306" s="31" t="s">
        <v>20</v>
      </c>
      <c r="D306" s="32">
        <f t="shared" si="201"/>
        <v>2018</v>
      </c>
      <c r="E306" s="96"/>
      <c r="F306" s="105" t="str">
        <f>$K$24</f>
        <v>Actual</v>
      </c>
      <c r="G306" s="98">
        <v>88068.5</v>
      </c>
      <c r="H306" s="37" t="str">
        <f t="shared" si="202"/>
        <v>OEB-approved</v>
      </c>
      <c r="I306" s="40">
        <v>87901.5363863401</v>
      </c>
      <c r="J306" s="96"/>
      <c r="K306" s="99" t="str">
        <f t="shared" ref="K306:K311" si="203">F306</f>
        <v>Actual</v>
      </c>
      <c r="L306" s="163">
        <v>2321854452.6599998</v>
      </c>
      <c r="M306" s="163">
        <v>2198151771.4196577</v>
      </c>
      <c r="N306" s="100" t="str">
        <f>H306</f>
        <v>OEB-approved</v>
      </c>
      <c r="O306" s="40">
        <v>2207062032.0440698</v>
      </c>
      <c r="P306" s="96"/>
      <c r="Q306" s="102" t="str">
        <f t="shared" ref="Q306:Q311" si="204">K306</f>
        <v>Actual</v>
      </c>
      <c r="R306" s="103">
        <f t="shared" ref="R306:R311" si="205">IF(G306=0,"",L306/G306)</f>
        <v>26364.187566042339</v>
      </c>
      <c r="S306" s="104">
        <f t="shared" ref="S306:S311" si="206">IF(G306=0,"",M306/G306)</f>
        <v>24959.568647355838</v>
      </c>
      <c r="T306" s="68" t="str">
        <f>N306</f>
        <v>OEB-approved</v>
      </c>
      <c r="U306" s="104">
        <f>IF(T306="","",IF(I306=0,"",O306/I306))</f>
        <v>25108.344208498354</v>
      </c>
      <c r="V306" s="33"/>
    </row>
    <row r="307" spans="2:22" x14ac:dyDescent="0.35">
      <c r="C307" s="31" t="s">
        <v>20</v>
      </c>
      <c r="D307" s="32">
        <f t="shared" si="201"/>
        <v>2019</v>
      </c>
      <c r="E307" s="96"/>
      <c r="F307" s="105" t="str">
        <f>$K$25</f>
        <v>Actual</v>
      </c>
      <c r="G307" s="98">
        <v>88774</v>
      </c>
      <c r="H307" s="37" t="str">
        <f t="shared" si="202"/>
        <v/>
      </c>
      <c r="I307" s="106"/>
      <c r="J307" s="96"/>
      <c r="K307" s="99" t="str">
        <f t="shared" si="203"/>
        <v>Actual</v>
      </c>
      <c r="L307" s="163">
        <v>2328816385.1449661</v>
      </c>
      <c r="M307" s="163">
        <v>2151636487.6264782</v>
      </c>
      <c r="N307" s="100" t="str">
        <f t="shared" ref="N307:N311" si="207">H307</f>
        <v/>
      </c>
      <c r="O307" s="107"/>
      <c r="P307" s="96"/>
      <c r="Q307" s="102" t="str">
        <f t="shared" si="204"/>
        <v>Actual</v>
      </c>
      <c r="R307" s="103">
        <f t="shared" si="205"/>
        <v>26233.090602484579</v>
      </c>
      <c r="S307" s="104">
        <f t="shared" si="206"/>
        <v>24237.237114768719</v>
      </c>
      <c r="T307" s="68" t="str">
        <f t="shared" ref="T307:T311" si="208">N307</f>
        <v/>
      </c>
      <c r="U307" s="104" t="str">
        <f t="shared" ref="U307:U311" si="209">IF(T307="","",IF(I307=0,"",O307/I307))</f>
        <v/>
      </c>
      <c r="V307" s="33"/>
    </row>
    <row r="308" spans="2:22" x14ac:dyDescent="0.35">
      <c r="C308" s="31" t="s">
        <v>20</v>
      </c>
      <c r="D308" s="32">
        <f t="shared" si="201"/>
        <v>2020</v>
      </c>
      <c r="E308" s="96"/>
      <c r="F308" s="105" t="str">
        <f>$K$26</f>
        <v>Actual</v>
      </c>
      <c r="G308" s="98">
        <v>88904</v>
      </c>
      <c r="H308" s="37" t="str">
        <f t="shared" si="202"/>
        <v/>
      </c>
      <c r="I308" s="40"/>
      <c r="J308" s="96"/>
      <c r="K308" s="99" t="str">
        <f t="shared" si="203"/>
        <v>Actual</v>
      </c>
      <c r="L308" s="163">
        <v>2221613197.8555026</v>
      </c>
      <c r="M308" s="163">
        <v>2062600640.5124209</v>
      </c>
      <c r="N308" s="100" t="str">
        <f t="shared" si="207"/>
        <v/>
      </c>
      <c r="O308" s="101"/>
      <c r="P308" s="96"/>
      <c r="Q308" s="102" t="str">
        <f t="shared" si="204"/>
        <v>Actual</v>
      </c>
      <c r="R308" s="103">
        <f t="shared" si="205"/>
        <v>24988.900362812725</v>
      </c>
      <c r="S308" s="104">
        <f t="shared" si="206"/>
        <v>23200.313152528804</v>
      </c>
      <c r="T308" s="68" t="str">
        <f t="shared" si="208"/>
        <v/>
      </c>
      <c r="U308" s="104" t="str">
        <f t="shared" si="209"/>
        <v/>
      </c>
      <c r="V308" s="33"/>
    </row>
    <row r="309" spans="2:22" x14ac:dyDescent="0.35">
      <c r="C309" s="31" t="s">
        <v>20</v>
      </c>
      <c r="D309" s="32">
        <f t="shared" si="201"/>
        <v>2021</v>
      </c>
      <c r="E309" s="96"/>
      <c r="F309" s="105" t="str">
        <f>$K$27</f>
        <v>Actual</v>
      </c>
      <c r="G309" s="98">
        <v>88235.804978657208</v>
      </c>
      <c r="H309" s="37" t="str">
        <f t="shared" si="202"/>
        <v/>
      </c>
      <c r="I309" s="40"/>
      <c r="J309" s="96"/>
      <c r="K309" s="99" t="str">
        <f t="shared" si="203"/>
        <v>Actual</v>
      </c>
      <c r="L309" s="163">
        <v>2049499057.1714206</v>
      </c>
      <c r="M309" s="163">
        <v>2049499057.1714206</v>
      </c>
      <c r="N309" s="100" t="str">
        <f t="shared" si="207"/>
        <v/>
      </c>
      <c r="O309" s="101"/>
      <c r="P309" s="96"/>
      <c r="Q309" s="102" t="str">
        <f t="shared" si="204"/>
        <v>Actual</v>
      </c>
      <c r="R309" s="103">
        <f t="shared" si="205"/>
        <v>23227.521499545004</v>
      </c>
      <c r="S309" s="104">
        <f t="shared" si="206"/>
        <v>23227.521499545004</v>
      </c>
      <c r="T309" s="68" t="str">
        <f t="shared" si="208"/>
        <v/>
      </c>
      <c r="U309" s="104" t="str">
        <f t="shared" si="209"/>
        <v/>
      </c>
      <c r="V309" s="33"/>
    </row>
    <row r="310" spans="2:22" x14ac:dyDescent="0.35">
      <c r="C310" s="31" t="s">
        <v>22</v>
      </c>
      <c r="D310" s="32">
        <f>D311-1</f>
        <v>2022</v>
      </c>
      <c r="E310" s="96"/>
      <c r="F310" s="105" t="str">
        <f>$K$28</f>
        <v>Forecast</v>
      </c>
      <c r="G310" s="98">
        <v>88547.360260454661</v>
      </c>
      <c r="H310" s="37" t="str">
        <f t="shared" si="202"/>
        <v/>
      </c>
      <c r="I310" s="40"/>
      <c r="J310" s="96"/>
      <c r="K310" s="99" t="str">
        <f t="shared" si="203"/>
        <v>Forecast</v>
      </c>
      <c r="L310" s="108"/>
      <c r="M310" s="165">
        <v>2038558517.3597984</v>
      </c>
      <c r="N310" s="100" t="str">
        <f t="shared" si="207"/>
        <v/>
      </c>
      <c r="O310" s="101"/>
      <c r="P310" s="96"/>
      <c r="Q310" s="102" t="str">
        <f t="shared" si="204"/>
        <v>Forecast</v>
      </c>
      <c r="R310" s="103">
        <f t="shared" si="205"/>
        <v>0</v>
      </c>
      <c r="S310" s="104">
        <f t="shared" si="206"/>
        <v>23022.239300681002</v>
      </c>
      <c r="T310" s="68" t="str">
        <f t="shared" si="208"/>
        <v/>
      </c>
      <c r="U310" s="104" t="str">
        <f t="shared" si="209"/>
        <v/>
      </c>
      <c r="V310" s="33"/>
    </row>
    <row r="311" spans="2:22" ht="15" thickBot="1" x14ac:dyDescent="0.4">
      <c r="C311" s="43" t="s">
        <v>24</v>
      </c>
      <c r="D311" s="44">
        <f>TestYear</f>
        <v>2023</v>
      </c>
      <c r="E311" s="22"/>
      <c r="F311" s="109" t="str">
        <f>$K$29</f>
        <v>Forecast</v>
      </c>
      <c r="G311" s="110">
        <v>88794.916531946306</v>
      </c>
      <c r="H311" s="49" t="str">
        <f t="shared" si="202"/>
        <v/>
      </c>
      <c r="I311" s="111"/>
      <c r="J311" s="22"/>
      <c r="K311" s="112" t="str">
        <f t="shared" si="203"/>
        <v>Forecast</v>
      </c>
      <c r="L311" s="113"/>
      <c r="M311" s="167">
        <v>2010934972.791805</v>
      </c>
      <c r="N311" s="114" t="str">
        <f t="shared" si="207"/>
        <v/>
      </c>
      <c r="O311" s="115"/>
      <c r="P311" s="22"/>
      <c r="Q311" s="116" t="str">
        <f t="shared" si="204"/>
        <v>Forecast</v>
      </c>
      <c r="R311" s="117">
        <f t="shared" si="205"/>
        <v>0</v>
      </c>
      <c r="S311" s="118">
        <f t="shared" si="206"/>
        <v>22646.960561850614</v>
      </c>
      <c r="T311" s="77" t="str">
        <f t="shared" si="208"/>
        <v/>
      </c>
      <c r="U311" s="118" t="str">
        <f t="shared" si="209"/>
        <v/>
      </c>
      <c r="V311" s="33"/>
    </row>
    <row r="312" spans="2:22" ht="15" thickBot="1" x14ac:dyDescent="0.4">
      <c r="B312" s="68"/>
      <c r="C312" s="119"/>
      <c r="I312" s="57">
        <f>SUM(I305:I310)</f>
        <v>87901.5363863401</v>
      </c>
      <c r="O312" s="57">
        <f>SUM(O305:O310)</f>
        <v>2207062032.0440698</v>
      </c>
      <c r="U312" s="57">
        <f>SUM(U305:U310)</f>
        <v>25108.344208498354</v>
      </c>
    </row>
    <row r="313" spans="2:22" ht="39.5" thickBot="1" x14ac:dyDescent="0.4">
      <c r="C313" s="120" t="s">
        <v>25</v>
      </c>
      <c r="D313" s="121" t="s">
        <v>26</v>
      </c>
      <c r="E313" s="53"/>
      <c r="F313" s="53"/>
      <c r="G313" s="122" t="s">
        <v>27</v>
      </c>
      <c r="H313" s="53"/>
      <c r="I313" s="65" t="s">
        <v>35</v>
      </c>
      <c r="J313" s="123"/>
      <c r="K313" s="63" t="s">
        <v>26</v>
      </c>
      <c r="L313" s="190" t="s">
        <v>27</v>
      </c>
      <c r="M313" s="190"/>
      <c r="N313" s="53"/>
      <c r="O313" s="65" t="str">
        <f>I313</f>
        <v>Test Year Versus OEB-approved</v>
      </c>
      <c r="P313" s="124"/>
      <c r="Q313" s="63" t="s">
        <v>26</v>
      </c>
      <c r="R313" s="190" t="s">
        <v>27</v>
      </c>
      <c r="S313" s="190"/>
      <c r="T313" s="53"/>
      <c r="U313" s="65" t="str">
        <f>O313</f>
        <v>Test Year Versus OEB-approved</v>
      </c>
    </row>
    <row r="314" spans="2:22" x14ac:dyDescent="0.35">
      <c r="C314" s="96"/>
      <c r="D314" s="125">
        <f t="shared" ref="D314:D320" si="210">D305</f>
        <v>2017</v>
      </c>
      <c r="E314" s="68"/>
      <c r="F314" s="68"/>
      <c r="G314" s="126"/>
      <c r="H314" s="68"/>
      <c r="I314" s="127"/>
      <c r="J314" s="128"/>
      <c r="K314" s="32">
        <f>D314</f>
        <v>2017</v>
      </c>
      <c r="L314" s="70"/>
      <c r="M314" s="70"/>
      <c r="N314" s="68"/>
      <c r="O314" s="71"/>
      <c r="P314" s="96"/>
      <c r="Q314" s="32">
        <f>K314</f>
        <v>2017</v>
      </c>
      <c r="R314" s="129"/>
      <c r="S314" s="129"/>
      <c r="T314" s="68"/>
      <c r="U314" s="71"/>
    </row>
    <row r="315" spans="2:22" x14ac:dyDescent="0.35">
      <c r="C315" s="96"/>
      <c r="D315" s="130">
        <f t="shared" si="210"/>
        <v>2018</v>
      </c>
      <c r="E315" s="68"/>
      <c r="F315" s="68"/>
      <c r="G315" s="131">
        <f t="shared" ref="G315:G320" si="211">IF(G305=0,"",G306/G305-1)</f>
        <v>-5.1286396113982002E-3</v>
      </c>
      <c r="H315" s="68"/>
      <c r="I315" s="127"/>
      <c r="J315" s="128"/>
      <c r="K315" s="32">
        <f t="shared" ref="K315:K321" si="212">D315</f>
        <v>2018</v>
      </c>
      <c r="L315" s="73">
        <f t="shared" ref="L315:M318" si="213">IF(L305=0,"",L306/L305-1)</f>
        <v>3.7031158855618695E-2</v>
      </c>
      <c r="M315" s="73">
        <f t="shared" si="213"/>
        <v>-3.1049796972236865E-2</v>
      </c>
      <c r="N315" s="68"/>
      <c r="O315" s="71"/>
      <c r="P315" s="96"/>
      <c r="Q315" s="32">
        <f t="shared" ref="Q315:Q321" si="214">K315</f>
        <v>2018</v>
      </c>
      <c r="R315" s="132">
        <f>IF(R305="","",IF(R305=0,"",R306/R305-1))</f>
        <v>4.2377135522877252E-2</v>
      </c>
      <c r="S315" s="132">
        <f>IF(S305="","",IF(S305=0,"",S306/S305-1))</f>
        <v>-2.6054782952756539E-2</v>
      </c>
      <c r="T315" s="68"/>
      <c r="U315" s="71"/>
    </row>
    <row r="316" spans="2:22" x14ac:dyDescent="0.35">
      <c r="C316" s="96"/>
      <c r="D316" s="130">
        <f t="shared" si="210"/>
        <v>2019</v>
      </c>
      <c r="E316" s="68"/>
      <c r="F316" s="68"/>
      <c r="G316" s="131">
        <f t="shared" si="211"/>
        <v>8.0108097673969869E-3</v>
      </c>
      <c r="H316" s="68"/>
      <c r="I316" s="127"/>
      <c r="J316" s="128"/>
      <c r="K316" s="32">
        <f t="shared" si="212"/>
        <v>2019</v>
      </c>
      <c r="L316" s="73">
        <f t="shared" si="213"/>
        <v>2.9984362185107027E-3</v>
      </c>
      <c r="M316" s="73">
        <f t="shared" si="213"/>
        <v>-2.116108832791741E-2</v>
      </c>
      <c r="N316" s="68"/>
      <c r="O316" s="71"/>
      <c r="P316" s="96"/>
      <c r="Q316" s="32">
        <f t="shared" si="214"/>
        <v>2019</v>
      </c>
      <c r="R316" s="132">
        <f t="shared" ref="R316:S318" si="215">IF(R306="","",IF(R306=0,"",R307/R306-1))</f>
        <v>-4.9725394810427037E-3</v>
      </c>
      <c r="S316" s="132">
        <f t="shared" si="215"/>
        <v>-2.8940064742009941E-2</v>
      </c>
      <c r="T316" s="68"/>
      <c r="U316" s="71"/>
    </row>
    <row r="317" spans="2:22" x14ac:dyDescent="0.35">
      <c r="C317" s="96"/>
      <c r="D317" s="130">
        <f t="shared" si="210"/>
        <v>2020</v>
      </c>
      <c r="E317" s="68"/>
      <c r="F317" s="68"/>
      <c r="G317" s="131">
        <f t="shared" si="211"/>
        <v>1.4643927276003499E-3</v>
      </c>
      <c r="H317" s="68"/>
      <c r="I317" s="127"/>
      <c r="J317" s="128"/>
      <c r="K317" s="32">
        <f t="shared" si="212"/>
        <v>2020</v>
      </c>
      <c r="L317" s="73">
        <f t="shared" si="213"/>
        <v>-4.6033336064315922E-2</v>
      </c>
      <c r="M317" s="73">
        <f t="shared" si="213"/>
        <v>-4.1380524835900601E-2</v>
      </c>
      <c r="N317" s="68"/>
      <c r="O317" s="71"/>
      <c r="P317" s="96"/>
      <c r="Q317" s="32">
        <f t="shared" si="214"/>
        <v>2020</v>
      </c>
      <c r="R317" s="132">
        <f t="shared" si="215"/>
        <v>-4.7428275170673717E-2</v>
      </c>
      <c r="S317" s="132">
        <f t="shared" si="215"/>
        <v>-4.2782267522071482E-2</v>
      </c>
      <c r="T317" s="68"/>
      <c r="U317" s="71"/>
    </row>
    <row r="318" spans="2:22" x14ac:dyDescent="0.35">
      <c r="C318" s="96"/>
      <c r="D318" s="130">
        <f t="shared" si="210"/>
        <v>2021</v>
      </c>
      <c r="E318" s="68"/>
      <c r="F318" s="68"/>
      <c r="G318" s="131">
        <f t="shared" si="211"/>
        <v>-7.51591628433812E-3</v>
      </c>
      <c r="H318" s="68"/>
      <c r="I318" s="127"/>
      <c r="J318" s="128"/>
      <c r="K318" s="32">
        <f t="shared" si="212"/>
        <v>2021</v>
      </c>
      <c r="L318" s="73">
        <f t="shared" si="213"/>
        <v>-7.7472595522128596E-2</v>
      </c>
      <c r="M318" s="73">
        <f t="shared" si="213"/>
        <v>-6.3519728849427137E-3</v>
      </c>
      <c r="N318" s="68"/>
      <c r="O318" s="71"/>
      <c r="P318" s="96"/>
      <c r="Q318" s="32">
        <f t="shared" si="214"/>
        <v>2021</v>
      </c>
      <c r="R318" s="132">
        <f t="shared" si="215"/>
        <v>-7.0486449491347747E-2</v>
      </c>
      <c r="S318" s="132">
        <f t="shared" si="215"/>
        <v>1.1727577484546003E-3</v>
      </c>
      <c r="T318" s="68"/>
      <c r="U318" s="71"/>
    </row>
    <row r="319" spans="2:22" x14ac:dyDescent="0.35">
      <c r="C319" s="96"/>
      <c r="D319" s="130">
        <f t="shared" si="210"/>
        <v>2022</v>
      </c>
      <c r="E319" s="68"/>
      <c r="F319" s="68"/>
      <c r="G319" s="131">
        <f t="shared" si="211"/>
        <v>3.5309394170859321E-3</v>
      </c>
      <c r="H319" s="68"/>
      <c r="I319" s="127"/>
      <c r="J319" s="128"/>
      <c r="K319" s="32">
        <f t="shared" si="212"/>
        <v>2022</v>
      </c>
      <c r="L319" s="73" t="str">
        <f>IF(K310="Forecast","",IF(L309=0,"",L310/L309-1))</f>
        <v/>
      </c>
      <c r="M319" s="73">
        <f>IF(M309=0,"",M310/M309-1)</f>
        <v>-5.3381531322690412E-3</v>
      </c>
      <c r="N319" s="68"/>
      <c r="O319" s="71"/>
      <c r="P319" s="96"/>
      <c r="Q319" s="32">
        <f t="shared" si="214"/>
        <v>2022</v>
      </c>
      <c r="R319" s="132" t="str">
        <f>IF(Q310="Forecast","",IF(R309=0,"",R310/R309-1))</f>
        <v/>
      </c>
      <c r="S319" s="132">
        <f>IF(S309="","",IF(S309=0,"",S310/S309-1))</f>
        <v>-8.8378865075218194E-3</v>
      </c>
      <c r="T319" s="68"/>
      <c r="U319" s="71"/>
    </row>
    <row r="320" spans="2:22" x14ac:dyDescent="0.35">
      <c r="C320" s="96"/>
      <c r="D320" s="130">
        <f t="shared" si="210"/>
        <v>2023</v>
      </c>
      <c r="E320" s="68"/>
      <c r="F320" s="68"/>
      <c r="G320" s="131">
        <f t="shared" si="211"/>
        <v>2.7957498762636313E-3</v>
      </c>
      <c r="H320" s="68"/>
      <c r="I320" s="133">
        <f>IF(I312=0,"",G311/I312-1)</f>
        <v>1.0163419006462782E-2</v>
      </c>
      <c r="J320" s="128"/>
      <c r="K320" s="32">
        <f t="shared" si="212"/>
        <v>2023</v>
      </c>
      <c r="L320" s="73" t="str">
        <f>IF(K311="Forecast","",IF(L310=0,"",L311/L310-1))</f>
        <v/>
      </c>
      <c r="M320" s="73">
        <f>IF(M310=0,"",M311/M310-1)</f>
        <v>-1.3550528146608953E-2</v>
      </c>
      <c r="N320" s="68"/>
      <c r="O320" s="74">
        <f>IF(O312=0,"",M311/O312-1)</f>
        <v>-8.8863410454586012E-2</v>
      </c>
      <c r="P320" s="96"/>
      <c r="Q320" s="32">
        <f t="shared" si="214"/>
        <v>2023</v>
      </c>
      <c r="R320" s="132" t="str">
        <f>IF(Q311="Forecast","",IF(R310=0,"",R311/R310-1))</f>
        <v/>
      </c>
      <c r="S320" s="132">
        <f>IF(S310="","",IF(S310=0,"",S311/S310-1))</f>
        <v>-1.6300705327969012E-2</v>
      </c>
      <c r="T320" s="68"/>
      <c r="U320" s="74">
        <f>IF(U312=0,"",S311/U312-1)</f>
        <v>-9.8030504369724381E-2</v>
      </c>
    </row>
    <row r="321" spans="3:21" ht="29.5" thickBot="1" x14ac:dyDescent="0.4">
      <c r="C321" s="22"/>
      <c r="D321" s="134" t="s">
        <v>29</v>
      </c>
      <c r="E321" s="77"/>
      <c r="F321" s="77"/>
      <c r="G321" s="135">
        <f>IF(G305=0,"",(G311/G305)^(1/($D311-$D305-1))-1)</f>
        <v>6.1471788333067323E-4</v>
      </c>
      <c r="H321" s="77"/>
      <c r="I321" s="136">
        <f>IF(I312=0,"",(G311/I312)^(1/(TestYear-RebaseYear-1))-1)</f>
        <v>2.5312278518296871E-3</v>
      </c>
      <c r="J321" s="80"/>
      <c r="K321" s="81" t="str">
        <f t="shared" si="212"/>
        <v>Geometric Mean</v>
      </c>
      <c r="L321" s="82">
        <f>IF(L305=0,"",(L309/L305)^(1/($D309-$D305-1))-1)</f>
        <v>-2.9039612920472524E-2</v>
      </c>
      <c r="M321" s="82">
        <f>IF(M305=0,"",(M311/M305)^(1/($D311-$D305-1))-1)</f>
        <v>-2.3823469459595681E-2</v>
      </c>
      <c r="N321" s="77"/>
      <c r="O321" s="83">
        <f>IF(O312=0,"",(M311/O312)^(1/(TestYear-RebaseYear-1))-1)</f>
        <v>-2.299705716516609E-2</v>
      </c>
      <c r="P321" s="22"/>
      <c r="Q321" s="81" t="str">
        <f t="shared" si="214"/>
        <v>Geometric Mean</v>
      </c>
      <c r="R321" s="137">
        <f>IF(R305="","",IF(R305=0,"",(R309/R305)^(1/($D309-$D305-1))-1))</f>
        <v>-2.7989137775784489E-2</v>
      </c>
      <c r="S321" s="82">
        <f>IF(S305="","",IF(S305=0,"",(S311/S305)^(1/($D311-$D305-1))-1))</f>
        <v>-2.4423173981112378E-2</v>
      </c>
      <c r="T321" s="77"/>
      <c r="U321" s="83">
        <f>IF(U312=0,"",(S311/U312)^(1/(TestYear-RebaseYear-1))-1)</f>
        <v>-2.5463830260625708E-2</v>
      </c>
    </row>
    <row r="323" spans="3:21" ht="15" thickBot="1" x14ac:dyDescent="0.4">
      <c r="Q323" s="77"/>
      <c r="R323" s="77"/>
      <c r="S323" s="77"/>
      <c r="T323" s="77"/>
      <c r="U323" s="77"/>
    </row>
    <row r="324" spans="3:21" x14ac:dyDescent="0.35">
      <c r="C324" s="17"/>
      <c r="D324" s="18" t="s">
        <v>16</v>
      </c>
      <c r="E324" s="18"/>
      <c r="F324" s="179" t="s">
        <v>8</v>
      </c>
      <c r="G324" s="180"/>
      <c r="H324" s="180"/>
      <c r="I324" s="181"/>
      <c r="K324" s="182" t="str">
        <f>IF(ISBLANK(Q301),"",CONCATENATE("Demand (",Q301,")"))</f>
        <v>Demand (kWh)</v>
      </c>
      <c r="L324" s="183"/>
      <c r="M324" s="183"/>
      <c r="N324" s="183"/>
      <c r="O324" s="184"/>
      <c r="Q324" s="185" t="str">
        <f>CONCATENATE("Demand (",Q301,") per ",LEFT(F303,LEN(F303)-1))</f>
        <v>Demand (kWh) per Customer</v>
      </c>
      <c r="R324" s="186"/>
      <c r="S324" s="186"/>
      <c r="T324" s="186"/>
      <c r="U324" s="187"/>
    </row>
    <row r="325" spans="3:21" ht="39.5" thickBot="1" x14ac:dyDescent="0.4">
      <c r="C325" s="22"/>
      <c r="D325" s="23" t="str">
        <f>CONCATENATE("(for ",TestYear," Cost of Service")</f>
        <v>(for 2023 Cost of Service</v>
      </c>
      <c r="E325" s="31"/>
      <c r="F325" s="188"/>
      <c r="G325" s="189"/>
      <c r="H325" s="189"/>
      <c r="I325" s="138"/>
      <c r="K325" s="27"/>
      <c r="L325" s="28" t="s">
        <v>18</v>
      </c>
      <c r="M325" s="28" t="s">
        <v>19</v>
      </c>
      <c r="N325" s="29"/>
      <c r="O325" s="30" t="str">
        <f>M325</f>
        <v>Weather-normalized</v>
      </c>
      <c r="Q325" s="139"/>
      <c r="R325" s="28" t="str">
        <f>L325</f>
        <v>Actual (Weather actual)</v>
      </c>
      <c r="S325" s="28" t="str">
        <f>M325</f>
        <v>Weather-normalized</v>
      </c>
      <c r="T325" s="28"/>
      <c r="U325" s="140" t="str">
        <f>O325</f>
        <v>Weather-normalized</v>
      </c>
    </row>
    <row r="326" spans="3:21" x14ac:dyDescent="0.35">
      <c r="C326" s="31" t="s">
        <v>20</v>
      </c>
      <c r="D326" s="32">
        <f t="shared" ref="D326:D331" si="216">D327-1</f>
        <v>2017</v>
      </c>
      <c r="E326" s="96"/>
      <c r="F326" s="97" t="str">
        <f t="shared" ref="F326:F332" si="217">F305</f>
        <v>Actual</v>
      </c>
      <c r="G326" s="141">
        <f>'[2]D-05-01-02 inputs'!$N51</f>
        <v>154986316.03319401</v>
      </c>
      <c r="H326" s="36" t="str">
        <f t="shared" ref="H326:H332" si="218">IF(D326=RebaseYear,"OEB-approved","")</f>
        <v/>
      </c>
      <c r="I326" s="142"/>
      <c r="K326" s="99" t="str">
        <f t="shared" ref="K326:K332" si="219">K305</f>
        <v>Actual</v>
      </c>
      <c r="L326" s="143"/>
      <c r="M326" s="143"/>
      <c r="N326" s="100" t="str">
        <f t="shared" ref="N326:N332" si="220">N305</f>
        <v/>
      </c>
      <c r="O326" s="71"/>
      <c r="Q326" s="102" t="str">
        <f>K326</f>
        <v>Actual</v>
      </c>
      <c r="R326" s="68">
        <f>IF(G326=0,"",L326/G326)</f>
        <v>0</v>
      </c>
      <c r="S326" s="33">
        <f>IF(G326=0,"",M326/G326)</f>
        <v>0</v>
      </c>
      <c r="T326" s="33" t="str">
        <f>N326</f>
        <v/>
      </c>
      <c r="U326" s="96" t="str">
        <f>IF(T326="","",IF(I326=0,"",O326/I326))</f>
        <v/>
      </c>
    </row>
    <row r="327" spans="3:21" x14ac:dyDescent="0.35">
      <c r="C327" s="31" t="s">
        <v>20</v>
      </c>
      <c r="D327" s="32">
        <f t="shared" si="216"/>
        <v>2018</v>
      </c>
      <c r="E327" s="96"/>
      <c r="F327" s="105" t="str">
        <f t="shared" si="217"/>
        <v>Actual</v>
      </c>
      <c r="G327" s="141">
        <f>'[2]D-05-01-02 inputs'!$N52</f>
        <v>159477478.48896</v>
      </c>
      <c r="H327" s="36" t="str">
        <f t="shared" si="218"/>
        <v>OEB-approved</v>
      </c>
      <c r="I327" s="144"/>
      <c r="K327" s="99" t="str">
        <f t="shared" si="219"/>
        <v>Actual</v>
      </c>
      <c r="L327" s="143"/>
      <c r="M327" s="143"/>
      <c r="N327" s="100" t="str">
        <f t="shared" si="220"/>
        <v>OEB-approved</v>
      </c>
      <c r="O327" s="71"/>
      <c r="Q327" s="102" t="str">
        <f t="shared" ref="Q327:Q332" si="221">K327</f>
        <v>Actual</v>
      </c>
      <c r="R327" s="68">
        <f t="shared" ref="R327:R332" si="222">IF(G327=0,"",L327/G327)</f>
        <v>0</v>
      </c>
      <c r="S327" s="33">
        <f t="shared" ref="S327:S332" si="223">IF(G327=0,"",M327/G327)</f>
        <v>0</v>
      </c>
      <c r="T327" s="33" t="str">
        <f t="shared" ref="T327:T332" si="224">N327</f>
        <v>OEB-approved</v>
      </c>
      <c r="U327" s="96" t="str">
        <f t="shared" ref="U327:U332" si="225">IF(T327="","",IF(I327=0,"",O327/I327))</f>
        <v/>
      </c>
    </row>
    <row r="328" spans="3:21" x14ac:dyDescent="0.35">
      <c r="C328" s="31" t="s">
        <v>20</v>
      </c>
      <c r="D328" s="32">
        <f t="shared" si="216"/>
        <v>2019</v>
      </c>
      <c r="E328" s="96"/>
      <c r="F328" s="105" t="str">
        <f t="shared" si="217"/>
        <v>Actual</v>
      </c>
      <c r="G328" s="141">
        <f>'[2]D-05-01-02 inputs'!$N53</f>
        <v>170316084.20206749</v>
      </c>
      <c r="H328" s="36" t="str">
        <f t="shared" si="218"/>
        <v/>
      </c>
      <c r="I328" s="145"/>
      <c r="K328" s="99" t="str">
        <f t="shared" si="219"/>
        <v>Actual</v>
      </c>
      <c r="L328" s="143"/>
      <c r="M328" s="143"/>
      <c r="N328" s="100" t="str">
        <f t="shared" si="220"/>
        <v/>
      </c>
      <c r="O328" s="146"/>
      <c r="Q328" s="102" t="str">
        <f t="shared" si="221"/>
        <v>Actual</v>
      </c>
      <c r="R328" s="68">
        <f t="shared" si="222"/>
        <v>0</v>
      </c>
      <c r="S328" s="33">
        <f t="shared" si="223"/>
        <v>0</v>
      </c>
      <c r="T328" s="33" t="str">
        <f t="shared" si="224"/>
        <v/>
      </c>
      <c r="U328" s="96" t="str">
        <f t="shared" si="225"/>
        <v/>
      </c>
    </row>
    <row r="329" spans="3:21" x14ac:dyDescent="0.35">
      <c r="C329" s="31" t="s">
        <v>20</v>
      </c>
      <c r="D329" s="32">
        <f t="shared" si="216"/>
        <v>2020</v>
      </c>
      <c r="E329" s="96"/>
      <c r="F329" s="105" t="str">
        <f t="shared" si="217"/>
        <v>Actual</v>
      </c>
      <c r="G329" s="141">
        <f>'[2]D-05-01-02 inputs'!$N54</f>
        <v>178688906.46253771</v>
      </c>
      <c r="H329" s="36" t="str">
        <f t="shared" si="218"/>
        <v/>
      </c>
      <c r="I329" s="144"/>
      <c r="K329" s="99" t="str">
        <f t="shared" si="219"/>
        <v>Actual</v>
      </c>
      <c r="L329" s="143"/>
      <c r="M329" s="143"/>
      <c r="N329" s="100" t="str">
        <f t="shared" si="220"/>
        <v/>
      </c>
      <c r="O329" s="71"/>
      <c r="Q329" s="102" t="str">
        <f t="shared" si="221"/>
        <v>Actual</v>
      </c>
      <c r="R329" s="68">
        <f t="shared" si="222"/>
        <v>0</v>
      </c>
      <c r="S329" s="33">
        <f t="shared" si="223"/>
        <v>0</v>
      </c>
      <c r="T329" s="33" t="str">
        <f t="shared" si="224"/>
        <v/>
      </c>
      <c r="U329" s="96" t="str">
        <f t="shared" si="225"/>
        <v/>
      </c>
    </row>
    <row r="330" spans="3:21" x14ac:dyDescent="0.35">
      <c r="C330" s="31" t="s">
        <v>20</v>
      </c>
      <c r="D330" s="32">
        <f t="shared" si="216"/>
        <v>2021</v>
      </c>
      <c r="E330" s="96"/>
      <c r="F330" s="105" t="str">
        <f t="shared" si="217"/>
        <v>Actual</v>
      </c>
      <c r="G330" s="141">
        <f>'[2]D-05-01-02 inputs'!$N55</f>
        <v>168784255.50143945</v>
      </c>
      <c r="H330" s="36" t="str">
        <f t="shared" si="218"/>
        <v/>
      </c>
      <c r="I330" s="144"/>
      <c r="K330" s="99" t="str">
        <f t="shared" si="219"/>
        <v>Actual</v>
      </c>
      <c r="L330" s="143"/>
      <c r="M330" s="143"/>
      <c r="N330" s="100" t="str">
        <f t="shared" si="220"/>
        <v/>
      </c>
      <c r="O330" s="71"/>
      <c r="Q330" s="102" t="str">
        <f t="shared" si="221"/>
        <v>Actual</v>
      </c>
      <c r="R330" s="68">
        <f t="shared" si="222"/>
        <v>0</v>
      </c>
      <c r="S330" s="33">
        <f t="shared" si="223"/>
        <v>0</v>
      </c>
      <c r="T330" s="33" t="str">
        <f t="shared" si="224"/>
        <v/>
      </c>
      <c r="U330" s="96" t="str">
        <f t="shared" si="225"/>
        <v/>
      </c>
    </row>
    <row r="331" spans="3:21" x14ac:dyDescent="0.35">
      <c r="C331" s="31" t="s">
        <v>36</v>
      </c>
      <c r="D331" s="32">
        <f t="shared" si="216"/>
        <v>2022</v>
      </c>
      <c r="E331" s="96"/>
      <c r="F331" s="105" t="str">
        <f t="shared" si="217"/>
        <v>Forecast</v>
      </c>
      <c r="G331" s="141">
        <f>'[2]D-05-01-02 inputs'!$N56</f>
        <v>178517092.84892339</v>
      </c>
      <c r="H331" s="36" t="str">
        <f t="shared" si="218"/>
        <v/>
      </c>
      <c r="I331" s="144"/>
      <c r="K331" s="99" t="str">
        <f t="shared" si="219"/>
        <v>Forecast</v>
      </c>
      <c r="L331" s="147"/>
      <c r="M331" s="148"/>
      <c r="N331" s="100" t="str">
        <f t="shared" si="220"/>
        <v/>
      </c>
      <c r="O331" s="71"/>
      <c r="Q331" s="102" t="str">
        <f t="shared" si="221"/>
        <v>Forecast</v>
      </c>
      <c r="R331" s="68">
        <f t="shared" si="222"/>
        <v>0</v>
      </c>
      <c r="S331" s="33">
        <f t="shared" si="223"/>
        <v>0</v>
      </c>
      <c r="T331" s="33" t="str">
        <f t="shared" si="224"/>
        <v/>
      </c>
      <c r="U331" s="96" t="str">
        <f t="shared" si="225"/>
        <v/>
      </c>
    </row>
    <row r="332" spans="3:21" ht="15" thickBot="1" x14ac:dyDescent="0.4">
      <c r="C332" s="43" t="s">
        <v>37</v>
      </c>
      <c r="D332" s="44">
        <f>TestYear</f>
        <v>2023</v>
      </c>
      <c r="E332" s="22"/>
      <c r="F332" s="109" t="str">
        <f t="shared" si="217"/>
        <v>Forecast</v>
      </c>
      <c r="G332" s="141">
        <f>'[2]D-05-01-02 inputs'!$N57</f>
        <v>165984546.40741572</v>
      </c>
      <c r="H332" s="48" t="str">
        <f t="shared" si="218"/>
        <v/>
      </c>
      <c r="I332" s="149"/>
      <c r="K332" s="112" t="str">
        <f t="shared" si="219"/>
        <v>Forecast</v>
      </c>
      <c r="L332" s="150"/>
      <c r="M332" s="151"/>
      <c r="N332" s="114" t="str">
        <f t="shared" si="220"/>
        <v/>
      </c>
      <c r="O332" s="152"/>
      <c r="Q332" s="153" t="str">
        <f t="shared" si="221"/>
        <v>Forecast</v>
      </c>
      <c r="R332" s="45">
        <f t="shared" si="222"/>
        <v>0</v>
      </c>
      <c r="S332" s="45">
        <f t="shared" si="223"/>
        <v>0</v>
      </c>
      <c r="T332" s="45" t="str">
        <f t="shared" si="224"/>
        <v/>
      </c>
      <c r="U332" s="22" t="str">
        <f t="shared" si="225"/>
        <v/>
      </c>
    </row>
    <row r="333" spans="3:21" ht="15" thickBot="1" x14ac:dyDescent="0.4">
      <c r="C333" s="119"/>
      <c r="I333" s="57">
        <f>SUM(I326:I331)</f>
        <v>0</v>
      </c>
      <c r="J333" s="68"/>
      <c r="O333" s="57">
        <f>SUM(O326:O331)</f>
        <v>0</v>
      </c>
      <c r="U333" s="57">
        <f>SUM(U326:U331)</f>
        <v>0</v>
      </c>
    </row>
    <row r="334" spans="3:21" ht="39.5" thickBot="1" x14ac:dyDescent="0.4">
      <c r="C334" s="120" t="s">
        <v>25</v>
      </c>
      <c r="D334" s="121" t="s">
        <v>26</v>
      </c>
      <c r="E334" s="122"/>
      <c r="F334" s="122"/>
      <c r="G334" s="122" t="s">
        <v>27</v>
      </c>
      <c r="H334" s="122"/>
      <c r="I334" s="65" t="str">
        <f>I313</f>
        <v>Test Year Versus OEB-approved</v>
      </c>
      <c r="J334" s="154"/>
      <c r="K334" s="63" t="s">
        <v>26</v>
      </c>
      <c r="L334" s="190" t="s">
        <v>27</v>
      </c>
      <c r="M334" s="190"/>
      <c r="N334" s="122"/>
      <c r="O334" s="65" t="str">
        <f>I334</f>
        <v>Test Year Versus OEB-approved</v>
      </c>
      <c r="P334" s="155"/>
      <c r="Q334" s="63" t="s">
        <v>26</v>
      </c>
      <c r="R334" s="190" t="s">
        <v>27</v>
      </c>
      <c r="S334" s="190"/>
      <c r="T334" s="122"/>
      <c r="U334" s="65" t="str">
        <f>O334</f>
        <v>Test Year Versus OEB-approved</v>
      </c>
    </row>
    <row r="335" spans="3:21" x14ac:dyDescent="0.35">
      <c r="C335" s="96"/>
      <c r="D335" s="156">
        <f t="shared" ref="D335:D341" si="226">D326</f>
        <v>2017</v>
      </c>
      <c r="E335" s="56"/>
      <c r="F335" s="68"/>
      <c r="G335" s="126"/>
      <c r="H335" s="68"/>
      <c r="I335" s="127"/>
      <c r="J335" s="96"/>
      <c r="K335" s="32">
        <f>D335</f>
        <v>2017</v>
      </c>
      <c r="L335" s="70"/>
      <c r="M335" s="70"/>
      <c r="N335" s="68"/>
      <c r="O335" s="157"/>
      <c r="P335" s="96"/>
      <c r="Q335" s="32">
        <f>K335</f>
        <v>2017</v>
      </c>
      <c r="R335" s="129"/>
      <c r="S335" s="129"/>
      <c r="T335" s="68"/>
      <c r="U335" s="71"/>
    </row>
    <row r="336" spans="3:21" x14ac:dyDescent="0.35">
      <c r="C336" s="96"/>
      <c r="D336" s="130">
        <f t="shared" si="226"/>
        <v>2018</v>
      </c>
      <c r="E336" s="68"/>
      <c r="F336" s="68"/>
      <c r="G336" s="131">
        <f t="shared" ref="G336:G341" si="227">IF(G326=0,"",G327/G326-1)</f>
        <v>2.8977799916246161E-2</v>
      </c>
      <c r="H336" s="68"/>
      <c r="I336" s="127"/>
      <c r="J336" s="96"/>
      <c r="K336" s="32">
        <f t="shared" ref="K336:K342" si="228">D336</f>
        <v>2018</v>
      </c>
      <c r="L336" s="73" t="str">
        <f t="shared" ref="L336:M339" si="229">IF(L326=0,"",L327/L326-1)</f>
        <v/>
      </c>
      <c r="M336" s="73" t="str">
        <f t="shared" si="229"/>
        <v/>
      </c>
      <c r="N336" s="68"/>
      <c r="O336" s="157"/>
      <c r="P336" s="96"/>
      <c r="Q336" s="32">
        <f t="shared" ref="Q336:Q342" si="230">K336</f>
        <v>2018</v>
      </c>
      <c r="R336" s="132" t="str">
        <f>IF(R326="","",IF(R326=0,"",R327/R326-1))</f>
        <v/>
      </c>
      <c r="S336" s="132" t="str">
        <f>IF(S326="","",IF(S326=0,"",S327/S326-1))</f>
        <v/>
      </c>
      <c r="T336" s="68"/>
      <c r="U336" s="71"/>
    </row>
    <row r="337" spans="2:22" x14ac:dyDescent="0.35">
      <c r="C337" s="96"/>
      <c r="D337" s="158">
        <f t="shared" si="226"/>
        <v>2019</v>
      </c>
      <c r="E337" s="68"/>
      <c r="F337" s="68"/>
      <c r="G337" s="131">
        <f t="shared" si="227"/>
        <v>6.7963237290949552E-2</v>
      </c>
      <c r="H337" s="68"/>
      <c r="I337" s="127"/>
      <c r="J337" s="96"/>
      <c r="K337" s="32">
        <f t="shared" si="228"/>
        <v>2019</v>
      </c>
      <c r="L337" s="73" t="str">
        <f t="shared" si="229"/>
        <v/>
      </c>
      <c r="M337" s="73" t="str">
        <f t="shared" si="229"/>
        <v/>
      </c>
      <c r="N337" s="68"/>
      <c r="O337" s="157"/>
      <c r="P337" s="96"/>
      <c r="Q337" s="32">
        <f t="shared" si="230"/>
        <v>2019</v>
      </c>
      <c r="R337" s="132" t="str">
        <f t="shared" ref="R337:S339" si="231">IF(R327="","",IF(R327=0,"",R328/R327-1))</f>
        <v/>
      </c>
      <c r="S337" s="132" t="str">
        <f t="shared" si="231"/>
        <v/>
      </c>
      <c r="T337" s="68"/>
      <c r="U337" s="71"/>
    </row>
    <row r="338" spans="2:22" x14ac:dyDescent="0.35">
      <c r="C338" s="96"/>
      <c r="D338" s="130">
        <f t="shared" si="226"/>
        <v>2020</v>
      </c>
      <c r="E338" s="68"/>
      <c r="F338" s="68"/>
      <c r="G338" s="131">
        <f t="shared" si="227"/>
        <v>4.9160490623636477E-2</v>
      </c>
      <c r="H338" s="68"/>
      <c r="I338" s="127"/>
      <c r="J338" s="96"/>
      <c r="K338" s="32">
        <f t="shared" si="228"/>
        <v>2020</v>
      </c>
      <c r="L338" s="73" t="str">
        <f t="shared" si="229"/>
        <v/>
      </c>
      <c r="M338" s="73" t="str">
        <f t="shared" si="229"/>
        <v/>
      </c>
      <c r="N338" s="68"/>
      <c r="O338" s="157"/>
      <c r="P338" s="96"/>
      <c r="Q338" s="32">
        <f t="shared" si="230"/>
        <v>2020</v>
      </c>
      <c r="R338" s="132" t="str">
        <f t="shared" si="231"/>
        <v/>
      </c>
      <c r="S338" s="132" t="str">
        <f t="shared" si="231"/>
        <v/>
      </c>
      <c r="T338" s="68"/>
      <c r="U338" s="71"/>
    </row>
    <row r="339" spans="2:22" x14ac:dyDescent="0.35">
      <c r="C339" s="96"/>
      <c r="D339" s="130">
        <f t="shared" si="226"/>
        <v>2021</v>
      </c>
      <c r="E339" s="68"/>
      <c r="F339" s="68"/>
      <c r="G339" s="131">
        <f t="shared" si="227"/>
        <v>-5.542957958151018E-2</v>
      </c>
      <c r="H339" s="68"/>
      <c r="I339" s="127"/>
      <c r="J339" s="96"/>
      <c r="K339" s="32">
        <f t="shared" si="228"/>
        <v>2021</v>
      </c>
      <c r="L339" s="73" t="str">
        <f t="shared" si="229"/>
        <v/>
      </c>
      <c r="M339" s="73" t="str">
        <f t="shared" si="229"/>
        <v/>
      </c>
      <c r="N339" s="68"/>
      <c r="O339" s="157"/>
      <c r="P339" s="96"/>
      <c r="Q339" s="32">
        <f t="shared" si="230"/>
        <v>2021</v>
      </c>
      <c r="R339" s="132" t="str">
        <f t="shared" si="231"/>
        <v/>
      </c>
      <c r="S339" s="132" t="str">
        <f t="shared" si="231"/>
        <v/>
      </c>
      <c r="T339" s="68"/>
      <c r="U339" s="71"/>
    </row>
    <row r="340" spans="2:22" x14ac:dyDescent="0.35">
      <c r="C340" s="96"/>
      <c r="D340" s="130">
        <f t="shared" si="226"/>
        <v>2022</v>
      </c>
      <c r="E340" s="68"/>
      <c r="F340" s="68"/>
      <c r="G340" s="131">
        <f t="shared" si="227"/>
        <v>5.766436755945481E-2</v>
      </c>
      <c r="H340" s="68"/>
      <c r="I340" s="127"/>
      <c r="J340" s="96"/>
      <c r="K340" s="32">
        <f t="shared" si="228"/>
        <v>2022</v>
      </c>
      <c r="L340" s="73" t="str">
        <f>IF(K331="Forecast","",IF(L330=0,"",L331/L330-1))</f>
        <v/>
      </c>
      <c r="M340" s="73" t="str">
        <f>IF(M330=0,"",M331/M330-1)</f>
        <v/>
      </c>
      <c r="N340" s="68"/>
      <c r="O340" s="157"/>
      <c r="P340" s="96"/>
      <c r="Q340" s="32">
        <f t="shared" si="230"/>
        <v>2022</v>
      </c>
      <c r="R340" s="132" t="str">
        <f>IF(Q331="Forecast","",IF(R330=0,"",R331/R330-1))</f>
        <v/>
      </c>
      <c r="S340" s="132" t="str">
        <f>IF(S330="","",IF(S330=0,"",S331/S330-1))</f>
        <v/>
      </c>
      <c r="T340" s="68"/>
      <c r="U340" s="71"/>
    </row>
    <row r="341" spans="2:22" x14ac:dyDescent="0.35">
      <c r="C341" s="96"/>
      <c r="D341" s="158">
        <f t="shared" si="226"/>
        <v>2023</v>
      </c>
      <c r="E341" s="68"/>
      <c r="F341" s="68"/>
      <c r="G341" s="131">
        <f t="shared" si="227"/>
        <v>-7.0203621633665003E-2</v>
      </c>
      <c r="H341" s="68"/>
      <c r="I341" s="133" t="str">
        <f>IF(I333=0,"",G332/I333-1)</f>
        <v/>
      </c>
      <c r="J341" s="96"/>
      <c r="K341" s="32">
        <f t="shared" si="228"/>
        <v>2023</v>
      </c>
      <c r="L341" s="73" t="str">
        <f>IF(K332="Forecast","",IF(L331=0,"",L332/L331-1))</f>
        <v/>
      </c>
      <c r="M341" s="73" t="str">
        <f>IF(M331=0,"",M332/M331-1)</f>
        <v/>
      </c>
      <c r="N341" s="68"/>
      <c r="O341" s="159" t="str">
        <f>IF(O333=0,"",M332/O333-1)</f>
        <v/>
      </c>
      <c r="P341" s="96"/>
      <c r="Q341" s="32">
        <f t="shared" si="230"/>
        <v>2023</v>
      </c>
      <c r="R341" s="132" t="str">
        <f>IF(Q332="Forecast","",IF(R331=0,"",R332/R331-1))</f>
        <v/>
      </c>
      <c r="S341" s="132" t="str">
        <f>IF(S331="","",IF(S331=0,"",S332/S331-1))</f>
        <v/>
      </c>
      <c r="T341" s="68"/>
      <c r="U341" s="74" t="str">
        <f>IF(U333=0,"",S332/U333-1)</f>
        <v/>
      </c>
    </row>
    <row r="342" spans="2:22" ht="29.5" thickBot="1" x14ac:dyDescent="0.4">
      <c r="C342" s="22"/>
      <c r="D342" s="134" t="s">
        <v>29</v>
      </c>
      <c r="E342" s="77"/>
      <c r="F342" s="77"/>
      <c r="G342" s="135">
        <f>IF(G326=0,"",(G332/G326)^(1/($D332-$D326-1))-1)</f>
        <v>1.3806006873235077E-2</v>
      </c>
      <c r="H342" s="77"/>
      <c r="I342" s="83" t="str">
        <f>IF(I333=0,"",(G332/I333)^(1/(TestYear-RebaseYear-1))-1)</f>
        <v/>
      </c>
      <c r="J342" s="96"/>
      <c r="K342" s="81" t="str">
        <f t="shared" si="228"/>
        <v>Geometric Mean</v>
      </c>
      <c r="L342" s="82" t="str">
        <f>IF(L326=0,"",(L330/L326)^(1/($D330-$D326-1))-1)</f>
        <v/>
      </c>
      <c r="M342" s="82" t="str">
        <f>IF(M326=0,"",(M332/M326)^(1/($D332-$D326-1))-1)</f>
        <v/>
      </c>
      <c r="N342" s="77"/>
      <c r="O342" s="83" t="str">
        <f>IF(O333=0,"",(M332/O333)^(1/(TestYear-RebaseYear-1))-1)</f>
        <v/>
      </c>
      <c r="P342" s="22"/>
      <c r="Q342" s="81" t="str">
        <f t="shared" si="230"/>
        <v>Geometric Mean</v>
      </c>
      <c r="R342" s="137" t="str">
        <f>IF(R326="","",IF(R326=0,"",(R330/R326)^(1/($D330-$D326-1))-1))</f>
        <v/>
      </c>
      <c r="S342" s="82" t="str">
        <f>IF(S326="","",IF(S326=0,"",(S332/S326)^(1/($D332-$D326-1))-1))</f>
        <v/>
      </c>
      <c r="T342" s="77"/>
      <c r="U342" s="83" t="str">
        <f>IF(U333=0,"",(S332/U333)^(1/(TestYear-RebaseYear-1))-1)</f>
        <v/>
      </c>
    </row>
    <row r="343" spans="2:22" ht="15" thickBot="1" x14ac:dyDescent="0.4"/>
    <row r="344" spans="2:22" ht="15" thickBot="1" x14ac:dyDescent="0.4">
      <c r="B344" s="85">
        <v>8</v>
      </c>
      <c r="C344" s="86" t="s">
        <v>31</v>
      </c>
      <c r="D344" s="191" t="s">
        <v>44</v>
      </c>
      <c r="E344" s="192"/>
      <c r="F344" s="192"/>
      <c r="G344" s="192"/>
      <c r="H344" s="192"/>
      <c r="I344" s="193"/>
      <c r="K344" s="87" t="s">
        <v>32</v>
      </c>
      <c r="Q344" s="88" t="s">
        <v>50</v>
      </c>
      <c r="R344" s="89"/>
      <c r="S344" s="89"/>
      <c r="T344" s="89"/>
      <c r="U344" s="89"/>
    </row>
    <row r="345" spans="2:22" ht="15" thickBot="1" x14ac:dyDescent="0.4">
      <c r="Q345" s="77"/>
      <c r="R345" s="77"/>
      <c r="S345" s="77"/>
      <c r="T345" s="77"/>
      <c r="U345" s="77"/>
    </row>
    <row r="346" spans="2:22" ht="14.5" customHeight="1" x14ac:dyDescent="0.35">
      <c r="C346" s="17"/>
      <c r="D346" s="18" t="s">
        <v>16</v>
      </c>
      <c r="E346" s="18"/>
      <c r="F346" s="194" t="s">
        <v>34</v>
      </c>
      <c r="G346" s="195"/>
      <c r="H346" s="195"/>
      <c r="I346" s="196"/>
      <c r="J346" s="18"/>
      <c r="K346" s="182" t="s">
        <v>17</v>
      </c>
      <c r="L346" s="183"/>
      <c r="M346" s="183"/>
      <c r="N346" s="183"/>
      <c r="O346" s="184"/>
      <c r="P346" s="19"/>
      <c r="Q346" s="185" t="str">
        <f>CONCATENATE("Consumption (kWh) per ",LEFT(F346,LEN(F346)-1))</f>
        <v>Consumption (kWh) per Customer</v>
      </c>
      <c r="R346" s="186"/>
      <c r="S346" s="186"/>
      <c r="T346" s="186"/>
      <c r="U346" s="187"/>
      <c r="V346" s="90"/>
    </row>
    <row r="347" spans="2:22" ht="39.5" thickBot="1" x14ac:dyDescent="0.4">
      <c r="C347" s="22"/>
      <c r="D347" s="23" t="str">
        <f>CONCATENATE("(for ",TestYear," Cost of Service")</f>
        <v>(for 2023 Cost of Service</v>
      </c>
      <c r="E347" s="31"/>
      <c r="F347" s="188"/>
      <c r="G347" s="189"/>
      <c r="H347" s="197"/>
      <c r="I347" s="91"/>
      <c r="J347" s="31"/>
      <c r="K347" s="27"/>
      <c r="L347" s="28" t="s">
        <v>18</v>
      </c>
      <c r="M347" s="28" t="s">
        <v>19</v>
      </c>
      <c r="N347" s="29"/>
      <c r="O347" s="30" t="s">
        <v>19</v>
      </c>
      <c r="P347" s="31"/>
      <c r="Q347" s="92"/>
      <c r="R347" s="93" t="str">
        <f>L347</f>
        <v>Actual (Weather actual)</v>
      </c>
      <c r="S347" s="94" t="str">
        <f>M347</f>
        <v>Weather-normalized</v>
      </c>
      <c r="T347" s="94"/>
      <c r="U347" s="95" t="str">
        <f>O347</f>
        <v>Weather-normalized</v>
      </c>
      <c r="V347" s="90"/>
    </row>
    <row r="348" spans="2:22" x14ac:dyDescent="0.35">
      <c r="C348" s="31" t="s">
        <v>20</v>
      </c>
      <c r="D348" s="32">
        <f t="shared" ref="D348:D352" si="232">D349-1</f>
        <v>2017</v>
      </c>
      <c r="E348" s="96"/>
      <c r="F348" s="97" t="str">
        <f>$K$23</f>
        <v>Actual</v>
      </c>
      <c r="G348" s="98">
        <v>805</v>
      </c>
      <c r="H348" s="37" t="str">
        <f t="shared" ref="H348:H354" si="233">IF(D348=RebaseYear,"OEB-approved","")</f>
        <v/>
      </c>
      <c r="I348" s="40"/>
      <c r="J348" s="96"/>
      <c r="K348" s="99" t="str">
        <f>F348</f>
        <v>Actual</v>
      </c>
      <c r="L348" s="163">
        <v>15143367790.721069</v>
      </c>
      <c r="M348" s="163">
        <v>15243194516.731012</v>
      </c>
      <c r="N348" s="100" t="str">
        <f>H348</f>
        <v/>
      </c>
      <c r="O348" s="101"/>
      <c r="P348" s="96"/>
      <c r="Q348" s="102" t="str">
        <f>K348</f>
        <v>Actual</v>
      </c>
      <c r="R348" s="171">
        <f>IF(G348=0,"",L348/G348)</f>
        <v>18811637.007106919</v>
      </c>
      <c r="S348" s="172">
        <f>IF(G348=0,"",M348/G348)</f>
        <v>18935645.362398773</v>
      </c>
      <c r="T348" s="68" t="str">
        <f>N348</f>
        <v/>
      </c>
      <c r="U348" s="104" t="str">
        <f>IF(T348="","",IF(I348=0,"",O348/I348))</f>
        <v/>
      </c>
      <c r="V348" s="33"/>
    </row>
    <row r="349" spans="2:22" x14ac:dyDescent="0.35">
      <c r="C349" s="31" t="s">
        <v>20</v>
      </c>
      <c r="D349" s="32">
        <f t="shared" si="232"/>
        <v>2018</v>
      </c>
      <c r="E349" s="96"/>
      <c r="F349" s="105" t="str">
        <f>$K$24</f>
        <v>Actual</v>
      </c>
      <c r="G349" s="98">
        <v>817</v>
      </c>
      <c r="H349" s="37" t="str">
        <f t="shared" si="233"/>
        <v>OEB-approved</v>
      </c>
      <c r="I349" s="40">
        <v>807.24393535946933</v>
      </c>
      <c r="J349" s="96"/>
      <c r="K349" s="99" t="str">
        <f t="shared" ref="K349:K354" si="234">F349</f>
        <v>Actual</v>
      </c>
      <c r="L349" s="163">
        <v>15914704070.469061</v>
      </c>
      <c r="M349" s="163">
        <v>15275030947.958084</v>
      </c>
      <c r="N349" s="100" t="str">
        <f>H349</f>
        <v>OEB-approved</v>
      </c>
      <c r="O349" s="40">
        <v>15158047162.746799</v>
      </c>
      <c r="P349" s="96"/>
      <c r="Q349" s="102" t="str">
        <f t="shared" ref="Q349:Q354" si="235">K349</f>
        <v>Actual</v>
      </c>
      <c r="R349" s="171">
        <f t="shared" ref="R349:R354" si="236">IF(G349=0,"",L349/G349)</f>
        <v>19479441.946718555</v>
      </c>
      <c r="S349" s="172">
        <f t="shared" ref="S349:S354" si="237">IF(G349=0,"",M349/G349)</f>
        <v>18696488.308394227</v>
      </c>
      <c r="T349" s="68" t="str">
        <f>N349</f>
        <v>OEB-approved</v>
      </c>
      <c r="U349" s="172">
        <f>IF(T349="","",IF(I349=0,"",O349/I349))</f>
        <v>18777529.937090024</v>
      </c>
      <c r="V349" s="33"/>
    </row>
    <row r="350" spans="2:22" x14ac:dyDescent="0.35">
      <c r="C350" s="31" t="s">
        <v>20</v>
      </c>
      <c r="D350" s="32">
        <f t="shared" si="232"/>
        <v>2019</v>
      </c>
      <c r="E350" s="96"/>
      <c r="F350" s="105" t="str">
        <f>$K$25</f>
        <v>Actual</v>
      </c>
      <c r="G350" s="98">
        <v>828</v>
      </c>
      <c r="H350" s="37" t="str">
        <f t="shared" si="233"/>
        <v/>
      </c>
      <c r="I350" s="106"/>
      <c r="J350" s="96"/>
      <c r="K350" s="99" t="str">
        <f t="shared" si="234"/>
        <v>Actual</v>
      </c>
      <c r="L350" s="163">
        <v>15728095255.705996</v>
      </c>
      <c r="M350" s="163">
        <v>15136788759.891909</v>
      </c>
      <c r="N350" s="100" t="str">
        <f t="shared" ref="N350:N354" si="238">H350</f>
        <v/>
      </c>
      <c r="O350" s="107"/>
      <c r="P350" s="96"/>
      <c r="Q350" s="102" t="str">
        <f t="shared" si="235"/>
        <v>Actual</v>
      </c>
      <c r="R350" s="171">
        <f t="shared" si="236"/>
        <v>18995284.125248786</v>
      </c>
      <c r="S350" s="172">
        <f t="shared" si="237"/>
        <v>18281145.845280085</v>
      </c>
      <c r="T350" s="68" t="str">
        <f t="shared" ref="T350:T354" si="239">N350</f>
        <v/>
      </c>
      <c r="U350" s="104" t="str">
        <f t="shared" ref="U350:U354" si="240">IF(T350="","",IF(I350=0,"",O350/I350))</f>
        <v/>
      </c>
      <c r="V350" s="33"/>
    </row>
    <row r="351" spans="2:22" x14ac:dyDescent="0.35">
      <c r="C351" s="31" t="s">
        <v>20</v>
      </c>
      <c r="D351" s="32">
        <f t="shared" si="232"/>
        <v>2020</v>
      </c>
      <c r="E351" s="96"/>
      <c r="F351" s="105" t="str">
        <f>$K$26</f>
        <v>Actual</v>
      </c>
      <c r="G351" s="98">
        <v>877</v>
      </c>
      <c r="H351" s="37" t="str">
        <f t="shared" si="233"/>
        <v/>
      </c>
      <c r="I351" s="40"/>
      <c r="J351" s="96"/>
      <c r="K351" s="99" t="str">
        <f t="shared" si="234"/>
        <v>Actual</v>
      </c>
      <c r="L351" s="163">
        <v>15618321181.329779</v>
      </c>
      <c r="M351" s="163">
        <v>15013356682.0839</v>
      </c>
      <c r="N351" s="100" t="str">
        <f t="shared" si="238"/>
        <v/>
      </c>
      <c r="O351" s="101"/>
      <c r="P351" s="96"/>
      <c r="Q351" s="102" t="str">
        <f t="shared" si="235"/>
        <v>Actual</v>
      </c>
      <c r="R351" s="171">
        <f t="shared" si="236"/>
        <v>17808804.083614342</v>
      </c>
      <c r="S351" s="172">
        <f t="shared" si="237"/>
        <v>17118992.795990765</v>
      </c>
      <c r="T351" s="68" t="str">
        <f t="shared" si="239"/>
        <v/>
      </c>
      <c r="U351" s="104" t="str">
        <f t="shared" si="240"/>
        <v/>
      </c>
      <c r="V351" s="33"/>
    </row>
    <row r="352" spans="2:22" x14ac:dyDescent="0.35">
      <c r="C352" s="31" t="s">
        <v>20</v>
      </c>
      <c r="D352" s="32">
        <f t="shared" si="232"/>
        <v>2021</v>
      </c>
      <c r="E352" s="96"/>
      <c r="F352" s="105" t="str">
        <f>$K$27</f>
        <v>Actual</v>
      </c>
      <c r="G352" s="98">
        <v>879.07639855087905</v>
      </c>
      <c r="H352" s="37" t="str">
        <f t="shared" si="233"/>
        <v/>
      </c>
      <c r="I352" s="40"/>
      <c r="J352" s="96"/>
      <c r="K352" s="99" t="str">
        <f t="shared" si="234"/>
        <v>Actual</v>
      </c>
      <c r="L352" s="163">
        <v>15068243945.574322</v>
      </c>
      <c r="M352" s="163">
        <v>15068243945.574322</v>
      </c>
      <c r="N352" s="100" t="str">
        <f t="shared" si="238"/>
        <v/>
      </c>
      <c r="O352" s="101"/>
      <c r="P352" s="96"/>
      <c r="Q352" s="102" t="str">
        <f t="shared" si="235"/>
        <v>Actual</v>
      </c>
      <c r="R352" s="171">
        <f t="shared" si="236"/>
        <v>17140994.764975715</v>
      </c>
      <c r="S352" s="172">
        <f t="shared" si="237"/>
        <v>17140994.764975715</v>
      </c>
      <c r="T352" s="68" t="str">
        <f t="shared" si="239"/>
        <v/>
      </c>
      <c r="U352" s="104" t="str">
        <f t="shared" si="240"/>
        <v/>
      </c>
      <c r="V352" s="33"/>
    </row>
    <row r="353" spans="2:22" x14ac:dyDescent="0.35">
      <c r="C353" s="31" t="s">
        <v>22</v>
      </c>
      <c r="D353" s="32">
        <f>D354-1</f>
        <v>2022</v>
      </c>
      <c r="E353" s="96"/>
      <c r="F353" s="105" t="str">
        <f>$K$28</f>
        <v>Forecast</v>
      </c>
      <c r="G353" s="98">
        <v>881.34905692150301</v>
      </c>
      <c r="H353" s="37" t="str">
        <f t="shared" si="233"/>
        <v/>
      </c>
      <c r="I353" s="40"/>
      <c r="J353" s="96"/>
      <c r="K353" s="99" t="str">
        <f t="shared" si="234"/>
        <v>Forecast</v>
      </c>
      <c r="L353" s="108"/>
      <c r="M353" s="165">
        <v>15128250065.344915</v>
      </c>
      <c r="N353" s="100" t="str">
        <f t="shared" si="238"/>
        <v/>
      </c>
      <c r="O353" s="101"/>
      <c r="P353" s="96"/>
      <c r="Q353" s="102" t="str">
        <f t="shared" si="235"/>
        <v>Forecast</v>
      </c>
      <c r="R353" s="171">
        <f t="shared" si="236"/>
        <v>0</v>
      </c>
      <c r="S353" s="172">
        <f t="shared" si="237"/>
        <v>17164879.16624878</v>
      </c>
      <c r="T353" s="68" t="str">
        <f t="shared" si="239"/>
        <v/>
      </c>
      <c r="U353" s="104" t="str">
        <f t="shared" si="240"/>
        <v/>
      </c>
      <c r="V353" s="33"/>
    </row>
    <row r="354" spans="2:22" ht="15" thickBot="1" x14ac:dyDescent="0.4">
      <c r="C354" s="43" t="s">
        <v>24</v>
      </c>
      <c r="D354" s="44">
        <f>TestYear</f>
        <v>2023</v>
      </c>
      <c r="E354" s="22"/>
      <c r="F354" s="109" t="str">
        <f>$K$29</f>
        <v>Forecast</v>
      </c>
      <c r="G354" s="110">
        <v>904</v>
      </c>
      <c r="H354" s="49" t="str">
        <f t="shared" si="233"/>
        <v/>
      </c>
      <c r="I354" s="111"/>
      <c r="J354" s="22"/>
      <c r="K354" s="112" t="str">
        <f t="shared" si="234"/>
        <v>Forecast</v>
      </c>
      <c r="L354" s="113"/>
      <c r="M354" s="167">
        <v>15253516392.275692</v>
      </c>
      <c r="N354" s="114" t="str">
        <f t="shared" si="238"/>
        <v/>
      </c>
      <c r="O354" s="115"/>
      <c r="P354" s="22"/>
      <c r="Q354" s="116" t="str">
        <f t="shared" si="235"/>
        <v>Forecast</v>
      </c>
      <c r="R354" s="173">
        <f t="shared" si="236"/>
        <v>0</v>
      </c>
      <c r="S354" s="174">
        <f t="shared" si="237"/>
        <v>16873358.841012932</v>
      </c>
      <c r="T354" s="77" t="str">
        <f t="shared" si="239"/>
        <v/>
      </c>
      <c r="U354" s="118" t="str">
        <f t="shared" si="240"/>
        <v/>
      </c>
      <c r="V354" s="33"/>
    </row>
    <row r="355" spans="2:22" ht="15" thickBot="1" x14ac:dyDescent="0.4">
      <c r="B355" s="68"/>
      <c r="C355" s="119"/>
      <c r="I355" s="57">
        <f>SUM(I348:I353)</f>
        <v>807.24393535946933</v>
      </c>
      <c r="O355" s="57">
        <f>SUM(O348:O353)</f>
        <v>15158047162.746799</v>
      </c>
      <c r="U355" s="57">
        <f>SUM(U348:U353)</f>
        <v>18777529.937090024</v>
      </c>
    </row>
    <row r="356" spans="2:22" ht="39.5" thickBot="1" x14ac:dyDescent="0.4">
      <c r="C356" s="120" t="s">
        <v>25</v>
      </c>
      <c r="D356" s="121" t="s">
        <v>26</v>
      </c>
      <c r="E356" s="53"/>
      <c r="F356" s="53"/>
      <c r="G356" s="122" t="s">
        <v>27</v>
      </c>
      <c r="H356" s="53"/>
      <c r="I356" s="65" t="s">
        <v>35</v>
      </c>
      <c r="J356" s="123"/>
      <c r="K356" s="63" t="s">
        <v>26</v>
      </c>
      <c r="L356" s="190" t="s">
        <v>27</v>
      </c>
      <c r="M356" s="190"/>
      <c r="N356" s="53"/>
      <c r="O356" s="65" t="str">
        <f>I356</f>
        <v>Test Year Versus OEB-approved</v>
      </c>
      <c r="P356" s="124"/>
      <c r="Q356" s="63" t="s">
        <v>26</v>
      </c>
      <c r="R356" s="190" t="s">
        <v>27</v>
      </c>
      <c r="S356" s="190"/>
      <c r="T356" s="53"/>
      <c r="U356" s="65" t="str">
        <f>O356</f>
        <v>Test Year Versus OEB-approved</v>
      </c>
    </row>
    <row r="357" spans="2:22" x14ac:dyDescent="0.35">
      <c r="C357" s="96"/>
      <c r="D357" s="125">
        <f t="shared" ref="D357:D363" si="241">D348</f>
        <v>2017</v>
      </c>
      <c r="E357" s="68"/>
      <c r="F357" s="68"/>
      <c r="G357" s="126"/>
      <c r="H357" s="68"/>
      <c r="I357" s="127"/>
      <c r="J357" s="128"/>
      <c r="K357" s="32">
        <f>D357</f>
        <v>2017</v>
      </c>
      <c r="L357" s="70"/>
      <c r="M357" s="70"/>
      <c r="N357" s="68"/>
      <c r="O357" s="71"/>
      <c r="P357" s="96"/>
      <c r="Q357" s="32">
        <f>K357</f>
        <v>2017</v>
      </c>
      <c r="R357" s="129"/>
      <c r="S357" s="129"/>
      <c r="T357" s="68"/>
      <c r="U357" s="71"/>
    </row>
    <row r="358" spans="2:22" x14ac:dyDescent="0.35">
      <c r="C358" s="96"/>
      <c r="D358" s="130">
        <f t="shared" si="241"/>
        <v>2018</v>
      </c>
      <c r="E358" s="68"/>
      <c r="F358" s="68"/>
      <c r="G358" s="131">
        <f t="shared" ref="G358:G363" si="242">IF(G348=0,"",G349/G348-1)</f>
        <v>1.4906832298136719E-2</v>
      </c>
      <c r="H358" s="68"/>
      <c r="I358" s="127"/>
      <c r="J358" s="128"/>
      <c r="K358" s="32">
        <f t="shared" ref="K358:K364" si="243">D358</f>
        <v>2018</v>
      </c>
      <c r="L358" s="73">
        <f t="shared" ref="L358:M361" si="244">IF(L348=0,"",L349/L348-1)</f>
        <v>5.0935583841569265E-2</v>
      </c>
      <c r="M358" s="73">
        <f t="shared" si="244"/>
        <v>2.0885668809202951E-3</v>
      </c>
      <c r="N358" s="68"/>
      <c r="O358" s="71"/>
      <c r="P358" s="96"/>
      <c r="Q358" s="32">
        <f t="shared" ref="Q358:Q364" si="245">K358</f>
        <v>2018</v>
      </c>
      <c r="R358" s="132">
        <f>IF(R348="","",IF(R348=0,"",R349/R348-1))</f>
        <v>3.5499565474251149E-2</v>
      </c>
      <c r="S358" s="132">
        <f>IF(S348="","",IF(S348=0,"",S349/S348-1))</f>
        <v>-1.2629992240953625E-2</v>
      </c>
      <c r="T358" s="68"/>
      <c r="U358" s="71"/>
    </row>
    <row r="359" spans="2:22" x14ac:dyDescent="0.35">
      <c r="C359" s="96"/>
      <c r="D359" s="130">
        <f t="shared" si="241"/>
        <v>2019</v>
      </c>
      <c r="E359" s="68"/>
      <c r="F359" s="68"/>
      <c r="G359" s="131">
        <f t="shared" si="242"/>
        <v>1.346389228886169E-2</v>
      </c>
      <c r="H359" s="68"/>
      <c r="I359" s="127"/>
      <c r="J359" s="128"/>
      <c r="K359" s="32">
        <f t="shared" si="243"/>
        <v>2019</v>
      </c>
      <c r="L359" s="73">
        <f t="shared" si="244"/>
        <v>-1.1725559830504939E-2</v>
      </c>
      <c r="M359" s="73">
        <f t="shared" si="244"/>
        <v>-9.0502067417843612E-3</v>
      </c>
      <c r="N359" s="68"/>
      <c r="O359" s="71"/>
      <c r="P359" s="96"/>
      <c r="Q359" s="32">
        <f t="shared" si="245"/>
        <v>2019</v>
      </c>
      <c r="R359" s="132">
        <f t="shared" ref="R359:S361" si="246">IF(R349="","",IF(R349=0,"",R350/R349-1))</f>
        <v>-2.4854809639519915E-2</v>
      </c>
      <c r="S359" s="132">
        <f t="shared" si="246"/>
        <v>-2.2214998681205023E-2</v>
      </c>
      <c r="T359" s="68"/>
      <c r="U359" s="71"/>
    </row>
    <row r="360" spans="2:22" x14ac:dyDescent="0.35">
      <c r="C360" s="96"/>
      <c r="D360" s="130">
        <f t="shared" si="241"/>
        <v>2020</v>
      </c>
      <c r="E360" s="68"/>
      <c r="F360" s="68"/>
      <c r="G360" s="131">
        <f t="shared" si="242"/>
        <v>5.9178743961352698E-2</v>
      </c>
      <c r="H360" s="68"/>
      <c r="I360" s="127"/>
      <c r="J360" s="128"/>
      <c r="K360" s="32">
        <f t="shared" si="243"/>
        <v>2020</v>
      </c>
      <c r="L360" s="73">
        <f t="shared" si="244"/>
        <v>-6.9794894163291987E-3</v>
      </c>
      <c r="M360" s="73">
        <f t="shared" si="244"/>
        <v>-8.1544427795060548E-3</v>
      </c>
      <c r="N360" s="68"/>
      <c r="O360" s="71"/>
      <c r="P360" s="96"/>
      <c r="Q360" s="32">
        <f t="shared" si="245"/>
        <v>2020</v>
      </c>
      <c r="R360" s="132">
        <f t="shared" si="246"/>
        <v>-6.2461821250536564E-2</v>
      </c>
      <c r="S360" s="132">
        <f t="shared" si="246"/>
        <v>-6.3571127276432216E-2</v>
      </c>
      <c r="T360" s="68"/>
      <c r="U360" s="71"/>
    </row>
    <row r="361" spans="2:22" x14ac:dyDescent="0.35">
      <c r="C361" s="96"/>
      <c r="D361" s="130">
        <f t="shared" si="241"/>
        <v>2021</v>
      </c>
      <c r="E361" s="68"/>
      <c r="F361" s="68"/>
      <c r="G361" s="131">
        <f t="shared" si="242"/>
        <v>2.3676152233511605E-3</v>
      </c>
      <c r="H361" s="68"/>
      <c r="I361" s="127"/>
      <c r="J361" s="128"/>
      <c r="K361" s="32">
        <f t="shared" si="243"/>
        <v>2021</v>
      </c>
      <c r="L361" s="73">
        <f t="shared" si="244"/>
        <v>-3.5219997678945347E-2</v>
      </c>
      <c r="M361" s="73">
        <f t="shared" si="244"/>
        <v>3.655895523745345E-3</v>
      </c>
      <c r="N361" s="68"/>
      <c r="O361" s="71"/>
      <c r="P361" s="96"/>
      <c r="Q361" s="32">
        <f t="shared" si="245"/>
        <v>2021</v>
      </c>
      <c r="R361" s="132">
        <f t="shared" si="246"/>
        <v>-3.7498830101290737E-2</v>
      </c>
      <c r="S361" s="132">
        <f t="shared" si="246"/>
        <v>1.285237352871782E-3</v>
      </c>
      <c r="T361" s="68"/>
      <c r="U361" s="71"/>
    </row>
    <row r="362" spans="2:22" x14ac:dyDescent="0.35">
      <c r="C362" s="96"/>
      <c r="D362" s="130">
        <f t="shared" si="241"/>
        <v>2022</v>
      </c>
      <c r="E362" s="68"/>
      <c r="F362" s="68"/>
      <c r="G362" s="131">
        <f t="shared" si="242"/>
        <v>2.5852797030727626E-3</v>
      </c>
      <c r="H362" s="68"/>
      <c r="I362" s="127"/>
      <c r="J362" s="128"/>
      <c r="K362" s="32">
        <f t="shared" si="243"/>
        <v>2022</v>
      </c>
      <c r="L362" s="73" t="str">
        <f>IF(K353="Forecast","",IF(L352=0,"",L353/L352-1))</f>
        <v/>
      </c>
      <c r="M362" s="73">
        <f>IF(M352=0,"",M353/M352-1)</f>
        <v>3.9822901717898596E-3</v>
      </c>
      <c r="N362" s="68"/>
      <c r="O362" s="71"/>
      <c r="P362" s="96"/>
      <c r="Q362" s="32">
        <f t="shared" si="245"/>
        <v>2022</v>
      </c>
      <c r="R362" s="132" t="str">
        <f>IF(Q353="Forecast","",IF(R352=0,"",R353/R352-1))</f>
        <v/>
      </c>
      <c r="S362" s="132">
        <f>IF(S352="","",IF(S352=0,"",S353/S352-1))</f>
        <v>1.3934081189890257E-3</v>
      </c>
      <c r="T362" s="68"/>
      <c r="U362" s="71"/>
    </row>
    <row r="363" spans="2:22" x14ac:dyDescent="0.35">
      <c r="C363" s="96"/>
      <c r="D363" s="130">
        <f t="shared" si="241"/>
        <v>2023</v>
      </c>
      <c r="E363" s="68"/>
      <c r="F363" s="68"/>
      <c r="G363" s="131">
        <f t="shared" si="242"/>
        <v>2.5700308975895814E-2</v>
      </c>
      <c r="H363" s="68"/>
      <c r="I363" s="133">
        <f>IF(I355=0,"",G354/I355-1)</f>
        <v>0.11985976035539347</v>
      </c>
      <c r="J363" s="128"/>
      <c r="K363" s="32">
        <f t="shared" si="243"/>
        <v>2023</v>
      </c>
      <c r="L363" s="73" t="str">
        <f>IF(K354="Forecast","",IF(L353=0,"",L354/L353-1))</f>
        <v/>
      </c>
      <c r="M363" s="73">
        <f>IF(M353=0,"",M354/M353-1)</f>
        <v>8.2802919299787003E-3</v>
      </c>
      <c r="N363" s="68"/>
      <c r="O363" s="74">
        <f>IF(O355=0,"",M354/O355-1)</f>
        <v>6.2982538914064801E-3</v>
      </c>
      <c r="P363" s="96"/>
      <c r="Q363" s="32">
        <f t="shared" si="245"/>
        <v>2023</v>
      </c>
      <c r="R363" s="132" t="str">
        <f>IF(Q354="Forecast","",IF(R353=0,"",R354/R353-1))</f>
        <v/>
      </c>
      <c r="S363" s="132">
        <f>IF(S353="","",IF(S353=0,"",S354/S353-1))</f>
        <v>-1.6983534950194223E-2</v>
      </c>
      <c r="T363" s="68"/>
      <c r="U363" s="74">
        <f>IF(U355=0,"",S354/U355-1)</f>
        <v>-0.10140689976033046</v>
      </c>
    </row>
    <row r="364" spans="2:22" ht="29.5" thickBot="1" x14ac:dyDescent="0.4">
      <c r="C364" s="22"/>
      <c r="D364" s="134" t="s">
        <v>29</v>
      </c>
      <c r="E364" s="77"/>
      <c r="F364" s="77"/>
      <c r="G364" s="135">
        <f>IF(G348=0,"",(G354/G348)^(1/($D354-$D348-1))-1)</f>
        <v>2.3468569284303742E-2</v>
      </c>
      <c r="H364" s="77"/>
      <c r="I364" s="136">
        <f>IF(I355=0,"",(G354/I355)^(1/(TestYear-RebaseYear-1))-1)</f>
        <v>2.8705140138523877E-2</v>
      </c>
      <c r="J364" s="80"/>
      <c r="K364" s="81" t="str">
        <f t="shared" si="243"/>
        <v>Geometric Mean</v>
      </c>
      <c r="L364" s="82">
        <f>IF(L348=0,"",(L352/L348)^(1/($D352-$D348-1))-1)</f>
        <v>-1.6563557837809828E-3</v>
      </c>
      <c r="M364" s="82">
        <f>IF(M348=0,"",(M354/M348)^(1/($D354-$D348-1))-1)</f>
        <v>1.3539262915029937E-4</v>
      </c>
      <c r="N364" s="77"/>
      <c r="O364" s="83">
        <f>IF(O355=0,"",(M354/O355)^(1/(TestYear-RebaseYear-1))-1)</f>
        <v>1.5708582018512107E-3</v>
      </c>
      <c r="P364" s="22"/>
      <c r="Q364" s="81" t="str">
        <f t="shared" si="245"/>
        <v>Geometric Mean</v>
      </c>
      <c r="R364" s="137">
        <f>IF(R348="","",IF(R348=0,"",(R352/R348)^(1/($D352-$D348-1))-1))</f>
        <v>-3.0525305580335726E-2</v>
      </c>
      <c r="S364" s="82">
        <f>IF(S348="","",IF(S348=0,"",(S354/S348)^(1/($D354-$D348-1))-1))</f>
        <v>-2.2798136997475238E-2</v>
      </c>
      <c r="T364" s="77"/>
      <c r="U364" s="83">
        <f>IF(U355=0,"",(S354/U355)^(1/(TestYear-RebaseYear-1))-1)</f>
        <v>-2.6377122926613095E-2</v>
      </c>
    </row>
    <row r="366" spans="2:22" ht="15" thickBot="1" x14ac:dyDescent="0.4">
      <c r="Q366" s="77"/>
      <c r="R366" s="77"/>
      <c r="S366" s="77"/>
      <c r="T366" s="77"/>
      <c r="U366" s="77"/>
    </row>
    <row r="367" spans="2:22" ht="14.5" customHeight="1" x14ac:dyDescent="0.35">
      <c r="C367" s="17"/>
      <c r="D367" s="18" t="s">
        <v>16</v>
      </c>
      <c r="E367" s="18"/>
      <c r="F367" s="179" t="s">
        <v>8</v>
      </c>
      <c r="G367" s="180"/>
      <c r="H367" s="180"/>
      <c r="I367" s="181"/>
      <c r="J367" s="18"/>
      <c r="K367" s="182" t="s">
        <v>52</v>
      </c>
      <c r="L367" s="183"/>
      <c r="M367" s="183"/>
      <c r="N367" s="183"/>
      <c r="O367" s="184"/>
      <c r="P367" s="19"/>
      <c r="Q367" s="185" t="str">
        <f>CONCATENATE("Demand (kW) per ",LEFT(F346,LEN(F346)-1))</f>
        <v>Demand (kW) per Customer</v>
      </c>
      <c r="R367" s="186"/>
      <c r="S367" s="186"/>
      <c r="T367" s="186"/>
      <c r="U367" s="187"/>
      <c r="V367" s="90"/>
    </row>
    <row r="368" spans="2:22" ht="39.5" thickBot="1" x14ac:dyDescent="0.4">
      <c r="C368" s="22"/>
      <c r="D368" s="23" t="str">
        <f>CONCATENATE("(for ",TestYear," Cost of Service")</f>
        <v>(for 2023 Cost of Service</v>
      </c>
      <c r="E368" s="31"/>
      <c r="F368" s="188"/>
      <c r="G368" s="189"/>
      <c r="H368" s="189"/>
      <c r="I368" s="138"/>
      <c r="J368" s="31"/>
      <c r="K368" s="27"/>
      <c r="L368" s="28" t="s">
        <v>18</v>
      </c>
      <c r="M368" s="28" t="s">
        <v>19</v>
      </c>
      <c r="N368" s="29"/>
      <c r="O368" s="30" t="s">
        <v>19</v>
      </c>
      <c r="P368" s="31"/>
      <c r="Q368" s="92"/>
      <c r="R368" s="93" t="str">
        <f>L368</f>
        <v>Actual (Weather actual)</v>
      </c>
      <c r="S368" s="94" t="str">
        <f>M368</f>
        <v>Weather-normalized</v>
      </c>
      <c r="T368" s="94"/>
      <c r="U368" s="95" t="str">
        <f>O368</f>
        <v>Weather-normalized</v>
      </c>
      <c r="V368" s="90"/>
    </row>
    <row r="369" spans="3:22" x14ac:dyDescent="0.35">
      <c r="C369" s="31" t="s">
        <v>20</v>
      </c>
      <c r="D369" s="32">
        <f t="shared" ref="D369:D374" si="247">D370-1</f>
        <v>2017</v>
      </c>
      <c r="E369" s="96"/>
      <c r="F369" s="97" t="str">
        <f t="shared" ref="F369:F375" si="248">F348</f>
        <v>Actual</v>
      </c>
      <c r="G369" s="141">
        <f>'[2]D-05-01-02 inputs'!$N58</f>
        <v>48872382.113419056</v>
      </c>
      <c r="H369" s="36" t="str">
        <f t="shared" ref="H369:H375" si="249">IF(D369=RebaseYear,"OEB-approved","")</f>
        <v/>
      </c>
      <c r="I369" s="142"/>
      <c r="J369" s="96"/>
      <c r="K369" s="99" t="str">
        <f>F369</f>
        <v>Actual</v>
      </c>
      <c r="L369" s="39">
        <v>30285553.506763566</v>
      </c>
      <c r="M369" s="39">
        <v>30758916.708074283</v>
      </c>
      <c r="N369" s="100" t="str">
        <f>H369</f>
        <v/>
      </c>
      <c r="O369" s="101"/>
      <c r="P369" s="96"/>
      <c r="Q369" s="102" t="str">
        <f>K369</f>
        <v>Actual</v>
      </c>
      <c r="R369" s="103">
        <f>IF(G348=0,"",L369/G348)</f>
        <v>37621.80559846406</v>
      </c>
      <c r="S369" s="104">
        <f>IF(G348=0,"",M369/G348)</f>
        <v>38209.83441996805</v>
      </c>
      <c r="T369" s="68" t="str">
        <f>N369</f>
        <v/>
      </c>
      <c r="U369" s="104" t="str">
        <f>IF(T369="","",IF(I369=0,"",O369/I369))</f>
        <v/>
      </c>
      <c r="V369" s="33"/>
    </row>
    <row r="370" spans="3:22" x14ac:dyDescent="0.35">
      <c r="C370" s="31" t="s">
        <v>20</v>
      </c>
      <c r="D370" s="32">
        <f t="shared" si="247"/>
        <v>2018</v>
      </c>
      <c r="E370" s="96"/>
      <c r="F370" s="105" t="str">
        <f t="shared" si="248"/>
        <v>Actual</v>
      </c>
      <c r="G370" s="141">
        <f>'[2]D-05-01-02 inputs'!$N59</f>
        <v>47099961.698978767</v>
      </c>
      <c r="H370" s="36" t="str">
        <f t="shared" si="249"/>
        <v>OEB-approved</v>
      </c>
      <c r="I370" s="144"/>
      <c r="J370" s="96"/>
      <c r="K370" s="99" t="str">
        <f t="shared" ref="K370:K375" si="250">F370</f>
        <v>Actual</v>
      </c>
      <c r="L370" s="39">
        <v>28829783.557522126</v>
      </c>
      <c r="M370" s="39">
        <v>28839439.58122569</v>
      </c>
      <c r="N370" s="100" t="str">
        <f>H370</f>
        <v>OEB-approved</v>
      </c>
      <c r="O370" s="101">
        <v>30587099.680728782</v>
      </c>
      <c r="P370" s="96"/>
      <c r="Q370" s="102" t="str">
        <f t="shared" ref="Q370:Q375" si="251">K370</f>
        <v>Actual</v>
      </c>
      <c r="R370" s="103">
        <f t="shared" ref="R370:R375" si="252">IF(G349=0,"",L370/G349)</f>
        <v>35287.372775424876</v>
      </c>
      <c r="S370" s="104">
        <f t="shared" ref="S370:S375" si="253">IF(G349=0,"",M370/G349)</f>
        <v>35299.191653887014</v>
      </c>
      <c r="T370" s="68" t="str">
        <f>N370</f>
        <v>OEB-approved</v>
      </c>
      <c r="U370" s="104">
        <f>IF(T370="","",IF(I349=0,"",O370/I349))</f>
        <v>37890.776679676397</v>
      </c>
      <c r="V370" s="33"/>
    </row>
    <row r="371" spans="3:22" x14ac:dyDescent="0.35">
      <c r="C371" s="31" t="s">
        <v>20</v>
      </c>
      <c r="D371" s="32">
        <f t="shared" si="247"/>
        <v>2019</v>
      </c>
      <c r="E371" s="96"/>
      <c r="F371" s="105" t="str">
        <f t="shared" si="248"/>
        <v>Actual</v>
      </c>
      <c r="G371" s="141">
        <f>'[2]D-05-01-02 inputs'!$N60</f>
        <v>47771499.536062248</v>
      </c>
      <c r="H371" s="36" t="str">
        <f t="shared" si="249"/>
        <v/>
      </c>
      <c r="I371" s="145"/>
      <c r="J371" s="96"/>
      <c r="K371" s="99" t="str">
        <f t="shared" si="250"/>
        <v>Actual</v>
      </c>
      <c r="L371" s="39">
        <v>26468845.627335306</v>
      </c>
      <c r="M371" s="39">
        <v>30918505.314481579</v>
      </c>
      <c r="N371" s="100" t="str">
        <f t="shared" ref="N371:N375" si="254">H371</f>
        <v/>
      </c>
      <c r="O371" s="107"/>
      <c r="P371" s="96"/>
      <c r="Q371" s="102" t="str">
        <f t="shared" si="251"/>
        <v>Actual</v>
      </c>
      <c r="R371" s="103">
        <f t="shared" si="252"/>
        <v>31967.204863931529</v>
      </c>
      <c r="S371" s="104">
        <f t="shared" si="253"/>
        <v>37341.18999333524</v>
      </c>
      <c r="T371" s="68" t="str">
        <f t="shared" ref="T371:T375" si="255">N371</f>
        <v/>
      </c>
      <c r="U371" s="104" t="str">
        <f t="shared" ref="U371:U375" si="256">IF(T371="","",IF(I371=0,"",O371/I371))</f>
        <v/>
      </c>
      <c r="V371" s="33"/>
    </row>
    <row r="372" spans="3:22" x14ac:dyDescent="0.35">
      <c r="C372" s="31" t="s">
        <v>20</v>
      </c>
      <c r="D372" s="32">
        <f t="shared" si="247"/>
        <v>2020</v>
      </c>
      <c r="E372" s="96"/>
      <c r="F372" s="105" t="str">
        <f t="shared" si="248"/>
        <v>Actual</v>
      </c>
      <c r="G372" s="141">
        <f>'[2]D-05-01-02 inputs'!$N61</f>
        <v>61328906.733804926</v>
      </c>
      <c r="H372" s="36" t="str">
        <f t="shared" si="249"/>
        <v/>
      </c>
      <c r="I372" s="144"/>
      <c r="J372" s="96"/>
      <c r="K372" s="99" t="str">
        <f t="shared" si="250"/>
        <v>Actual</v>
      </c>
      <c r="L372" s="39">
        <v>31360106.999016717</v>
      </c>
      <c r="M372" s="39">
        <v>30629378.69526685</v>
      </c>
      <c r="N372" s="100" t="str">
        <f t="shared" si="254"/>
        <v/>
      </c>
      <c r="O372" s="101"/>
      <c r="P372" s="96"/>
      <c r="Q372" s="102" t="str">
        <f t="shared" si="251"/>
        <v>Actual</v>
      </c>
      <c r="R372" s="103">
        <f t="shared" si="252"/>
        <v>35758.388824420428</v>
      </c>
      <c r="S372" s="104">
        <f t="shared" si="253"/>
        <v>34925.175251159468</v>
      </c>
      <c r="T372" s="68" t="str">
        <f t="shared" si="255"/>
        <v/>
      </c>
      <c r="U372" s="104" t="str">
        <f t="shared" si="256"/>
        <v/>
      </c>
      <c r="V372" s="33"/>
    </row>
    <row r="373" spans="3:22" x14ac:dyDescent="0.35">
      <c r="C373" s="31" t="s">
        <v>20</v>
      </c>
      <c r="D373" s="32">
        <f t="shared" si="247"/>
        <v>2021</v>
      </c>
      <c r="E373" s="96"/>
      <c r="F373" s="105" t="str">
        <f t="shared" si="248"/>
        <v>Actual</v>
      </c>
      <c r="G373" s="141">
        <f>'[2]D-05-01-02 inputs'!$N62</f>
        <v>60917390.810903922</v>
      </c>
      <c r="H373" s="36" t="str">
        <f t="shared" si="249"/>
        <v/>
      </c>
      <c r="I373" s="144"/>
      <c r="J373" s="96"/>
      <c r="K373" s="99" t="str">
        <f t="shared" si="250"/>
        <v>Actual</v>
      </c>
      <c r="L373" s="39">
        <v>30741356.503733978</v>
      </c>
      <c r="M373" s="39">
        <v>30741356.503733978</v>
      </c>
      <c r="N373" s="100" t="str">
        <f t="shared" si="254"/>
        <v/>
      </c>
      <c r="O373" s="101"/>
      <c r="P373" s="96"/>
      <c r="Q373" s="102" t="str">
        <f t="shared" si="251"/>
        <v>Actual</v>
      </c>
      <c r="R373" s="103">
        <f t="shared" si="252"/>
        <v>34970.062390947853</v>
      </c>
      <c r="S373" s="104">
        <f t="shared" si="253"/>
        <v>34970.062390947853</v>
      </c>
      <c r="T373" s="68" t="str">
        <f t="shared" si="255"/>
        <v/>
      </c>
      <c r="U373" s="104" t="str">
        <f t="shared" si="256"/>
        <v/>
      </c>
      <c r="V373" s="33"/>
    </row>
    <row r="374" spans="3:22" x14ac:dyDescent="0.35">
      <c r="C374" s="31" t="s">
        <v>36</v>
      </c>
      <c r="D374" s="32">
        <f t="shared" si="247"/>
        <v>2022</v>
      </c>
      <c r="E374" s="96"/>
      <c r="F374" s="105" t="str">
        <f t="shared" si="248"/>
        <v>Forecast</v>
      </c>
      <c r="G374" s="141">
        <f>'[2]D-05-01-02 inputs'!$N63</f>
        <v>64968578.647936381</v>
      </c>
      <c r="H374" s="36" t="str">
        <f t="shared" si="249"/>
        <v/>
      </c>
      <c r="I374" s="144"/>
      <c r="J374" s="96"/>
      <c r="K374" s="99" t="str">
        <f t="shared" si="250"/>
        <v>Forecast</v>
      </c>
      <c r="L374" s="108"/>
      <c r="M374" s="42">
        <v>30863777.505606286</v>
      </c>
      <c r="N374" s="100" t="str">
        <f t="shared" si="254"/>
        <v/>
      </c>
      <c r="O374" s="101"/>
      <c r="P374" s="96"/>
      <c r="Q374" s="102" t="str">
        <f t="shared" si="251"/>
        <v>Forecast</v>
      </c>
      <c r="R374" s="103">
        <f t="shared" si="252"/>
        <v>0</v>
      </c>
      <c r="S374" s="104">
        <f t="shared" si="253"/>
        <v>35018.789959804948</v>
      </c>
      <c r="T374" s="68" t="str">
        <f t="shared" si="255"/>
        <v/>
      </c>
      <c r="U374" s="104" t="str">
        <f t="shared" si="256"/>
        <v/>
      </c>
      <c r="V374" s="33"/>
    </row>
    <row r="375" spans="3:22" ht="15" thickBot="1" x14ac:dyDescent="0.4">
      <c r="C375" s="43" t="s">
        <v>37</v>
      </c>
      <c r="D375" s="44">
        <f>TestYear</f>
        <v>2023</v>
      </c>
      <c r="E375" s="22"/>
      <c r="F375" s="109" t="str">
        <f t="shared" si="248"/>
        <v>Forecast</v>
      </c>
      <c r="G375" s="141">
        <f>'[2]D-05-01-02 inputs'!$N64</f>
        <v>2920912.8002759288</v>
      </c>
      <c r="H375" s="48" t="str">
        <f t="shared" si="249"/>
        <v/>
      </c>
      <c r="I375" s="149"/>
      <c r="J375" s="22"/>
      <c r="K375" s="112" t="str">
        <f t="shared" si="250"/>
        <v>Forecast</v>
      </c>
      <c r="L375" s="113"/>
      <c r="M375" s="51">
        <v>30820095.166801333</v>
      </c>
      <c r="N375" s="114" t="str">
        <f t="shared" si="254"/>
        <v/>
      </c>
      <c r="O375" s="115"/>
      <c r="P375" s="22"/>
      <c r="Q375" s="116" t="str">
        <f t="shared" si="251"/>
        <v>Forecast</v>
      </c>
      <c r="R375" s="117">
        <f t="shared" si="252"/>
        <v>0</v>
      </c>
      <c r="S375" s="169">
        <f t="shared" si="253"/>
        <v>34093.025626992625</v>
      </c>
      <c r="T375" s="77" t="str">
        <f t="shared" si="255"/>
        <v/>
      </c>
      <c r="U375" s="118" t="str">
        <f t="shared" si="256"/>
        <v/>
      </c>
      <c r="V375" s="33"/>
    </row>
    <row r="376" spans="3:22" ht="15" thickBot="1" x14ac:dyDescent="0.4">
      <c r="C376" s="119"/>
      <c r="I376" s="57">
        <f>SUM(I369:I374)</f>
        <v>0</v>
      </c>
      <c r="O376" s="168">
        <f>SUM(O369:O374)</f>
        <v>30587099.680728782</v>
      </c>
      <c r="U376" s="57">
        <f>SUM(U369:U374)</f>
        <v>37890.776679676397</v>
      </c>
    </row>
    <row r="377" spans="3:22" ht="39.5" thickBot="1" x14ac:dyDescent="0.4">
      <c r="C377" s="120" t="s">
        <v>25</v>
      </c>
      <c r="D377" s="121" t="s">
        <v>26</v>
      </c>
      <c r="E377" s="122"/>
      <c r="F377" s="122"/>
      <c r="G377" s="122" t="s">
        <v>27</v>
      </c>
      <c r="H377" s="122"/>
      <c r="I377" s="65" t="str">
        <f>I356</f>
        <v>Test Year Versus OEB-approved</v>
      </c>
      <c r="J377" s="123"/>
      <c r="K377" s="63" t="s">
        <v>26</v>
      </c>
      <c r="L377" s="190" t="s">
        <v>27</v>
      </c>
      <c r="M377" s="190"/>
      <c r="N377" s="53"/>
      <c r="O377" s="65" t="str">
        <f>I377</f>
        <v>Test Year Versus OEB-approved</v>
      </c>
      <c r="P377" s="124"/>
      <c r="Q377" s="63" t="s">
        <v>26</v>
      </c>
      <c r="R377" s="190" t="s">
        <v>27</v>
      </c>
      <c r="S377" s="190"/>
      <c r="T377" s="53"/>
      <c r="U377" s="65" t="str">
        <f>O377</f>
        <v>Test Year Versus OEB-approved</v>
      </c>
    </row>
    <row r="378" spans="3:22" x14ac:dyDescent="0.35">
      <c r="C378" s="96"/>
      <c r="D378" s="156">
        <f t="shared" ref="D378:D384" si="257">D369</f>
        <v>2017</v>
      </c>
      <c r="E378" s="56"/>
      <c r="F378" s="68"/>
      <c r="G378" s="126"/>
      <c r="H378" s="68"/>
      <c r="I378" s="127"/>
      <c r="J378" s="128"/>
      <c r="K378" s="32">
        <f>D378</f>
        <v>2017</v>
      </c>
      <c r="L378" s="70"/>
      <c r="M378" s="70"/>
      <c r="N378" s="68"/>
      <c r="O378" s="71"/>
      <c r="P378" s="96"/>
      <c r="Q378" s="32">
        <f>K378</f>
        <v>2017</v>
      </c>
      <c r="R378" s="129"/>
      <c r="S378" s="129"/>
      <c r="T378" s="68"/>
      <c r="U378" s="71"/>
    </row>
    <row r="379" spans="3:22" x14ac:dyDescent="0.35">
      <c r="C379" s="96"/>
      <c r="D379" s="130">
        <f t="shared" si="257"/>
        <v>2018</v>
      </c>
      <c r="E379" s="68"/>
      <c r="F379" s="68"/>
      <c r="G379" s="131">
        <f t="shared" ref="G379:G384" si="258">IF(G369=0,"",G370/G369-1)</f>
        <v>-3.6266298833705246E-2</v>
      </c>
      <c r="H379" s="68"/>
      <c r="I379" s="127"/>
      <c r="J379" s="128"/>
      <c r="K379" s="32">
        <f t="shared" ref="K379:K385" si="259">D379</f>
        <v>2018</v>
      </c>
      <c r="L379" s="73">
        <f t="shared" ref="L379:M379" si="260">IF(L369=0,"",L370/L369-1)</f>
        <v>-4.8068130863658465E-2</v>
      </c>
      <c r="M379" s="73">
        <f t="shared" si="260"/>
        <v>-6.2403924854243176E-2</v>
      </c>
      <c r="N379" s="68"/>
      <c r="O379" s="71"/>
      <c r="P379" s="96"/>
      <c r="Q379" s="32">
        <f t="shared" ref="Q379:Q385" si="261">K379</f>
        <v>2018</v>
      </c>
      <c r="R379" s="132">
        <f>IF(R369="","",IF(R369=0,"",R370/R369-1))</f>
        <v>-6.2049994302625588E-2</v>
      </c>
      <c r="S379" s="132">
        <f>IF(S369="","",IF(S369=0,"",S370/S369-1))</f>
        <v>-7.6175225835576121E-2</v>
      </c>
      <c r="T379" s="68"/>
      <c r="U379" s="71"/>
    </row>
    <row r="380" spans="3:22" x14ac:dyDescent="0.35">
      <c r="C380" s="96"/>
      <c r="D380" s="158">
        <f t="shared" si="257"/>
        <v>2019</v>
      </c>
      <c r="E380" s="68"/>
      <c r="F380" s="68"/>
      <c r="G380" s="131">
        <f t="shared" si="258"/>
        <v>1.4257715141582361E-2</v>
      </c>
      <c r="H380" s="68"/>
      <c r="I380" s="127"/>
      <c r="J380" s="128"/>
      <c r="K380" s="32">
        <f t="shared" si="259"/>
        <v>2019</v>
      </c>
      <c r="L380" s="73">
        <f t="shared" ref="L380:M380" si="262">IF(L370=0,"",L371/L370-1)</f>
        <v>-8.1892322412903229E-2</v>
      </c>
      <c r="M380" s="73">
        <f t="shared" si="262"/>
        <v>7.2091058753074755E-2</v>
      </c>
      <c r="N380" s="68"/>
      <c r="O380" s="71"/>
      <c r="P380" s="96"/>
      <c r="Q380" s="32">
        <f t="shared" si="261"/>
        <v>2019</v>
      </c>
      <c r="R380" s="132">
        <f t="shared" ref="R380:S380" si="263">IF(R370="","",IF(R370=0,"",R371/R370-1))</f>
        <v>-9.4089405086161704E-2</v>
      </c>
      <c r="S380" s="132">
        <f t="shared" si="263"/>
        <v>5.7848303141620816E-2</v>
      </c>
      <c r="T380" s="68"/>
      <c r="U380" s="71"/>
    </row>
    <row r="381" spans="3:22" x14ac:dyDescent="0.35">
      <c r="C381" s="96"/>
      <c r="D381" s="130">
        <f t="shared" si="257"/>
        <v>2020</v>
      </c>
      <c r="E381" s="68"/>
      <c r="F381" s="68"/>
      <c r="G381" s="131">
        <f t="shared" si="258"/>
        <v>0.2837969778928191</v>
      </c>
      <c r="H381" s="68"/>
      <c r="I381" s="127"/>
      <c r="J381" s="128"/>
      <c r="K381" s="32">
        <f t="shared" si="259"/>
        <v>2020</v>
      </c>
      <c r="L381" s="73">
        <f t="shared" ref="L381:M381" si="264">IF(L371=0,"",L372/L371-1)</f>
        <v>0.18479315042851874</v>
      </c>
      <c r="M381" s="73">
        <f t="shared" si="264"/>
        <v>-9.3512482661737284E-3</v>
      </c>
      <c r="N381" s="68"/>
      <c r="O381" s="71"/>
      <c r="P381" s="96"/>
      <c r="Q381" s="32">
        <f t="shared" si="261"/>
        <v>2020</v>
      </c>
      <c r="R381" s="132">
        <f t="shared" ref="R381:S381" si="265">IF(R371="","",IF(R371=0,"",R372/R371-1))</f>
        <v>0.11859604168165716</v>
      </c>
      <c r="S381" s="132">
        <f t="shared" si="265"/>
        <v>-6.470106449759605E-2</v>
      </c>
      <c r="T381" s="68"/>
      <c r="U381" s="71"/>
    </row>
    <row r="382" spans="3:22" x14ac:dyDescent="0.35">
      <c r="C382" s="96"/>
      <c r="D382" s="130">
        <f t="shared" si="257"/>
        <v>2021</v>
      </c>
      <c r="E382" s="68"/>
      <c r="F382" s="68"/>
      <c r="G382" s="131">
        <f t="shared" si="258"/>
        <v>-6.7099830213371847E-3</v>
      </c>
      <c r="H382" s="68"/>
      <c r="I382" s="127"/>
      <c r="J382" s="128"/>
      <c r="K382" s="32">
        <f t="shared" si="259"/>
        <v>2021</v>
      </c>
      <c r="L382" s="73">
        <f t="shared" ref="L382:M382" si="266">IF(L372=0,"",L373/L372-1)</f>
        <v>-1.9730496943206832E-2</v>
      </c>
      <c r="M382" s="73">
        <f t="shared" si="266"/>
        <v>3.655895523745345E-3</v>
      </c>
      <c r="N382" s="68"/>
      <c r="O382" s="71"/>
      <c r="P382" s="96"/>
      <c r="Q382" s="32">
        <f t="shared" si="261"/>
        <v>2021</v>
      </c>
      <c r="R382" s="132">
        <f t="shared" ref="R382:S382" si="267">IF(R372="","",IF(R372=0,"",R373/R372-1))</f>
        <v>-2.2045915920412051E-2</v>
      </c>
      <c r="S382" s="132">
        <f t="shared" si="267"/>
        <v>1.285237352871782E-3</v>
      </c>
      <c r="T382" s="68"/>
      <c r="U382" s="71"/>
    </row>
    <row r="383" spans="3:22" x14ac:dyDescent="0.35">
      <c r="C383" s="96"/>
      <c r="D383" s="130">
        <f t="shared" si="257"/>
        <v>2022</v>
      </c>
      <c r="E383" s="68"/>
      <c r="F383" s="68"/>
      <c r="G383" s="131">
        <f t="shared" si="258"/>
        <v>6.6502976951325898E-2</v>
      </c>
      <c r="H383" s="68"/>
      <c r="I383" s="127"/>
      <c r="J383" s="128"/>
      <c r="K383" s="32">
        <f t="shared" si="259"/>
        <v>2022</v>
      </c>
      <c r="L383" s="73" t="str">
        <f>IF(K374="Forecast","",IF(L373=0,"",L374/L373-1))</f>
        <v/>
      </c>
      <c r="M383" s="73">
        <f>IF(M373=0,"",M374/M373-1)</f>
        <v>3.9822901717898596E-3</v>
      </c>
      <c r="N383" s="68"/>
      <c r="O383" s="71"/>
      <c r="P383" s="96"/>
      <c r="Q383" s="32">
        <f t="shared" si="261"/>
        <v>2022</v>
      </c>
      <c r="R383" s="132" t="str">
        <f>IF(Q374="Forecast","",IF(R373=0,"",R374/R373-1))</f>
        <v/>
      </c>
      <c r="S383" s="132">
        <f>IF(S373="","",IF(S373=0,"",S374/S373-1))</f>
        <v>1.3934081189888037E-3</v>
      </c>
      <c r="T383" s="68"/>
      <c r="U383" s="71"/>
    </row>
    <row r="384" spans="3:22" x14ac:dyDescent="0.35">
      <c r="C384" s="96"/>
      <c r="D384" s="158">
        <f t="shared" si="257"/>
        <v>2023</v>
      </c>
      <c r="E384" s="68"/>
      <c r="F384" s="68"/>
      <c r="G384" s="131">
        <f t="shared" si="258"/>
        <v>-0.95504114664252848</v>
      </c>
      <c r="H384" s="68"/>
      <c r="I384" s="133" t="str">
        <f>IF(I376=0,"",G375/I376-1)</f>
        <v/>
      </c>
      <c r="J384" s="128"/>
      <c r="K384" s="32">
        <f t="shared" si="259"/>
        <v>2023</v>
      </c>
      <c r="L384" s="73" t="str">
        <f>IF(K375="Forecast","",IF(L374=0,"",L375/L374-1))</f>
        <v/>
      </c>
      <c r="M384" s="73">
        <f>IF(M374=0,"",M375/M374-1)</f>
        <v>-1.4153270382090133E-3</v>
      </c>
      <c r="N384" s="68"/>
      <c r="O384" s="74">
        <f>IF(O376=0,"",M375/O376-1)</f>
        <v>7.6174429254352027E-3</v>
      </c>
      <c r="P384" s="96"/>
      <c r="Q384" s="32">
        <f t="shared" si="261"/>
        <v>2023</v>
      </c>
      <c r="R384" s="132" t="str">
        <f>IF(Q375="Forecast","",IF(R374=0,"",R375/R374-1))</f>
        <v/>
      </c>
      <c r="S384" s="132">
        <f>IF(S374="","",IF(S374=0,"",S375/S374-1))</f>
        <v>-2.6436217067320911E-2</v>
      </c>
      <c r="T384" s="68"/>
      <c r="U384" s="74">
        <f>IF(U376=0,"",S375/U376-1)</f>
        <v>-0.10022890490710856</v>
      </c>
    </row>
    <row r="385" spans="2:22" ht="29.5" thickBot="1" x14ac:dyDescent="0.4">
      <c r="C385" s="22"/>
      <c r="D385" s="134" t="s">
        <v>29</v>
      </c>
      <c r="E385" s="77"/>
      <c r="F385" s="77"/>
      <c r="G385" s="135">
        <f>IF(G369=0,"",(G375/G369)^(1/($D375-$D369-1))-1)</f>
        <v>-0.43076575816095719</v>
      </c>
      <c r="H385" s="77"/>
      <c r="I385" s="83" t="str">
        <f>IF(I376=0,"",(G375/I376)^(1/(TestYear-RebaseYear-1))-1)</f>
        <v/>
      </c>
      <c r="J385" s="80"/>
      <c r="K385" s="81" t="str">
        <f t="shared" si="259"/>
        <v>Geometric Mean</v>
      </c>
      <c r="L385" s="82">
        <f>IF(L369=0,"",(L373/L369)^(1/($D373-$D369-1))-1)</f>
        <v>4.9917670848682594E-3</v>
      </c>
      <c r="M385" s="82">
        <f>IF(M369=0,"",(M375/M369)^(1/($D375-$D369-1))-1)</f>
        <v>3.9747722292404752E-4</v>
      </c>
      <c r="N385" s="77"/>
      <c r="O385" s="83">
        <f>IF(O376=0,"",(M375/O376)^(1/(TestYear-RebaseYear-1))-1)</f>
        <v>1.8989448929687125E-3</v>
      </c>
      <c r="P385" s="22"/>
      <c r="Q385" s="81" t="str">
        <f t="shared" si="261"/>
        <v>Geometric Mean</v>
      </c>
      <c r="R385" s="137">
        <f>IF(R369="","",IF(R369=0,"",(R373/R369)^(1/($D373-$D369-1))-1))</f>
        <v>-2.4069425459410043E-2</v>
      </c>
      <c r="S385" s="82">
        <f>IF(S369="","",IF(S369=0,"",(S375/S369)^(1/($D375-$D369-1))-1))</f>
        <v>-2.2542062114826678E-2</v>
      </c>
      <c r="T385" s="77"/>
      <c r="U385" s="83">
        <f>IF(U376=0,"",(S375/U376)^(1/(TestYear-RebaseYear-1))-1)</f>
        <v>-2.6058191214972881E-2</v>
      </c>
    </row>
    <row r="386" spans="2:22" ht="15" thickBot="1" x14ac:dyDescent="0.4">
      <c r="C386" s="68"/>
      <c r="D386" s="160"/>
      <c r="E386" s="68"/>
      <c r="F386" s="68"/>
      <c r="G386" s="131"/>
      <c r="H386" s="68"/>
      <c r="I386" s="161"/>
    </row>
    <row r="387" spans="2:22" ht="15" thickBot="1" x14ac:dyDescent="0.4">
      <c r="B387" s="85">
        <v>9</v>
      </c>
      <c r="C387" s="86" t="s">
        <v>31</v>
      </c>
      <c r="D387" s="191" t="s">
        <v>51</v>
      </c>
      <c r="E387" s="192"/>
      <c r="F387" s="192"/>
      <c r="G387" s="192"/>
      <c r="H387" s="192"/>
      <c r="I387" s="193"/>
      <c r="K387" s="87" t="s">
        <v>32</v>
      </c>
      <c r="Q387" s="88" t="s">
        <v>50</v>
      </c>
      <c r="R387" s="89"/>
      <c r="S387" s="89"/>
      <c r="T387" s="89"/>
      <c r="U387" s="89"/>
    </row>
    <row r="388" spans="2:22" ht="15" thickBot="1" x14ac:dyDescent="0.4">
      <c r="Q388" s="77"/>
      <c r="R388" s="77"/>
      <c r="S388" s="77"/>
      <c r="T388" s="77"/>
      <c r="U388" s="77"/>
    </row>
    <row r="389" spans="2:22" ht="14.5" customHeight="1" x14ac:dyDescent="0.35">
      <c r="C389" s="17"/>
      <c r="D389" s="18" t="s">
        <v>16</v>
      </c>
      <c r="E389" s="18"/>
      <c r="F389" s="194" t="s">
        <v>34</v>
      </c>
      <c r="G389" s="195"/>
      <c r="H389" s="195"/>
      <c r="I389" s="196"/>
      <c r="J389" s="18"/>
      <c r="K389" s="182" t="s">
        <v>17</v>
      </c>
      <c r="L389" s="183"/>
      <c r="M389" s="183"/>
      <c r="N389" s="183"/>
      <c r="O389" s="184"/>
      <c r="P389" s="19"/>
      <c r="Q389" s="185" t="str">
        <f>CONCATENATE("Consumption (kWh) per ",LEFT(F389,LEN(F389)-1))</f>
        <v>Consumption (kWh) per Customer</v>
      </c>
      <c r="R389" s="186"/>
      <c r="S389" s="186"/>
      <c r="T389" s="186"/>
      <c r="U389" s="187"/>
      <c r="V389" s="90"/>
    </row>
    <row r="390" spans="2:22" ht="39.5" thickBot="1" x14ac:dyDescent="0.4">
      <c r="C390" s="22"/>
      <c r="D390" s="23" t="str">
        <f>CONCATENATE("(for ",TestYear," Cost of Service")</f>
        <v>(for 2023 Cost of Service</v>
      </c>
      <c r="E390" s="31"/>
      <c r="F390" s="188"/>
      <c r="G390" s="189"/>
      <c r="H390" s="197"/>
      <c r="I390" s="91"/>
      <c r="J390" s="31"/>
      <c r="K390" s="27"/>
      <c r="L390" s="28" t="s">
        <v>18</v>
      </c>
      <c r="M390" s="28" t="s">
        <v>19</v>
      </c>
      <c r="N390" s="29"/>
      <c r="O390" s="30" t="s">
        <v>19</v>
      </c>
      <c r="P390" s="31"/>
      <c r="Q390" s="92"/>
      <c r="R390" s="93" t="str">
        <f>L390</f>
        <v>Actual (Weather actual)</v>
      </c>
      <c r="S390" s="94" t="str">
        <f>M390</f>
        <v>Weather-normalized</v>
      </c>
      <c r="T390" s="94"/>
      <c r="U390" s="95" t="str">
        <f>O390</f>
        <v>Weather-normalized</v>
      </c>
      <c r="V390" s="90"/>
    </row>
    <row r="391" spans="2:22" x14ac:dyDescent="0.35">
      <c r="C391" s="31" t="s">
        <v>20</v>
      </c>
      <c r="D391" s="32">
        <f t="shared" ref="D391:D395" si="268">D392-1</f>
        <v>2017</v>
      </c>
      <c r="E391" s="96"/>
      <c r="F391" s="97" t="str">
        <f>$K$23</f>
        <v>Actual</v>
      </c>
      <c r="G391" s="98">
        <v>1711</v>
      </c>
      <c r="H391" s="37" t="str">
        <f t="shared" ref="H391:H397" si="269">IF(D391=RebaseYear,"OEB-approved","")</f>
        <v/>
      </c>
      <c r="I391" s="40"/>
      <c r="J391" s="96"/>
      <c r="K391" s="99" t="str">
        <f>F391</f>
        <v>Actual</v>
      </c>
      <c r="L391" s="163">
        <v>1020320366.525735</v>
      </c>
      <c r="M391" s="163">
        <v>1033831084.1144487</v>
      </c>
      <c r="N391" s="100" t="str">
        <f>H391</f>
        <v/>
      </c>
      <c r="O391" s="101"/>
      <c r="P391" s="96"/>
      <c r="Q391" s="102" t="str">
        <f>K391</f>
        <v>Actual</v>
      </c>
      <c r="R391" s="103">
        <f>IF(G391=0,"",L391/G391)</f>
        <v>596329.84601153422</v>
      </c>
      <c r="S391" s="104">
        <f>IF(G391=0,"",M391/G391)</f>
        <v>604226.23267939722</v>
      </c>
      <c r="T391" s="68" t="str">
        <f>N391</f>
        <v/>
      </c>
      <c r="U391" s="104" t="str">
        <f>IF(T391="","",IF(I391=0,"",O391/I391))</f>
        <v/>
      </c>
      <c r="V391" s="33"/>
    </row>
    <row r="392" spans="2:22" x14ac:dyDescent="0.35">
      <c r="C392" s="31" t="s">
        <v>20</v>
      </c>
      <c r="D392" s="32">
        <f t="shared" si="268"/>
        <v>2018</v>
      </c>
      <c r="E392" s="96"/>
      <c r="F392" s="105" t="str">
        <f>$K$24</f>
        <v>Actual</v>
      </c>
      <c r="G392" s="98">
        <v>1730.5</v>
      </c>
      <c r="H392" s="37" t="str">
        <f t="shared" si="269"/>
        <v>OEB-approved</v>
      </c>
      <c r="I392" s="40">
        <v>1735.0809466440935</v>
      </c>
      <c r="J392" s="96"/>
      <c r="K392" s="99" t="str">
        <f t="shared" ref="K392:K397" si="270">F392</f>
        <v>Actual</v>
      </c>
      <c r="L392" s="163">
        <v>1058890762.7199999</v>
      </c>
      <c r="M392" s="163">
        <v>1000612510.9395304</v>
      </c>
      <c r="N392" s="100" t="str">
        <f>H392</f>
        <v>OEB-approved</v>
      </c>
      <c r="O392" s="40">
        <v>1036884037.11994</v>
      </c>
      <c r="P392" s="96"/>
      <c r="Q392" s="102" t="str">
        <f t="shared" ref="Q392:Q397" si="271">K392</f>
        <v>Actual</v>
      </c>
      <c r="R392" s="103">
        <f t="shared" ref="R392:R397" si="272">IF(G392=0,"",L392/G392)</f>
        <v>611898.7360416064</v>
      </c>
      <c r="S392" s="104">
        <f t="shared" ref="S392:S397" si="273">IF(G392=0,"",M392/G392)</f>
        <v>578221.61857239553</v>
      </c>
      <c r="T392" s="68" t="str">
        <f>N392</f>
        <v>OEB-approved</v>
      </c>
      <c r="U392" s="104">
        <f>IF(T392="","",IF(I392=0,"",O392/I392))</f>
        <v>597599.80600641668</v>
      </c>
      <c r="V392" s="33"/>
    </row>
    <row r="393" spans="2:22" x14ac:dyDescent="0.35">
      <c r="C393" s="31" t="s">
        <v>20</v>
      </c>
      <c r="D393" s="32">
        <f t="shared" si="268"/>
        <v>2019</v>
      </c>
      <c r="E393" s="96"/>
      <c r="F393" s="105" t="str">
        <f>$K$25</f>
        <v>Actual</v>
      </c>
      <c r="G393" s="98">
        <v>1758</v>
      </c>
      <c r="H393" s="37" t="str">
        <f t="shared" si="269"/>
        <v/>
      </c>
      <c r="I393" s="106"/>
      <c r="J393" s="96"/>
      <c r="K393" s="99" t="str">
        <f t="shared" si="270"/>
        <v>Actual</v>
      </c>
      <c r="L393" s="163">
        <v>1006715937.2250506</v>
      </c>
      <c r="M393" s="163">
        <v>904973321.94988716</v>
      </c>
      <c r="N393" s="100" t="str">
        <f t="shared" ref="N393:N397" si="274">H393</f>
        <v/>
      </c>
      <c r="O393" s="107"/>
      <c r="P393" s="96"/>
      <c r="Q393" s="102" t="str">
        <f t="shared" si="271"/>
        <v>Actual</v>
      </c>
      <c r="R393" s="103">
        <f t="shared" si="272"/>
        <v>572648.42845566012</v>
      </c>
      <c r="S393" s="104">
        <f t="shared" si="273"/>
        <v>514774.35833326913</v>
      </c>
      <c r="T393" s="68" t="str">
        <f t="shared" ref="T393:T397" si="275">N393</f>
        <v/>
      </c>
      <c r="U393" s="104" t="str">
        <f t="shared" ref="U393:U397" si="276">IF(T393="","",IF(I393=0,"",O393/I393))</f>
        <v/>
      </c>
      <c r="V393" s="33"/>
    </row>
    <row r="394" spans="2:22" x14ac:dyDescent="0.35">
      <c r="C394" s="31" t="s">
        <v>20</v>
      </c>
      <c r="D394" s="32">
        <f t="shared" si="268"/>
        <v>2020</v>
      </c>
      <c r="E394" s="96"/>
      <c r="F394" s="105" t="str">
        <f>$K$26</f>
        <v>Actual</v>
      </c>
      <c r="G394" s="98">
        <v>1732</v>
      </c>
      <c r="H394" s="37" t="str">
        <f t="shared" si="269"/>
        <v/>
      </c>
      <c r="I394" s="40"/>
      <c r="J394" s="96"/>
      <c r="K394" s="99" t="str">
        <f t="shared" si="270"/>
        <v>Actual</v>
      </c>
      <c r="L394" s="163">
        <v>934427233.17159271</v>
      </c>
      <c r="M394" s="163">
        <v>881117766.21485865</v>
      </c>
      <c r="N394" s="100" t="str">
        <f t="shared" si="274"/>
        <v/>
      </c>
      <c r="O394" s="101"/>
      <c r="P394" s="96"/>
      <c r="Q394" s="102" t="str">
        <f t="shared" si="271"/>
        <v>Actual</v>
      </c>
      <c r="R394" s="103">
        <f t="shared" si="272"/>
        <v>539507.64039930294</v>
      </c>
      <c r="S394" s="104">
        <f t="shared" si="273"/>
        <v>508728.50243352115</v>
      </c>
      <c r="T394" s="68" t="str">
        <f t="shared" si="275"/>
        <v/>
      </c>
      <c r="U394" s="104" t="str">
        <f t="shared" si="276"/>
        <v/>
      </c>
      <c r="V394" s="33"/>
    </row>
    <row r="395" spans="2:22" x14ac:dyDescent="0.35">
      <c r="C395" s="31" t="s">
        <v>20</v>
      </c>
      <c r="D395" s="32">
        <f t="shared" si="268"/>
        <v>2021</v>
      </c>
      <c r="E395" s="96"/>
      <c r="F395" s="105" t="str">
        <f>$K$27</f>
        <v>Actual</v>
      </c>
      <c r="G395" s="98">
        <v>1752.9658846871052</v>
      </c>
      <c r="H395" s="37" t="str">
        <f t="shared" si="269"/>
        <v/>
      </c>
      <c r="I395" s="40"/>
      <c r="J395" s="96"/>
      <c r="K395" s="99" t="str">
        <f t="shared" si="270"/>
        <v>Actual</v>
      </c>
      <c r="L395" s="163">
        <v>883001666.90637767</v>
      </c>
      <c r="M395" s="163">
        <v>883001666.90637767</v>
      </c>
      <c r="N395" s="100" t="str">
        <f t="shared" si="274"/>
        <v/>
      </c>
      <c r="O395" s="101"/>
      <c r="P395" s="96"/>
      <c r="Q395" s="102" t="str">
        <f t="shared" si="271"/>
        <v>Actual</v>
      </c>
      <c r="R395" s="103">
        <f t="shared" si="272"/>
        <v>503718.68307293876</v>
      </c>
      <c r="S395" s="104">
        <f t="shared" si="273"/>
        <v>503718.68307293876</v>
      </c>
      <c r="T395" s="68" t="str">
        <f t="shared" si="275"/>
        <v/>
      </c>
      <c r="U395" s="104" t="str">
        <f t="shared" si="276"/>
        <v/>
      </c>
      <c r="V395" s="33"/>
    </row>
    <row r="396" spans="2:22" x14ac:dyDescent="0.35">
      <c r="C396" s="31" t="s">
        <v>22</v>
      </c>
      <c r="D396" s="32">
        <f>D397-1</f>
        <v>2022</v>
      </c>
      <c r="E396" s="96"/>
      <c r="F396" s="105" t="str">
        <f>$K$28</f>
        <v>Forecast</v>
      </c>
      <c r="G396" s="98">
        <v>1772.7698350629607</v>
      </c>
      <c r="H396" s="37" t="str">
        <f t="shared" si="269"/>
        <v/>
      </c>
      <c r="I396" s="40"/>
      <c r="J396" s="96"/>
      <c r="K396" s="99" t="str">
        <f t="shared" si="270"/>
        <v>Forecast</v>
      </c>
      <c r="L396" s="108"/>
      <c r="M396" s="165">
        <v>885377972.99389052</v>
      </c>
      <c r="N396" s="100" t="str">
        <f t="shared" si="274"/>
        <v/>
      </c>
      <c r="O396" s="101"/>
      <c r="P396" s="96"/>
      <c r="Q396" s="102" t="str">
        <f t="shared" si="271"/>
        <v>Forecast</v>
      </c>
      <c r="R396" s="103">
        <f t="shared" si="272"/>
        <v>0</v>
      </c>
      <c r="S396" s="104">
        <f t="shared" si="273"/>
        <v>499431.99364199804</v>
      </c>
      <c r="T396" s="68" t="str">
        <f t="shared" si="275"/>
        <v/>
      </c>
      <c r="U396" s="104" t="str">
        <f t="shared" si="276"/>
        <v/>
      </c>
      <c r="V396" s="33"/>
    </row>
    <row r="397" spans="2:22" ht="15" thickBot="1" x14ac:dyDescent="0.4">
      <c r="C397" s="43" t="s">
        <v>24</v>
      </c>
      <c r="D397" s="44">
        <f>TestYear</f>
        <v>2023</v>
      </c>
      <c r="E397" s="22"/>
      <c r="F397" s="109" t="str">
        <f>$K$29</f>
        <v>Forecast</v>
      </c>
      <c r="G397" s="110">
        <v>1742.9663843396359</v>
      </c>
      <c r="H397" s="49" t="str">
        <f t="shared" si="269"/>
        <v/>
      </c>
      <c r="I397" s="111"/>
      <c r="J397" s="22"/>
      <c r="K397" s="112" t="str">
        <f t="shared" si="270"/>
        <v>Forecast</v>
      </c>
      <c r="L397" s="113"/>
      <c r="M397" s="167">
        <v>890838741.60231841</v>
      </c>
      <c r="N397" s="114" t="str">
        <f t="shared" si="274"/>
        <v/>
      </c>
      <c r="O397" s="115"/>
      <c r="P397" s="22"/>
      <c r="Q397" s="116" t="str">
        <f t="shared" si="271"/>
        <v>Forecast</v>
      </c>
      <c r="R397" s="117">
        <f t="shared" si="272"/>
        <v>0</v>
      </c>
      <c r="S397" s="118">
        <f t="shared" si="273"/>
        <v>511104.94706404436</v>
      </c>
      <c r="T397" s="77" t="str">
        <f t="shared" si="275"/>
        <v/>
      </c>
      <c r="U397" s="118" t="str">
        <f t="shared" si="276"/>
        <v/>
      </c>
      <c r="V397" s="33"/>
    </row>
    <row r="398" spans="2:22" ht="15" thickBot="1" x14ac:dyDescent="0.4">
      <c r="B398" s="68"/>
      <c r="C398" s="119"/>
      <c r="I398" s="57">
        <f>SUM(I391:I396)</f>
        <v>1735.0809466440935</v>
      </c>
      <c r="O398" s="57">
        <f>SUM(O391:O396)</f>
        <v>1036884037.11994</v>
      </c>
      <c r="U398" s="57">
        <f>SUM(U391:U396)</f>
        <v>597599.80600641668</v>
      </c>
    </row>
    <row r="399" spans="2:22" ht="39.5" thickBot="1" x14ac:dyDescent="0.4">
      <c r="C399" s="120" t="s">
        <v>25</v>
      </c>
      <c r="D399" s="121" t="s">
        <v>26</v>
      </c>
      <c r="E399" s="53"/>
      <c r="F399" s="53"/>
      <c r="G399" s="122" t="s">
        <v>27</v>
      </c>
      <c r="H399" s="53"/>
      <c r="I399" s="65" t="s">
        <v>35</v>
      </c>
      <c r="J399" s="123"/>
      <c r="K399" s="63" t="s">
        <v>26</v>
      </c>
      <c r="L399" s="190" t="s">
        <v>27</v>
      </c>
      <c r="M399" s="190"/>
      <c r="N399" s="53"/>
      <c r="O399" s="65" t="str">
        <f>I399</f>
        <v>Test Year Versus OEB-approved</v>
      </c>
      <c r="P399" s="124"/>
      <c r="Q399" s="63" t="s">
        <v>26</v>
      </c>
      <c r="R399" s="190" t="s">
        <v>27</v>
      </c>
      <c r="S399" s="190"/>
      <c r="T399" s="53"/>
      <c r="U399" s="65" t="str">
        <f>O399</f>
        <v>Test Year Versus OEB-approved</v>
      </c>
    </row>
    <row r="400" spans="2:22" x14ac:dyDescent="0.35">
      <c r="C400" s="96"/>
      <c r="D400" s="125">
        <f t="shared" ref="D400:D406" si="277">D391</f>
        <v>2017</v>
      </c>
      <c r="E400" s="68"/>
      <c r="F400" s="68"/>
      <c r="G400" s="126"/>
      <c r="H400" s="68"/>
      <c r="I400" s="127"/>
      <c r="J400" s="128"/>
      <c r="K400" s="32">
        <f>D400</f>
        <v>2017</v>
      </c>
      <c r="L400" s="70"/>
      <c r="M400" s="70"/>
      <c r="N400" s="68"/>
      <c r="O400" s="71"/>
      <c r="P400" s="96"/>
      <c r="Q400" s="32">
        <f>K400</f>
        <v>2017</v>
      </c>
      <c r="R400" s="129"/>
      <c r="S400" s="129"/>
      <c r="T400" s="68"/>
      <c r="U400" s="71"/>
    </row>
    <row r="401" spans="3:22" x14ac:dyDescent="0.35">
      <c r="C401" s="96"/>
      <c r="D401" s="130">
        <f t="shared" si="277"/>
        <v>2018</v>
      </c>
      <c r="E401" s="68"/>
      <c r="F401" s="68"/>
      <c r="G401" s="131">
        <f t="shared" ref="G401:G406" si="278">IF(G391=0,"",G392/G391-1)</f>
        <v>1.139684395090601E-2</v>
      </c>
      <c r="H401" s="68"/>
      <c r="I401" s="127"/>
      <c r="J401" s="128"/>
      <c r="K401" s="32">
        <f t="shared" ref="K401:K407" si="279">D401</f>
        <v>2018</v>
      </c>
      <c r="L401" s="73">
        <f t="shared" ref="L401:M404" si="280">IF(L391=0,"",L392/L391-1)</f>
        <v>3.7802240805600906E-2</v>
      </c>
      <c r="M401" s="73">
        <f t="shared" si="280"/>
        <v>-3.21315287239331E-2</v>
      </c>
      <c r="N401" s="68"/>
      <c r="O401" s="71"/>
      <c r="P401" s="96"/>
      <c r="Q401" s="32">
        <f t="shared" ref="Q401:Q407" si="281">K401</f>
        <v>2018</v>
      </c>
      <c r="R401" s="132">
        <f>IF(R391="","",IF(R391=0,"",R392/R391-1))</f>
        <v>2.6107849765029334E-2</v>
      </c>
      <c r="S401" s="132">
        <f>IF(S391="","",IF(S391=0,"",S392/S391-1))</f>
        <v>-4.3037876709996703E-2</v>
      </c>
      <c r="T401" s="68"/>
      <c r="U401" s="71"/>
    </row>
    <row r="402" spans="3:22" x14ac:dyDescent="0.35">
      <c r="C402" s="96"/>
      <c r="D402" s="130">
        <f t="shared" si="277"/>
        <v>2019</v>
      </c>
      <c r="E402" s="68"/>
      <c r="F402" s="68"/>
      <c r="G402" s="131">
        <f t="shared" si="278"/>
        <v>1.5891360878358851E-2</v>
      </c>
      <c r="H402" s="68"/>
      <c r="I402" s="127"/>
      <c r="J402" s="128"/>
      <c r="K402" s="32">
        <f t="shared" si="279"/>
        <v>2019</v>
      </c>
      <c r="L402" s="73">
        <f t="shared" si="280"/>
        <v>-4.9273095329424255E-2</v>
      </c>
      <c r="M402" s="73">
        <f t="shared" si="280"/>
        <v>-9.5580644799096448E-2</v>
      </c>
      <c r="N402" s="68"/>
      <c r="O402" s="71"/>
      <c r="P402" s="96"/>
      <c r="Q402" s="32">
        <f t="shared" si="281"/>
        <v>2019</v>
      </c>
      <c r="R402" s="132">
        <f t="shared" ref="R402:S404" si="282">IF(R392="","",IF(R392=0,"",R393/R392-1))</f>
        <v>-6.4145103223873012E-2</v>
      </c>
      <c r="S402" s="132">
        <f t="shared" si="282"/>
        <v>-0.10972827407556118</v>
      </c>
      <c r="T402" s="68"/>
      <c r="U402" s="71"/>
    </row>
    <row r="403" spans="3:22" x14ac:dyDescent="0.35">
      <c r="C403" s="96"/>
      <c r="D403" s="130">
        <f t="shared" si="277"/>
        <v>2020</v>
      </c>
      <c r="E403" s="68"/>
      <c r="F403" s="68"/>
      <c r="G403" s="131">
        <f t="shared" si="278"/>
        <v>-1.4789533560864654E-2</v>
      </c>
      <c r="H403" s="68"/>
      <c r="I403" s="127"/>
      <c r="J403" s="128"/>
      <c r="K403" s="32">
        <f t="shared" si="279"/>
        <v>2020</v>
      </c>
      <c r="L403" s="73">
        <f t="shared" si="280"/>
        <v>-7.1806456399922669E-2</v>
      </c>
      <c r="M403" s="73">
        <f t="shared" si="280"/>
        <v>-2.6360507162386249E-2</v>
      </c>
      <c r="N403" s="68"/>
      <c r="O403" s="71"/>
      <c r="P403" s="96"/>
      <c r="Q403" s="32">
        <f t="shared" si="281"/>
        <v>2020</v>
      </c>
      <c r="R403" s="132">
        <f t="shared" si="282"/>
        <v>-5.787283507567198E-2</v>
      </c>
      <c r="S403" s="132">
        <f t="shared" si="282"/>
        <v>-1.1744671819558405E-2</v>
      </c>
      <c r="T403" s="68"/>
      <c r="U403" s="71"/>
    </row>
    <row r="404" spans="3:22" x14ac:dyDescent="0.35">
      <c r="C404" s="96"/>
      <c r="D404" s="130">
        <f t="shared" si="277"/>
        <v>2021</v>
      </c>
      <c r="E404" s="68"/>
      <c r="F404" s="68"/>
      <c r="G404" s="131">
        <f t="shared" si="278"/>
        <v>1.2105014253525059E-2</v>
      </c>
      <c r="H404" s="68"/>
      <c r="I404" s="127"/>
      <c r="J404" s="128"/>
      <c r="K404" s="32">
        <f t="shared" si="279"/>
        <v>2021</v>
      </c>
      <c r="L404" s="73">
        <f t="shared" si="280"/>
        <v>-5.5034318820812445E-2</v>
      </c>
      <c r="M404" s="73">
        <f t="shared" si="280"/>
        <v>2.1380804743182935E-3</v>
      </c>
      <c r="N404" s="68"/>
      <c r="O404" s="71"/>
      <c r="P404" s="96"/>
      <c r="Q404" s="32">
        <f t="shared" si="281"/>
        <v>2021</v>
      </c>
      <c r="R404" s="132">
        <f t="shared" si="282"/>
        <v>-6.6336330843944857E-2</v>
      </c>
      <c r="S404" s="132">
        <f t="shared" si="282"/>
        <v>-9.8477269046608473E-3</v>
      </c>
      <c r="T404" s="68"/>
      <c r="U404" s="71"/>
    </row>
    <row r="405" spans="3:22" x14ac:dyDescent="0.35">
      <c r="C405" s="96"/>
      <c r="D405" s="130">
        <f t="shared" si="277"/>
        <v>2022</v>
      </c>
      <c r="E405" s="68"/>
      <c r="F405" s="68"/>
      <c r="G405" s="131">
        <f t="shared" si="278"/>
        <v>1.1297396343449284E-2</v>
      </c>
      <c r="H405" s="68"/>
      <c r="I405" s="127"/>
      <c r="J405" s="128"/>
      <c r="K405" s="32">
        <f t="shared" si="279"/>
        <v>2022</v>
      </c>
      <c r="L405" s="73" t="str">
        <f>IF(K396="Forecast","",IF(L395=0,"",L396/L395-1))</f>
        <v/>
      </c>
      <c r="M405" s="73">
        <f>IF(M395=0,"",M396/M395-1)</f>
        <v>2.6911682917183377E-3</v>
      </c>
      <c r="N405" s="68"/>
      <c r="O405" s="71"/>
      <c r="P405" s="96"/>
      <c r="Q405" s="32">
        <f t="shared" si="281"/>
        <v>2022</v>
      </c>
      <c r="R405" s="132" t="str">
        <f>IF(Q396="Forecast","",IF(R395=0,"",R396/R395-1))</f>
        <v/>
      </c>
      <c r="S405" s="132">
        <f>IF(S395="","",IF(S395=0,"",S396/S395-1))</f>
        <v>-8.5100862346215722E-3</v>
      </c>
      <c r="T405" s="68"/>
      <c r="U405" s="71"/>
    </row>
    <row r="406" spans="3:22" x14ac:dyDescent="0.35">
      <c r="C406" s="96"/>
      <c r="D406" s="130">
        <f t="shared" si="277"/>
        <v>2023</v>
      </c>
      <c r="E406" s="68"/>
      <c r="F406" s="68"/>
      <c r="G406" s="131">
        <f t="shared" si="278"/>
        <v>-1.681179932885446E-2</v>
      </c>
      <c r="H406" s="68"/>
      <c r="I406" s="133">
        <f>IF(I398=0,"",G397/I398-1)</f>
        <v>4.5447088280197168E-3</v>
      </c>
      <c r="J406" s="128"/>
      <c r="K406" s="32">
        <f t="shared" si="279"/>
        <v>2023</v>
      </c>
      <c r="L406" s="73" t="str">
        <f>IF(K397="Forecast","",IF(L396=0,"",L397/L396-1))</f>
        <v/>
      </c>
      <c r="M406" s="73">
        <f>IF(M396=0,"",M397/M396-1)</f>
        <v>6.1677258470327345E-3</v>
      </c>
      <c r="N406" s="68"/>
      <c r="O406" s="74">
        <f>IF(O398=0,"",M397/O398-1)</f>
        <v>-0.14085017252582899</v>
      </c>
      <c r="P406" s="96"/>
      <c r="Q406" s="32">
        <f t="shared" si="281"/>
        <v>2023</v>
      </c>
      <c r="R406" s="132" t="str">
        <f>IF(Q397="Forecast","",IF(R396=0,"",R397/R396-1))</f>
        <v/>
      </c>
      <c r="S406" s="132">
        <f>IF(S396="","",IF(S396=0,"",S397/S396-1))</f>
        <v>2.3372458253873241E-2</v>
      </c>
      <c r="T406" s="68"/>
      <c r="U406" s="74">
        <f>IF(U398=0,"",S397/U398-1)</f>
        <v>-0.14473709340769692</v>
      </c>
    </row>
    <row r="407" spans="3:22" ht="29.5" thickBot="1" x14ac:dyDescent="0.4">
      <c r="C407" s="22"/>
      <c r="D407" s="134" t="s">
        <v>29</v>
      </c>
      <c r="E407" s="77"/>
      <c r="F407" s="77"/>
      <c r="G407" s="135">
        <f>IF(G391=0,"",(G397/G391)^(1/($D397-$D391-1))-1)</f>
        <v>3.7089582954579203E-3</v>
      </c>
      <c r="H407" s="77"/>
      <c r="I407" s="136">
        <f>IF(I398=0,"",(G397/I398)^(1/(TestYear-RebaseYear-1))-1)</f>
        <v>1.1342459764651647E-3</v>
      </c>
      <c r="J407" s="80"/>
      <c r="K407" s="81" t="str">
        <f t="shared" si="279"/>
        <v>Geometric Mean</v>
      </c>
      <c r="L407" s="82">
        <f>IF(L391=0,"",(L395/L391)^(1/($D395-$D391-1))-1)</f>
        <v>-4.7039303270086763E-2</v>
      </c>
      <c r="M407" s="82">
        <f>IF(M391=0,"",(M397/M391)^(1/($D397-$D391-1))-1)</f>
        <v>-2.9333811528016618E-2</v>
      </c>
      <c r="N407" s="77"/>
      <c r="O407" s="83">
        <f>IF(O398=0,"",(M397/O398)^(1/(TestYear-RebaseYear-1))-1)</f>
        <v>-3.7241798839566576E-2</v>
      </c>
      <c r="P407" s="22"/>
      <c r="Q407" s="81" t="str">
        <f t="shared" si="281"/>
        <v>Geometric Mean</v>
      </c>
      <c r="R407" s="137">
        <f>IF(R391="","",IF(R391=0,"",(R395/R391)^(1/($D395-$D391-1))-1))</f>
        <v>-5.4705412929675568E-2</v>
      </c>
      <c r="S407" s="82">
        <f>IF(S391="","",IF(S391=0,"",(S397/S391)^(1/($D397-$D391-1))-1))</f>
        <v>-3.2920668437182332E-2</v>
      </c>
      <c r="T407" s="77"/>
      <c r="U407" s="83">
        <f>IF(U398=0,"",(S397/U398)^(1/(TestYear-RebaseYear-1))-1)</f>
        <v>-3.8332566256987222E-2</v>
      </c>
    </row>
    <row r="409" spans="3:22" ht="15" thickBot="1" x14ac:dyDescent="0.4">
      <c r="Q409" s="77"/>
      <c r="R409" s="77"/>
      <c r="S409" s="77"/>
      <c r="T409" s="77"/>
      <c r="U409" s="77"/>
    </row>
    <row r="410" spans="3:22" ht="14.5" customHeight="1" x14ac:dyDescent="0.35">
      <c r="C410" s="17"/>
      <c r="D410" s="18" t="s">
        <v>16</v>
      </c>
      <c r="E410" s="18"/>
      <c r="F410" s="179" t="s">
        <v>8</v>
      </c>
      <c r="G410" s="180"/>
      <c r="H410" s="180"/>
      <c r="I410" s="181"/>
      <c r="J410" s="18"/>
      <c r="K410" s="182" t="s">
        <v>52</v>
      </c>
      <c r="L410" s="183"/>
      <c r="M410" s="183"/>
      <c r="N410" s="183"/>
      <c r="O410" s="184"/>
      <c r="P410" s="19"/>
      <c r="Q410" s="185" t="str">
        <f>CONCATENATE("Demand (kW) per ",LEFT(F389,LEN(F389)-1))</f>
        <v>Demand (kW) per Customer</v>
      </c>
      <c r="R410" s="186"/>
      <c r="S410" s="186"/>
      <c r="T410" s="186"/>
      <c r="U410" s="187"/>
      <c r="V410" s="90"/>
    </row>
    <row r="411" spans="3:22" ht="39.5" thickBot="1" x14ac:dyDescent="0.4">
      <c r="C411" s="22"/>
      <c r="D411" s="23" t="str">
        <f>CONCATENATE("(for ",TestYear," Cost of Service")</f>
        <v>(for 2023 Cost of Service</v>
      </c>
      <c r="E411" s="31"/>
      <c r="F411" s="188"/>
      <c r="G411" s="189"/>
      <c r="H411" s="189"/>
      <c r="I411" s="138"/>
      <c r="J411" s="31"/>
      <c r="K411" s="27"/>
      <c r="L411" s="28" t="s">
        <v>18</v>
      </c>
      <c r="M411" s="28" t="s">
        <v>19</v>
      </c>
      <c r="N411" s="29"/>
      <c r="O411" s="30" t="s">
        <v>19</v>
      </c>
      <c r="P411" s="31"/>
      <c r="Q411" s="92"/>
      <c r="R411" s="93" t="str">
        <f>L411</f>
        <v>Actual (Weather actual)</v>
      </c>
      <c r="S411" s="94" t="str">
        <f>M411</f>
        <v>Weather-normalized</v>
      </c>
      <c r="T411" s="94"/>
      <c r="U411" s="95" t="str">
        <f>O411</f>
        <v>Weather-normalized</v>
      </c>
      <c r="V411" s="33"/>
    </row>
    <row r="412" spans="3:22" x14ac:dyDescent="0.35">
      <c r="C412" s="31" t="s">
        <v>20</v>
      </c>
      <c r="D412" s="32">
        <f t="shared" ref="D412:D417" si="283">D413-1</f>
        <v>2017</v>
      </c>
      <c r="E412" s="96"/>
      <c r="F412" s="97" t="str">
        <f t="shared" ref="F412:F418" si="284">F391</f>
        <v>Actual</v>
      </c>
      <c r="G412" s="141">
        <f>'[2]D-05-01-02 inputs'!$N65</f>
        <v>26874978.555809084</v>
      </c>
      <c r="H412" s="36" t="str">
        <f t="shared" ref="H412:H418" si="285">IF(D412=RebaseYear,"OEB-approved","")</f>
        <v/>
      </c>
      <c r="I412" s="142"/>
      <c r="J412" s="96"/>
      <c r="K412" s="99" t="str">
        <f>F412</f>
        <v>Actual</v>
      </c>
      <c r="L412" s="39">
        <v>2745769.0631703651</v>
      </c>
      <c r="M412" s="39">
        <v>2788685.4336277181</v>
      </c>
      <c r="N412" s="100" t="str">
        <f>H412</f>
        <v/>
      </c>
      <c r="O412" s="101"/>
      <c r="P412" s="96"/>
      <c r="Q412" s="102" t="str">
        <f>K412</f>
        <v>Actual</v>
      </c>
      <c r="R412" s="103">
        <f>IF(G391=0,"",L412/G391)</f>
        <v>1604.7744378552688</v>
      </c>
      <c r="S412" s="104">
        <f>IF(G391=0,"",M412/G391)</f>
        <v>1629.8570623189469</v>
      </c>
      <c r="T412" s="68" t="str">
        <f>N412</f>
        <v/>
      </c>
      <c r="U412" s="104" t="str">
        <f>IF(T412="","",IF(I412=0,"",O412/I412))</f>
        <v/>
      </c>
      <c r="V412" s="33"/>
    </row>
    <row r="413" spans="3:22" x14ac:dyDescent="0.35">
      <c r="C413" s="31" t="s">
        <v>20</v>
      </c>
      <c r="D413" s="32">
        <f t="shared" si="283"/>
        <v>2018</v>
      </c>
      <c r="E413" s="96"/>
      <c r="F413" s="105" t="str">
        <f t="shared" si="284"/>
        <v>Actual</v>
      </c>
      <c r="G413" s="141">
        <f>'[2]D-05-01-02 inputs'!$N66</f>
        <v>25939733.660863105</v>
      </c>
      <c r="H413" s="36" t="str">
        <f t="shared" si="285"/>
        <v>OEB-approved</v>
      </c>
      <c r="I413" s="144"/>
      <c r="J413" s="96"/>
      <c r="K413" s="99" t="str">
        <f t="shared" ref="K413:K418" si="286">F413</f>
        <v>Actual</v>
      </c>
      <c r="L413" s="39">
        <v>2640406.0099352901</v>
      </c>
      <c r="M413" s="39">
        <v>2641234.8397614234</v>
      </c>
      <c r="N413" s="100" t="str">
        <f>H413</f>
        <v>OEB-approved</v>
      </c>
      <c r="O413" s="101">
        <v>2698632.8794437614</v>
      </c>
      <c r="P413" s="96"/>
      <c r="Q413" s="102" t="str">
        <f t="shared" ref="Q413:Q418" si="287">K413</f>
        <v>Actual</v>
      </c>
      <c r="R413" s="103">
        <f t="shared" ref="R413:R418" si="288">IF(G392=0,"",L413/G392)</f>
        <v>1525.8052643370645</v>
      </c>
      <c r="S413" s="104">
        <f t="shared" ref="S413:S418" si="289">IF(G392=0,"",M413/G392)</f>
        <v>1526.2842182961128</v>
      </c>
      <c r="T413" s="68" t="str">
        <f>N413</f>
        <v>OEB-approved</v>
      </c>
      <c r="U413" s="104">
        <f>IF(T413="","",IF(I392=0,"",O413/I392))</f>
        <v>1555.3354353082614</v>
      </c>
      <c r="V413" s="33"/>
    </row>
    <row r="414" spans="3:22" x14ac:dyDescent="0.35">
      <c r="C414" s="31" t="s">
        <v>20</v>
      </c>
      <c r="D414" s="32">
        <f t="shared" si="283"/>
        <v>2019</v>
      </c>
      <c r="E414" s="96"/>
      <c r="F414" s="105" t="str">
        <f t="shared" si="284"/>
        <v>Actual</v>
      </c>
      <c r="G414" s="141">
        <f>'[2]D-05-01-02 inputs'!$N67</f>
        <v>27922051.394316003</v>
      </c>
      <c r="H414" s="36" t="str">
        <f t="shared" si="285"/>
        <v/>
      </c>
      <c r="I414" s="145"/>
      <c r="J414" s="96"/>
      <c r="K414" s="99" t="str">
        <f t="shared" si="286"/>
        <v>Actual</v>
      </c>
      <c r="L414" s="39">
        <v>2666577.1770000001</v>
      </c>
      <c r="M414" s="39">
        <v>2600590.9992886959</v>
      </c>
      <c r="N414" s="100" t="str">
        <f t="shared" ref="N414:N418" si="290">H414</f>
        <v/>
      </c>
      <c r="O414" s="107"/>
      <c r="P414" s="96"/>
      <c r="Q414" s="102" t="str">
        <f t="shared" si="287"/>
        <v>Actual</v>
      </c>
      <c r="R414" s="103">
        <f t="shared" si="288"/>
        <v>1516.8243327645052</v>
      </c>
      <c r="S414" s="104">
        <f t="shared" si="289"/>
        <v>1479.2895331562547</v>
      </c>
      <c r="T414" s="68" t="str">
        <f t="shared" ref="T414:T418" si="291">N414</f>
        <v/>
      </c>
      <c r="U414" s="104" t="str">
        <f t="shared" ref="U414:U418" si="292">IF(T414="","",IF(I414=0,"",O414/I414))</f>
        <v/>
      </c>
      <c r="V414" s="33"/>
    </row>
    <row r="415" spans="3:22" x14ac:dyDescent="0.35">
      <c r="C415" s="31" t="s">
        <v>20</v>
      </c>
      <c r="D415" s="32">
        <f t="shared" si="283"/>
        <v>2020</v>
      </c>
      <c r="E415" s="96"/>
      <c r="F415" s="105" t="str">
        <f t="shared" si="284"/>
        <v>Actual</v>
      </c>
      <c r="G415" s="141">
        <f>'[2]D-05-01-02 inputs'!$N68</f>
        <v>28140056.881261978</v>
      </c>
      <c r="H415" s="36" t="str">
        <f t="shared" si="285"/>
        <v/>
      </c>
      <c r="I415" s="144"/>
      <c r="J415" s="96"/>
      <c r="K415" s="99" t="str">
        <f t="shared" si="286"/>
        <v>Actual</v>
      </c>
      <c r="L415" s="39">
        <v>2457503.8326350418</v>
      </c>
      <c r="M415" s="39">
        <v>2313812.002346348</v>
      </c>
      <c r="N415" s="100" t="str">
        <f t="shared" si="290"/>
        <v/>
      </c>
      <c r="O415" s="101"/>
      <c r="P415" s="96"/>
      <c r="Q415" s="102" t="str">
        <f t="shared" si="287"/>
        <v>Actual</v>
      </c>
      <c r="R415" s="103">
        <f t="shared" si="288"/>
        <v>1418.8821204590311</v>
      </c>
      <c r="S415" s="104">
        <f t="shared" si="289"/>
        <v>1335.9191699459284</v>
      </c>
      <c r="T415" s="68" t="str">
        <f t="shared" si="291"/>
        <v/>
      </c>
      <c r="U415" s="104" t="str">
        <f t="shared" si="292"/>
        <v/>
      </c>
      <c r="V415" s="33"/>
    </row>
    <row r="416" spans="3:22" x14ac:dyDescent="0.35">
      <c r="C416" s="31" t="s">
        <v>20</v>
      </c>
      <c r="D416" s="32">
        <f t="shared" si="283"/>
        <v>2021</v>
      </c>
      <c r="E416" s="96"/>
      <c r="F416" s="105" t="str">
        <f t="shared" si="284"/>
        <v>Actual</v>
      </c>
      <c r="G416" s="141">
        <f>'[2]D-05-01-02 inputs'!$N69</f>
        <v>26887212.121747494</v>
      </c>
      <c r="H416" s="36" t="str">
        <f t="shared" si="285"/>
        <v/>
      </c>
      <c r="I416" s="144"/>
      <c r="J416" s="96"/>
      <c r="K416" s="99" t="str">
        <f t="shared" si="286"/>
        <v>Actual</v>
      </c>
      <c r="L416" s="39">
        <v>2313437.3510044115</v>
      </c>
      <c r="M416" s="39">
        <v>2313437.3510044115</v>
      </c>
      <c r="N416" s="100" t="str">
        <f t="shared" si="290"/>
        <v/>
      </c>
      <c r="O416" s="101"/>
      <c r="P416" s="96"/>
      <c r="Q416" s="102" t="str">
        <f t="shared" si="287"/>
        <v>Actual</v>
      </c>
      <c r="R416" s="103">
        <f t="shared" si="288"/>
        <v>1319.7275378906461</v>
      </c>
      <c r="S416" s="104">
        <f t="shared" si="289"/>
        <v>1319.7275378906461</v>
      </c>
      <c r="T416" s="68" t="str">
        <f t="shared" si="291"/>
        <v/>
      </c>
      <c r="U416" s="104" t="str">
        <f t="shared" si="292"/>
        <v/>
      </c>
      <c r="V416" s="33"/>
    </row>
    <row r="417" spans="2:22" x14ac:dyDescent="0.35">
      <c r="C417" s="31" t="s">
        <v>36</v>
      </c>
      <c r="D417" s="32">
        <f t="shared" si="283"/>
        <v>2022</v>
      </c>
      <c r="E417" s="96"/>
      <c r="F417" s="105" t="str">
        <f t="shared" si="284"/>
        <v>Forecast</v>
      </c>
      <c r="G417" s="141">
        <f>'[2]D-05-01-02 inputs'!$N70</f>
        <v>28668411.557787802</v>
      </c>
      <c r="H417" s="36" t="str">
        <f t="shared" si="285"/>
        <v/>
      </c>
      <c r="I417" s="144"/>
      <c r="J417" s="96"/>
      <c r="K417" s="99" t="str">
        <f t="shared" si="286"/>
        <v>Forecast</v>
      </c>
      <c r="L417" s="108"/>
      <c r="M417" s="42">
        <v>2314342.2943410012</v>
      </c>
      <c r="N417" s="100" t="str">
        <f t="shared" si="290"/>
        <v/>
      </c>
      <c r="O417" s="101"/>
      <c r="P417" s="96"/>
      <c r="Q417" s="102" t="str">
        <f t="shared" si="287"/>
        <v>Forecast</v>
      </c>
      <c r="R417" s="103">
        <f t="shared" si="288"/>
        <v>0</v>
      </c>
      <c r="S417" s="104">
        <f t="shared" si="289"/>
        <v>1305.4950781350622</v>
      </c>
      <c r="T417" s="68" t="str">
        <f t="shared" si="291"/>
        <v/>
      </c>
      <c r="U417" s="104" t="str">
        <f t="shared" si="292"/>
        <v/>
      </c>
      <c r="V417" s="170"/>
    </row>
    <row r="418" spans="2:22" ht="15" thickBot="1" x14ac:dyDescent="0.4">
      <c r="C418" s="43" t="s">
        <v>37</v>
      </c>
      <c r="D418" s="44">
        <f>TestYear</f>
        <v>2023</v>
      </c>
      <c r="E418" s="22"/>
      <c r="F418" s="109" t="str">
        <f t="shared" si="284"/>
        <v>Forecast</v>
      </c>
      <c r="G418" s="141">
        <f>'[2]D-05-01-02 inputs'!$N71</f>
        <v>26981787.557650175</v>
      </c>
      <c r="H418" s="48" t="str">
        <f t="shared" si="285"/>
        <v/>
      </c>
      <c r="I418" s="149"/>
      <c r="J418" s="22"/>
      <c r="K418" s="112" t="str">
        <f t="shared" si="286"/>
        <v>Forecast</v>
      </c>
      <c r="L418" s="113"/>
      <c r="M418" s="51">
        <v>2323293.5358517054</v>
      </c>
      <c r="N418" s="114" t="str">
        <f t="shared" si="290"/>
        <v/>
      </c>
      <c r="O418" s="115"/>
      <c r="P418" s="22"/>
      <c r="Q418" s="116" t="str">
        <f t="shared" si="287"/>
        <v>Forecast</v>
      </c>
      <c r="R418" s="117">
        <f t="shared" si="288"/>
        <v>0</v>
      </c>
      <c r="S418" s="169">
        <f t="shared" si="289"/>
        <v>1332.953725743793</v>
      </c>
      <c r="T418" s="77" t="str">
        <f t="shared" si="291"/>
        <v/>
      </c>
      <c r="U418" s="118" t="str">
        <f t="shared" si="292"/>
        <v/>
      </c>
      <c r="V418" s="170"/>
    </row>
    <row r="419" spans="2:22" ht="15" thickBot="1" x14ac:dyDescent="0.4">
      <c r="C419" s="119"/>
      <c r="I419" s="57">
        <f>SUM(I412:I417)</f>
        <v>0</v>
      </c>
      <c r="O419" s="168">
        <f>SUM(O412:O417)</f>
        <v>2698632.8794437614</v>
      </c>
      <c r="U419" s="57">
        <f>SUM(U412:U417)</f>
        <v>1555.3354353082614</v>
      </c>
    </row>
    <row r="420" spans="2:22" ht="39.5" thickBot="1" x14ac:dyDescent="0.4">
      <c r="C420" s="120" t="s">
        <v>25</v>
      </c>
      <c r="D420" s="121" t="s">
        <v>26</v>
      </c>
      <c r="E420" s="122"/>
      <c r="F420" s="122"/>
      <c r="G420" s="122" t="s">
        <v>27</v>
      </c>
      <c r="H420" s="122"/>
      <c r="I420" s="65" t="str">
        <f>I399</f>
        <v>Test Year Versus OEB-approved</v>
      </c>
      <c r="J420" s="123"/>
      <c r="K420" s="63" t="s">
        <v>26</v>
      </c>
      <c r="L420" s="190" t="s">
        <v>27</v>
      </c>
      <c r="M420" s="190"/>
      <c r="N420" s="53"/>
      <c r="O420" s="65" t="str">
        <f>I420</f>
        <v>Test Year Versus OEB-approved</v>
      </c>
      <c r="P420" s="124"/>
      <c r="Q420" s="63" t="s">
        <v>26</v>
      </c>
      <c r="R420" s="190" t="s">
        <v>27</v>
      </c>
      <c r="S420" s="190"/>
      <c r="T420" s="53"/>
      <c r="U420" s="65" t="str">
        <f>O420</f>
        <v>Test Year Versus OEB-approved</v>
      </c>
    </row>
    <row r="421" spans="2:22" x14ac:dyDescent="0.35">
      <c r="C421" s="96"/>
      <c r="D421" s="156">
        <f t="shared" ref="D421:D427" si="293">D412</f>
        <v>2017</v>
      </c>
      <c r="E421" s="56"/>
      <c r="F421" s="68"/>
      <c r="G421" s="126"/>
      <c r="H421" s="68"/>
      <c r="I421" s="127"/>
      <c r="J421" s="128"/>
      <c r="K421" s="32">
        <f>D421</f>
        <v>2017</v>
      </c>
      <c r="L421" s="70"/>
      <c r="M421" s="70"/>
      <c r="N421" s="68"/>
      <c r="O421" s="71"/>
      <c r="P421" s="96"/>
      <c r="Q421" s="32">
        <f>K421</f>
        <v>2017</v>
      </c>
      <c r="R421" s="129"/>
      <c r="S421" s="129"/>
      <c r="T421" s="68"/>
      <c r="U421" s="71"/>
    </row>
    <row r="422" spans="2:22" x14ac:dyDescent="0.35">
      <c r="C422" s="96"/>
      <c r="D422" s="130">
        <f t="shared" si="293"/>
        <v>2018</v>
      </c>
      <c r="E422" s="68"/>
      <c r="F422" s="68"/>
      <c r="G422" s="131">
        <f t="shared" ref="G422:G427" si="294">IF(G412=0,"",G413/G412-1)</f>
        <v>-3.4799837812105827E-2</v>
      </c>
      <c r="H422" s="68"/>
      <c r="I422" s="127"/>
      <c r="J422" s="128"/>
      <c r="K422" s="32">
        <f t="shared" ref="K422:K428" si="295">D422</f>
        <v>2018</v>
      </c>
      <c r="L422" s="73">
        <f t="shared" ref="L422:M422" si="296">IF(L412=0,"",L413/L412-1)</f>
        <v>-3.8372875071080781E-2</v>
      </c>
      <c r="M422" s="73">
        <f t="shared" si="296"/>
        <v>-5.2874588179879667E-2</v>
      </c>
      <c r="N422" s="68"/>
      <c r="O422" s="71"/>
      <c r="P422" s="96"/>
      <c r="Q422" s="32">
        <f t="shared" ref="Q422:Q428" si="297">K422</f>
        <v>2018</v>
      </c>
      <c r="R422" s="132">
        <f>IF(R412="","",IF(R412=0,"",R413/R412-1))</f>
        <v>-4.9208892948060745E-2</v>
      </c>
      <c r="S422" s="132">
        <f>IF(S412="","",IF(S412=0,"",S413/S412-1))</f>
        <v>-6.3547194669618112E-2</v>
      </c>
      <c r="T422" s="68"/>
      <c r="U422" s="71"/>
    </row>
    <row r="423" spans="2:22" x14ac:dyDescent="0.35">
      <c r="C423" s="96"/>
      <c r="D423" s="158">
        <f t="shared" si="293"/>
        <v>2019</v>
      </c>
      <c r="E423" s="68"/>
      <c r="F423" s="68"/>
      <c r="G423" s="131">
        <f t="shared" si="294"/>
        <v>7.6420126720257997E-2</v>
      </c>
      <c r="H423" s="68"/>
      <c r="I423" s="127"/>
      <c r="J423" s="128"/>
      <c r="K423" s="32">
        <f t="shared" si="295"/>
        <v>2019</v>
      </c>
      <c r="L423" s="73">
        <f t="shared" ref="L423:M423" si="298">IF(L413=0,"",L414/L413-1)</f>
        <v>9.9117965063832969E-3</v>
      </c>
      <c r="M423" s="73">
        <f t="shared" si="298"/>
        <v>-1.5388196407555621E-2</v>
      </c>
      <c r="N423" s="68"/>
      <c r="O423" s="71"/>
      <c r="P423" s="96"/>
      <c r="Q423" s="32">
        <f t="shared" si="297"/>
        <v>2019</v>
      </c>
      <c r="R423" s="132">
        <f t="shared" ref="R423:S423" si="299">IF(R413="","",IF(R413=0,"",R414/R413-1))</f>
        <v>-5.8860273866346846E-3</v>
      </c>
      <c r="S423" s="132">
        <f t="shared" si="299"/>
        <v>-3.0790258181612629E-2</v>
      </c>
      <c r="T423" s="68"/>
      <c r="U423" s="71"/>
    </row>
    <row r="424" spans="2:22" x14ac:dyDescent="0.35">
      <c r="C424" s="96"/>
      <c r="D424" s="130">
        <f t="shared" si="293"/>
        <v>2020</v>
      </c>
      <c r="E424" s="68"/>
      <c r="F424" s="68"/>
      <c r="G424" s="131">
        <f t="shared" si="294"/>
        <v>7.8076457874565186E-3</v>
      </c>
      <c r="H424" s="68"/>
      <c r="I424" s="127"/>
      <c r="J424" s="128"/>
      <c r="K424" s="32">
        <f t="shared" si="295"/>
        <v>2020</v>
      </c>
      <c r="L424" s="73">
        <f t="shared" ref="L424:M424" si="300">IF(L414=0,"",L415/L414-1)</f>
        <v>-7.840513530539317E-2</v>
      </c>
      <c r="M424" s="73">
        <f t="shared" si="300"/>
        <v>-0.11027454798574121</v>
      </c>
      <c r="N424" s="68"/>
      <c r="O424" s="71"/>
      <c r="P424" s="96"/>
      <c r="Q424" s="32">
        <f t="shared" si="297"/>
        <v>2020</v>
      </c>
      <c r="R424" s="132">
        <f t="shared" ref="R424:S424" si="301">IF(R414="","",IF(R414=0,"",R415/R414-1))</f>
        <v>-6.4570570361940693E-2</v>
      </c>
      <c r="S424" s="132">
        <f t="shared" si="301"/>
        <v>-9.6918392239568663E-2</v>
      </c>
      <c r="T424" s="68"/>
      <c r="U424" s="71"/>
    </row>
    <row r="425" spans="2:22" x14ac:dyDescent="0.35">
      <c r="C425" s="96"/>
      <c r="D425" s="130">
        <f t="shared" si="293"/>
        <v>2021</v>
      </c>
      <c r="E425" s="68"/>
      <c r="F425" s="68"/>
      <c r="G425" s="131">
        <f t="shared" si="294"/>
        <v>-4.4521756469822038E-2</v>
      </c>
      <c r="H425" s="68"/>
      <c r="I425" s="127"/>
      <c r="J425" s="128"/>
      <c r="K425" s="32">
        <f t="shared" si="295"/>
        <v>2021</v>
      </c>
      <c r="L425" s="73">
        <f t="shared" ref="L425:M425" si="302">IF(L415=0,"",L416/L415-1)</f>
        <v>-5.8623095401709291E-2</v>
      </c>
      <c r="M425" s="73">
        <f t="shared" si="302"/>
        <v>-1.6191952568167522E-4</v>
      </c>
      <c r="N425" s="68"/>
      <c r="O425" s="71"/>
      <c r="P425" s="96"/>
      <c r="Q425" s="32">
        <f t="shared" si="297"/>
        <v>2021</v>
      </c>
      <c r="R425" s="132">
        <f t="shared" ref="R425:S425" si="303">IF(R415="","",IF(R415=0,"",R416/R415-1))</f>
        <v>-6.9882184812017245E-2</v>
      </c>
      <c r="S425" s="132">
        <f t="shared" si="303"/>
        <v>-1.2120218363164681E-2</v>
      </c>
      <c r="T425" s="68"/>
      <c r="U425" s="71"/>
    </row>
    <row r="426" spans="2:22" x14ac:dyDescent="0.35">
      <c r="C426" s="96"/>
      <c r="D426" s="130">
        <f t="shared" si="293"/>
        <v>2022</v>
      </c>
      <c r="E426" s="68"/>
      <c r="F426" s="68"/>
      <c r="G426" s="131">
        <f t="shared" si="294"/>
        <v>6.6247085342090894E-2</v>
      </c>
      <c r="H426" s="68"/>
      <c r="I426" s="127"/>
      <c r="J426" s="128"/>
      <c r="K426" s="32">
        <f t="shared" si="295"/>
        <v>2022</v>
      </c>
      <c r="L426" s="73" t="str">
        <f>IF(K417="Forecast","",IF(L416=0,"",L417/L416-1))</f>
        <v/>
      </c>
      <c r="M426" s="73">
        <f>IF(M416=0,"",M417/M416-1)</f>
        <v>3.9116829171836898E-4</v>
      </c>
      <c r="N426" s="68"/>
      <c r="O426" s="71"/>
      <c r="P426" s="96"/>
      <c r="Q426" s="32">
        <f t="shared" si="297"/>
        <v>2022</v>
      </c>
      <c r="R426" s="132" t="str">
        <f>IF(Q417="Forecast","",IF(R416=0,"",R417/R416-1))</f>
        <v/>
      </c>
      <c r="S426" s="132">
        <f>IF(S416="","",IF(S416=0,"",S417/S416-1))</f>
        <v>-1.0784392495387318E-2</v>
      </c>
      <c r="T426" s="68"/>
      <c r="U426" s="71"/>
    </row>
    <row r="427" spans="2:22" x14ac:dyDescent="0.35">
      <c r="C427" s="96"/>
      <c r="D427" s="158">
        <f t="shared" si="293"/>
        <v>2023</v>
      </c>
      <c r="E427" s="68"/>
      <c r="F427" s="68"/>
      <c r="G427" s="131">
        <f t="shared" si="294"/>
        <v>-5.8832139922989746E-2</v>
      </c>
      <c r="H427" s="68"/>
      <c r="I427" s="133" t="str">
        <f>IF(I419=0,"",G418/I419-1)</f>
        <v/>
      </c>
      <c r="J427" s="128"/>
      <c r="K427" s="32">
        <f t="shared" si="295"/>
        <v>2023</v>
      </c>
      <c r="L427" s="73" t="str">
        <f>IF(K418="Forecast","",IF(L417=0,"",L418/L417-1))</f>
        <v/>
      </c>
      <c r="M427" s="73">
        <f>IF(M417=0,"",M418/M417-1)</f>
        <v>3.8677258470329878E-3</v>
      </c>
      <c r="N427" s="68"/>
      <c r="O427" s="74">
        <f>IF(O419=0,"",M418/O419-1)</f>
        <v>-0.13908499612938108</v>
      </c>
      <c r="P427" s="96"/>
      <c r="Q427" s="32">
        <f t="shared" si="297"/>
        <v>2023</v>
      </c>
      <c r="R427" s="132" t="str">
        <f>IF(Q418="Forecast","",IF(R417=0,"",R418/R417-1))</f>
        <v/>
      </c>
      <c r="S427" s="132">
        <f>IF(S417="","",IF(S417=0,"",S418/S417-1))</f>
        <v>2.1033129935622785E-2</v>
      </c>
      <c r="T427" s="68"/>
      <c r="U427" s="74">
        <f>IF(U419=0,"",S418/U419-1)</f>
        <v>-0.14297990293032392</v>
      </c>
    </row>
    <row r="428" spans="2:22" ht="29.5" thickBot="1" x14ac:dyDescent="0.4">
      <c r="C428" s="22"/>
      <c r="D428" s="134" t="s">
        <v>29</v>
      </c>
      <c r="E428" s="77"/>
      <c r="F428" s="77"/>
      <c r="G428" s="135">
        <f>IF(G412=0,"",(G418/G412)^(1/($D418-$D412-1))-1)</f>
        <v>7.9359772764098224E-4</v>
      </c>
      <c r="H428" s="77"/>
      <c r="I428" s="83" t="str">
        <f>IF(I419=0,"",(G418/I419)^(1/(TestYear-RebaseYear-1))-1)</f>
        <v/>
      </c>
      <c r="J428" s="80"/>
      <c r="K428" s="81" t="str">
        <f t="shared" si="295"/>
        <v>Geometric Mean</v>
      </c>
      <c r="L428" s="82">
        <f>IF(L412=0,"",(L416/L412)^(1/($D416-$D412-1))-1)</f>
        <v>-5.5508808706369983E-2</v>
      </c>
      <c r="M428" s="82">
        <f>IF(M412=0,"",(M418/M412)^(1/($D418-$D412-1))-1)</f>
        <v>-3.5858201698006131E-2</v>
      </c>
      <c r="N428" s="77"/>
      <c r="O428" s="83">
        <f>IF(O419=0,"",(M418/O419)^(1/(TestYear-RebaseYear-1))-1)</f>
        <v>-3.6747667835074438E-2</v>
      </c>
      <c r="P428" s="22"/>
      <c r="Q428" s="81" t="str">
        <f t="shared" si="297"/>
        <v>Geometric Mean</v>
      </c>
      <c r="R428" s="137">
        <f>IF(R412="","",IF(R412=0,"",(R416/R412)^(1/($D416-$D412-1))-1))</f>
        <v>-6.3106785275412802E-2</v>
      </c>
      <c r="S428" s="82">
        <f>IF(S412="","",IF(S412=0,"",(S418/S412)^(1/($D418-$D412-1))-1))</f>
        <v>-3.942094933640794E-2</v>
      </c>
      <c r="T428" s="77"/>
      <c r="U428" s="83">
        <f>IF(U419=0,"",(S418/U419)^(1/(TestYear-RebaseYear-1))-1)</f>
        <v>-3.7838995083612548E-2</v>
      </c>
    </row>
    <row r="429" spans="2:22" ht="15" thickBot="1" x14ac:dyDescent="0.4"/>
    <row r="430" spans="2:22" ht="15" thickBot="1" x14ac:dyDescent="0.4">
      <c r="B430" s="85">
        <v>10</v>
      </c>
      <c r="C430" s="86" t="s">
        <v>31</v>
      </c>
      <c r="D430" s="191" t="s">
        <v>45</v>
      </c>
      <c r="E430" s="192"/>
      <c r="F430" s="192"/>
      <c r="G430" s="192"/>
      <c r="H430" s="192"/>
      <c r="I430" s="193"/>
      <c r="K430" s="87" t="s">
        <v>32</v>
      </c>
      <c r="Q430" s="88" t="s">
        <v>33</v>
      </c>
      <c r="R430" s="89"/>
      <c r="S430" s="89"/>
      <c r="T430" s="89"/>
      <c r="U430" s="89"/>
    </row>
    <row r="431" spans="2:22" ht="15" thickBot="1" x14ac:dyDescent="0.4">
      <c r="Q431" s="77"/>
      <c r="R431" s="77"/>
      <c r="S431" s="77"/>
      <c r="T431" s="77"/>
      <c r="U431" s="77"/>
    </row>
    <row r="432" spans="2:22" x14ac:dyDescent="0.35">
      <c r="C432" s="17"/>
      <c r="D432" s="18" t="s">
        <v>16</v>
      </c>
      <c r="E432" s="18"/>
      <c r="F432" s="194" t="s">
        <v>34</v>
      </c>
      <c r="G432" s="195"/>
      <c r="H432" s="195"/>
      <c r="I432" s="196"/>
      <c r="J432" s="18"/>
      <c r="K432" s="182" t="s">
        <v>17</v>
      </c>
      <c r="L432" s="183"/>
      <c r="M432" s="183"/>
      <c r="N432" s="183"/>
      <c r="O432" s="184"/>
      <c r="P432" s="19"/>
      <c r="Q432" s="185" t="str">
        <f>CONCATENATE("Consumption (kWh) per ",LEFT(F432,LEN(F432)-1))</f>
        <v>Consumption (kWh) per Customer</v>
      </c>
      <c r="R432" s="186"/>
      <c r="S432" s="186"/>
      <c r="T432" s="186"/>
      <c r="U432" s="187"/>
      <c r="V432" s="90"/>
    </row>
    <row r="433" spans="2:22" ht="39.5" thickBot="1" x14ac:dyDescent="0.4">
      <c r="C433" s="22"/>
      <c r="D433" s="23" t="str">
        <f>CONCATENATE("(for ",TestYear," Cost of Service")</f>
        <v>(for 2023 Cost of Service</v>
      </c>
      <c r="E433" s="31"/>
      <c r="F433" s="188"/>
      <c r="G433" s="189"/>
      <c r="H433" s="197"/>
      <c r="I433" s="91"/>
      <c r="J433" s="31"/>
      <c r="K433" s="27"/>
      <c r="L433" s="28" t="s">
        <v>18</v>
      </c>
      <c r="M433" s="28" t="s">
        <v>19</v>
      </c>
      <c r="N433" s="29"/>
      <c r="O433" s="30" t="s">
        <v>19</v>
      </c>
      <c r="P433" s="31"/>
      <c r="Q433" s="92"/>
      <c r="R433" s="93" t="str">
        <f>L433</f>
        <v>Actual (Weather actual)</v>
      </c>
      <c r="S433" s="94" t="str">
        <f>M433</f>
        <v>Weather-normalized</v>
      </c>
      <c r="T433" s="94"/>
      <c r="U433" s="95" t="str">
        <f>O433</f>
        <v>Weather-normalized</v>
      </c>
      <c r="V433" s="90"/>
    </row>
    <row r="434" spans="2:22" x14ac:dyDescent="0.35">
      <c r="C434" s="31" t="s">
        <v>20</v>
      </c>
      <c r="D434" s="32">
        <f t="shared" ref="D434:D438" si="304">D435-1</f>
        <v>2017</v>
      </c>
      <c r="E434" s="96"/>
      <c r="F434" s="97" t="str">
        <f>$K$23</f>
        <v>Actual</v>
      </c>
      <c r="G434" s="98">
        <v>17747</v>
      </c>
      <c r="H434" s="37" t="str">
        <f t="shared" ref="H434:H440" si="305">IF(D434=RebaseYear,"OEB-approved","")</f>
        <v/>
      </c>
      <c r="I434" s="40"/>
      <c r="J434" s="96"/>
      <c r="K434" s="99" t="str">
        <f>F434</f>
        <v>Actual</v>
      </c>
      <c r="L434" s="163">
        <v>597076946.63325799</v>
      </c>
      <c r="M434" s="163">
        <v>604983226.14050913</v>
      </c>
      <c r="N434" s="100" t="str">
        <f>H434</f>
        <v/>
      </c>
      <c r="O434" s="101"/>
      <c r="P434" s="96"/>
      <c r="Q434" s="102" t="str">
        <f>K434</f>
        <v>Actual</v>
      </c>
      <c r="R434" s="103">
        <f>IF(G434=0,"",L434/G434)</f>
        <v>33643.824118626137</v>
      </c>
      <c r="S434" s="104">
        <f>IF(G434=0,"",M434/G434)</f>
        <v>34089.323611906751</v>
      </c>
      <c r="T434" s="68" t="str">
        <f>N434</f>
        <v/>
      </c>
      <c r="U434" s="104" t="str">
        <f>IF(T434="","",IF(I434=0,"",O434/I434))</f>
        <v/>
      </c>
      <c r="V434" s="33"/>
    </row>
    <row r="435" spans="2:22" x14ac:dyDescent="0.35">
      <c r="C435" s="31" t="s">
        <v>20</v>
      </c>
      <c r="D435" s="32">
        <f t="shared" si="304"/>
        <v>2018</v>
      </c>
      <c r="E435" s="96"/>
      <c r="F435" s="105" t="str">
        <f>$K$24</f>
        <v>Actual</v>
      </c>
      <c r="G435" s="98">
        <v>18020</v>
      </c>
      <c r="H435" s="37" t="str">
        <f t="shared" si="305"/>
        <v>OEB-approved</v>
      </c>
      <c r="I435" s="40">
        <v>18000.253076112702</v>
      </c>
      <c r="J435" s="96"/>
      <c r="K435" s="99" t="str">
        <f t="shared" ref="K435:K440" si="306">F435</f>
        <v>Actual</v>
      </c>
      <c r="L435" s="163">
        <v>616421544.21999991</v>
      </c>
      <c r="M435" s="163">
        <v>582495504.6116457</v>
      </c>
      <c r="N435" s="100" t="str">
        <f>H435</f>
        <v>OEB-approved</v>
      </c>
      <c r="O435" s="40">
        <v>604053832.47982895</v>
      </c>
      <c r="P435" s="96"/>
      <c r="Q435" s="102" t="str">
        <f t="shared" ref="Q435:Q440" si="307">K435</f>
        <v>Actual</v>
      </c>
      <c r="R435" s="103">
        <f t="shared" ref="R435:R440" si="308">IF(G435=0,"",L435/G435)</f>
        <v>34207.632864594889</v>
      </c>
      <c r="S435" s="104">
        <f t="shared" ref="S435:S440" si="309">IF(G435=0,"",M435/G435)</f>
        <v>32324.944762022515</v>
      </c>
      <c r="T435" s="68" t="str">
        <f>N435</f>
        <v>OEB-approved</v>
      </c>
      <c r="U435" s="104">
        <f>IF(T435="","",IF(I435=0,"",O435/I435))</f>
        <v>33558.074429600143</v>
      </c>
      <c r="V435" s="33"/>
    </row>
    <row r="436" spans="2:22" x14ac:dyDescent="0.35">
      <c r="C436" s="31" t="s">
        <v>20</v>
      </c>
      <c r="D436" s="32">
        <f t="shared" si="304"/>
        <v>2019</v>
      </c>
      <c r="E436" s="96"/>
      <c r="F436" s="105" t="str">
        <f>$K$25</f>
        <v>Actual</v>
      </c>
      <c r="G436" s="98">
        <v>17858</v>
      </c>
      <c r="H436" s="37" t="str">
        <f t="shared" si="305"/>
        <v/>
      </c>
      <c r="I436" s="106"/>
      <c r="J436" s="96"/>
      <c r="K436" s="99" t="str">
        <f t="shared" si="306"/>
        <v>Actual</v>
      </c>
      <c r="L436" s="163">
        <v>601907747.11058509</v>
      </c>
      <c r="M436" s="163">
        <v>541076616.81754935</v>
      </c>
      <c r="N436" s="100" t="str">
        <f t="shared" ref="N436:N440" si="310">H436</f>
        <v/>
      </c>
      <c r="O436" s="107"/>
      <c r="P436" s="96"/>
      <c r="Q436" s="102" t="str">
        <f t="shared" si="307"/>
        <v>Actual</v>
      </c>
      <c r="R436" s="103">
        <f t="shared" si="308"/>
        <v>33705.215987825351</v>
      </c>
      <c r="S436" s="104">
        <f t="shared" si="309"/>
        <v>30298.836197645276</v>
      </c>
      <c r="T436" s="68" t="str">
        <f t="shared" ref="T436:T440" si="311">N436</f>
        <v/>
      </c>
      <c r="U436" s="104" t="str">
        <f t="shared" ref="U436:U440" si="312">IF(T436="","",IF(I436=0,"",O436/I436))</f>
        <v/>
      </c>
      <c r="V436" s="33"/>
    </row>
    <row r="437" spans="2:22" x14ac:dyDescent="0.35">
      <c r="C437" s="31" t="s">
        <v>20</v>
      </c>
      <c r="D437" s="32">
        <f t="shared" si="304"/>
        <v>2020</v>
      </c>
      <c r="E437" s="96"/>
      <c r="F437" s="105" t="str">
        <f>$K$26</f>
        <v>Actual</v>
      </c>
      <c r="G437" s="98">
        <v>17832</v>
      </c>
      <c r="H437" s="37" t="str">
        <f t="shared" si="305"/>
        <v/>
      </c>
      <c r="I437" s="40"/>
      <c r="J437" s="96"/>
      <c r="K437" s="99" t="str">
        <f t="shared" si="306"/>
        <v>Actual</v>
      </c>
      <c r="L437" s="163">
        <v>566647649.84317482</v>
      </c>
      <c r="M437" s="163">
        <v>534320162.91527772</v>
      </c>
      <c r="N437" s="100" t="str">
        <f t="shared" si="310"/>
        <v/>
      </c>
      <c r="O437" s="101"/>
      <c r="P437" s="96"/>
      <c r="Q437" s="102" t="str">
        <f t="shared" si="307"/>
        <v>Actual</v>
      </c>
      <c r="R437" s="103">
        <f t="shared" si="308"/>
        <v>31777.010421891813</v>
      </c>
      <c r="S437" s="104">
        <f t="shared" si="309"/>
        <v>29964.118602247516</v>
      </c>
      <c r="T437" s="68" t="str">
        <f t="shared" si="311"/>
        <v/>
      </c>
      <c r="U437" s="104" t="str">
        <f t="shared" si="312"/>
        <v/>
      </c>
      <c r="V437" s="33"/>
    </row>
    <row r="438" spans="2:22" x14ac:dyDescent="0.35">
      <c r="C438" s="31" t="s">
        <v>20</v>
      </c>
      <c r="D438" s="32">
        <f t="shared" si="304"/>
        <v>2021</v>
      </c>
      <c r="E438" s="96"/>
      <c r="F438" s="105" t="str">
        <f>$K$27</f>
        <v>Actual</v>
      </c>
      <c r="G438" s="98">
        <v>18678.22261893189</v>
      </c>
      <c r="H438" s="37" t="str">
        <f t="shared" si="305"/>
        <v/>
      </c>
      <c r="I438" s="40"/>
      <c r="J438" s="96"/>
      <c r="K438" s="99" t="str">
        <f t="shared" si="306"/>
        <v>Actual</v>
      </c>
      <c r="L438" s="163">
        <v>534339360.82755393</v>
      </c>
      <c r="M438" s="163">
        <v>534339360.82755393</v>
      </c>
      <c r="N438" s="100" t="str">
        <f t="shared" si="310"/>
        <v/>
      </c>
      <c r="O438" s="101"/>
      <c r="P438" s="96"/>
      <c r="Q438" s="102" t="str">
        <f t="shared" si="307"/>
        <v>Actual</v>
      </c>
      <c r="R438" s="103">
        <f t="shared" si="308"/>
        <v>28607.612818896258</v>
      </c>
      <c r="S438" s="104">
        <f t="shared" si="309"/>
        <v>28607.612818896258</v>
      </c>
      <c r="T438" s="68" t="str">
        <f t="shared" si="311"/>
        <v/>
      </c>
      <c r="U438" s="104" t="str">
        <f t="shared" si="312"/>
        <v/>
      </c>
      <c r="V438" s="33"/>
    </row>
    <row r="439" spans="2:22" x14ac:dyDescent="0.35">
      <c r="C439" s="31" t="s">
        <v>22</v>
      </c>
      <c r="D439" s="32">
        <f>D440-1</f>
        <v>2022</v>
      </c>
      <c r="E439" s="96"/>
      <c r="F439" s="105" t="str">
        <f>$K$28</f>
        <v>Forecast</v>
      </c>
      <c r="G439" s="98">
        <v>18434.610759132167</v>
      </c>
      <c r="H439" s="37" t="str">
        <f t="shared" si="305"/>
        <v/>
      </c>
      <c r="I439" s="40"/>
      <c r="J439" s="96"/>
      <c r="K439" s="99" t="str">
        <f t="shared" si="306"/>
        <v>Forecast</v>
      </c>
      <c r="L439" s="108"/>
      <c r="M439" s="165">
        <v>534698136.21598065</v>
      </c>
      <c r="N439" s="100" t="str">
        <f t="shared" si="310"/>
        <v/>
      </c>
      <c r="O439" s="101"/>
      <c r="P439" s="96"/>
      <c r="Q439" s="102" t="str">
        <f t="shared" si="307"/>
        <v>Forecast</v>
      </c>
      <c r="R439" s="103">
        <f t="shared" si="308"/>
        <v>0</v>
      </c>
      <c r="S439" s="104">
        <f t="shared" si="309"/>
        <v>29005.122115263595</v>
      </c>
      <c r="T439" s="68" t="str">
        <f t="shared" si="311"/>
        <v/>
      </c>
      <c r="U439" s="104" t="str">
        <f t="shared" si="312"/>
        <v/>
      </c>
      <c r="V439" s="33"/>
    </row>
    <row r="440" spans="2:22" ht="15" thickBot="1" x14ac:dyDescent="0.4">
      <c r="C440" s="43" t="s">
        <v>24</v>
      </c>
      <c r="D440" s="44">
        <f>TestYear</f>
        <v>2023</v>
      </c>
      <c r="E440" s="22"/>
      <c r="F440" s="109" t="str">
        <f>$K$29</f>
        <v>Forecast</v>
      </c>
      <c r="G440" s="110">
        <v>18432.018802277362</v>
      </c>
      <c r="H440" s="49" t="str">
        <f t="shared" si="305"/>
        <v/>
      </c>
      <c r="I440" s="111"/>
      <c r="J440" s="22"/>
      <c r="K440" s="112" t="str">
        <f t="shared" si="306"/>
        <v>Forecast</v>
      </c>
      <c r="L440" s="113"/>
      <c r="M440" s="167">
        <v>551684971.95533955</v>
      </c>
      <c r="N440" s="114" t="str">
        <f t="shared" si="310"/>
        <v/>
      </c>
      <c r="O440" s="115"/>
      <c r="P440" s="22"/>
      <c r="Q440" s="116" t="str">
        <f t="shared" si="307"/>
        <v>Forecast</v>
      </c>
      <c r="R440" s="117">
        <f t="shared" si="308"/>
        <v>0</v>
      </c>
      <c r="S440" s="118">
        <f t="shared" si="309"/>
        <v>29930.794769326967</v>
      </c>
      <c r="T440" s="77" t="str">
        <f t="shared" si="311"/>
        <v/>
      </c>
      <c r="U440" s="118" t="str">
        <f t="shared" si="312"/>
        <v/>
      </c>
      <c r="V440" s="33"/>
    </row>
    <row r="441" spans="2:22" ht="15" thickBot="1" x14ac:dyDescent="0.4">
      <c r="B441" s="68"/>
      <c r="C441" s="119"/>
      <c r="I441" s="57">
        <f>SUM(I434:I439)</f>
        <v>18000.253076112702</v>
      </c>
      <c r="O441" s="57">
        <f>SUM(O434:O439)</f>
        <v>604053832.47982895</v>
      </c>
      <c r="U441" s="57">
        <f>SUM(U434:U439)</f>
        <v>33558.074429600143</v>
      </c>
    </row>
    <row r="442" spans="2:22" ht="39.5" thickBot="1" x14ac:dyDescent="0.4">
      <c r="C442" s="120" t="s">
        <v>25</v>
      </c>
      <c r="D442" s="121" t="s">
        <v>26</v>
      </c>
      <c r="E442" s="53"/>
      <c r="F442" s="53"/>
      <c r="G442" s="122" t="s">
        <v>27</v>
      </c>
      <c r="H442" s="53"/>
      <c r="I442" s="65" t="s">
        <v>35</v>
      </c>
      <c r="J442" s="123"/>
      <c r="K442" s="63" t="s">
        <v>26</v>
      </c>
      <c r="L442" s="190" t="s">
        <v>27</v>
      </c>
      <c r="M442" s="190"/>
      <c r="N442" s="53"/>
      <c r="O442" s="65" t="str">
        <f>I442</f>
        <v>Test Year Versus OEB-approved</v>
      </c>
      <c r="P442" s="124"/>
      <c r="Q442" s="63" t="s">
        <v>26</v>
      </c>
      <c r="R442" s="190" t="s">
        <v>27</v>
      </c>
      <c r="S442" s="190"/>
      <c r="T442" s="53"/>
      <c r="U442" s="65" t="str">
        <f>O442</f>
        <v>Test Year Versus OEB-approved</v>
      </c>
    </row>
    <row r="443" spans="2:22" x14ac:dyDescent="0.35">
      <c r="C443" s="96"/>
      <c r="D443" s="125">
        <f t="shared" ref="D443:D449" si="313">D434</f>
        <v>2017</v>
      </c>
      <c r="E443" s="68"/>
      <c r="F443" s="68"/>
      <c r="G443" s="126"/>
      <c r="H443" s="68"/>
      <c r="I443" s="127"/>
      <c r="J443" s="128"/>
      <c r="K443" s="32">
        <f>D443</f>
        <v>2017</v>
      </c>
      <c r="L443" s="70"/>
      <c r="M443" s="70"/>
      <c r="N443" s="68"/>
      <c r="O443" s="71"/>
      <c r="P443" s="96"/>
      <c r="Q443" s="32">
        <f>K443</f>
        <v>2017</v>
      </c>
      <c r="R443" s="129"/>
      <c r="S443" s="129"/>
      <c r="T443" s="68"/>
      <c r="U443" s="71"/>
    </row>
    <row r="444" spans="2:22" x14ac:dyDescent="0.35">
      <c r="C444" s="96"/>
      <c r="D444" s="130">
        <f t="shared" si="313"/>
        <v>2018</v>
      </c>
      <c r="E444" s="68"/>
      <c r="F444" s="68"/>
      <c r="G444" s="131">
        <f t="shared" ref="G444:G449" si="314">IF(G434=0,"",G435/G434-1)</f>
        <v>1.5382881613793975E-2</v>
      </c>
      <c r="H444" s="68"/>
      <c r="I444" s="127"/>
      <c r="J444" s="128"/>
      <c r="K444" s="32">
        <f t="shared" ref="K444:K450" si="315">D444</f>
        <v>2018</v>
      </c>
      <c r="L444" s="73">
        <f t="shared" ref="L444:M447" si="316">IF(L434=0,"",L435/L434-1)</f>
        <v>3.2398835185013297E-2</v>
      </c>
      <c r="M444" s="73">
        <f t="shared" si="316"/>
        <v>-3.7170818226356261E-2</v>
      </c>
      <c r="N444" s="68"/>
      <c r="O444" s="71"/>
      <c r="P444" s="96"/>
      <c r="Q444" s="32">
        <f t="shared" ref="Q444:Q450" si="317">K444</f>
        <v>2018</v>
      </c>
      <c r="R444" s="132">
        <f>IF(R434="","",IF(R434=0,"",R435/R434-1))</f>
        <v>1.6758164707459944E-2</v>
      </c>
      <c r="S444" s="132">
        <f>IF(S434="","",IF(S434=0,"",S435/S434-1))</f>
        <v>-5.1757520036800453E-2</v>
      </c>
      <c r="T444" s="68"/>
      <c r="U444" s="71"/>
    </row>
    <row r="445" spans="2:22" x14ac:dyDescent="0.35">
      <c r="C445" s="96"/>
      <c r="D445" s="130">
        <f t="shared" si="313"/>
        <v>2019</v>
      </c>
      <c r="E445" s="68"/>
      <c r="F445" s="68"/>
      <c r="G445" s="131">
        <f t="shared" si="314"/>
        <v>-8.9900110987791715E-3</v>
      </c>
      <c r="H445" s="68"/>
      <c r="I445" s="127"/>
      <c r="J445" s="128"/>
      <c r="K445" s="32">
        <f t="shared" si="315"/>
        <v>2019</v>
      </c>
      <c r="L445" s="73">
        <f t="shared" si="316"/>
        <v>-2.3545246342387527E-2</v>
      </c>
      <c r="M445" s="73">
        <f t="shared" si="316"/>
        <v>-7.1105935524276132E-2</v>
      </c>
      <c r="N445" s="68"/>
      <c r="O445" s="71"/>
      <c r="P445" s="96"/>
      <c r="Q445" s="32">
        <f t="shared" si="317"/>
        <v>2019</v>
      </c>
      <c r="R445" s="132">
        <f t="shared" ref="R445:S447" si="318">IF(R435="","",IF(R435=0,"",R436/R435-1))</f>
        <v>-1.4687273999878014E-2</v>
      </c>
      <c r="S445" s="132">
        <f t="shared" si="318"/>
        <v>-6.2679413044431365E-2</v>
      </c>
      <c r="T445" s="68"/>
      <c r="U445" s="71"/>
    </row>
    <row r="446" spans="2:22" x14ac:dyDescent="0.35">
      <c r="C446" s="96"/>
      <c r="D446" s="130">
        <f t="shared" si="313"/>
        <v>2020</v>
      </c>
      <c r="E446" s="68"/>
      <c r="F446" s="68"/>
      <c r="G446" s="131">
        <f t="shared" si="314"/>
        <v>-1.4559301153544979E-3</v>
      </c>
      <c r="H446" s="68"/>
      <c r="I446" s="127"/>
      <c r="J446" s="128"/>
      <c r="K446" s="32">
        <f t="shared" si="315"/>
        <v>2020</v>
      </c>
      <c r="L446" s="73">
        <f t="shared" si="316"/>
        <v>-5.8580567265787531E-2</v>
      </c>
      <c r="M446" s="73">
        <f t="shared" si="316"/>
        <v>-1.2487055792599344E-2</v>
      </c>
      <c r="N446" s="68"/>
      <c r="O446" s="71"/>
      <c r="P446" s="96"/>
      <c r="Q446" s="32">
        <f t="shared" si="317"/>
        <v>2020</v>
      </c>
      <c r="R446" s="132">
        <f t="shared" si="318"/>
        <v>-5.7207927895493227E-2</v>
      </c>
      <c r="S446" s="132">
        <f t="shared" si="318"/>
        <v>-1.1047209642453981E-2</v>
      </c>
      <c r="T446" s="68"/>
      <c r="U446" s="71"/>
    </row>
    <row r="447" spans="2:22" x14ac:dyDescent="0.35">
      <c r="C447" s="96"/>
      <c r="D447" s="130">
        <f t="shared" si="313"/>
        <v>2021</v>
      </c>
      <c r="E447" s="68"/>
      <c r="F447" s="68"/>
      <c r="G447" s="131">
        <f t="shared" si="314"/>
        <v>4.745528369963492E-2</v>
      </c>
      <c r="H447" s="68"/>
      <c r="I447" s="127"/>
      <c r="J447" s="128"/>
      <c r="K447" s="32">
        <f t="shared" si="315"/>
        <v>2021</v>
      </c>
      <c r="L447" s="73">
        <f t="shared" si="316"/>
        <v>-5.701654109844545E-2</v>
      </c>
      <c r="M447" s="73">
        <f t="shared" si="316"/>
        <v>3.5929604773832224E-5</v>
      </c>
      <c r="N447" s="68"/>
      <c r="O447" s="71"/>
      <c r="P447" s="96"/>
      <c r="Q447" s="32">
        <f t="shared" si="317"/>
        <v>2021</v>
      </c>
      <c r="R447" s="132">
        <f t="shared" si="318"/>
        <v>-9.9738696652599379E-2</v>
      </c>
      <c r="S447" s="132">
        <f t="shared" si="318"/>
        <v>-4.5271005677087084E-2</v>
      </c>
      <c r="T447" s="68"/>
      <c r="U447" s="71"/>
    </row>
    <row r="448" spans="2:22" x14ac:dyDescent="0.35">
      <c r="C448" s="96"/>
      <c r="D448" s="130">
        <f t="shared" si="313"/>
        <v>2022</v>
      </c>
      <c r="E448" s="68"/>
      <c r="F448" s="68"/>
      <c r="G448" s="131">
        <f t="shared" si="314"/>
        <v>-1.3042561102832306E-2</v>
      </c>
      <c r="H448" s="68"/>
      <c r="I448" s="127"/>
      <c r="J448" s="128"/>
      <c r="K448" s="32">
        <f t="shared" si="315"/>
        <v>2022</v>
      </c>
      <c r="L448" s="73" t="str">
        <f>IF(K439="Forecast","",IF(L438=0,"",L439/L438-1))</f>
        <v/>
      </c>
      <c r="M448" s="73">
        <f>IF(M438=0,"",M439/M438-1)</f>
        <v>6.7143732004137924E-4</v>
      </c>
      <c r="N448" s="68"/>
      <c r="O448" s="71"/>
      <c r="P448" s="96"/>
      <c r="Q448" s="32">
        <f t="shared" si="317"/>
        <v>2022</v>
      </c>
      <c r="R448" s="132" t="str">
        <f>IF(Q439="Forecast","",IF(R438=0,"",R439/R438-1))</f>
        <v/>
      </c>
      <c r="S448" s="132">
        <f>IF(S438="","",IF(S438=0,"",S439/S438-1))</f>
        <v>1.3895227780235109E-2</v>
      </c>
      <c r="T448" s="68"/>
      <c r="U448" s="71"/>
    </row>
    <row r="449" spans="3:21" x14ac:dyDescent="0.35">
      <c r="C449" s="96"/>
      <c r="D449" s="130">
        <f t="shared" si="313"/>
        <v>2023</v>
      </c>
      <c r="E449" s="68"/>
      <c r="F449" s="68"/>
      <c r="G449" s="131">
        <f t="shared" si="314"/>
        <v>-1.4060274386429317E-4</v>
      </c>
      <c r="H449" s="68"/>
      <c r="I449" s="133">
        <f>IF(I441=0,"",G440/I441-1)</f>
        <v>2.3986647539841366E-2</v>
      </c>
      <c r="J449" s="128"/>
      <c r="K449" s="32">
        <f t="shared" si="315"/>
        <v>2023</v>
      </c>
      <c r="L449" s="73" t="str">
        <f>IF(K440="Forecast","",IF(L439=0,"",L440/L439-1))</f>
        <v/>
      </c>
      <c r="M449" s="73">
        <f>IF(M439=0,"",M440/M439-1)</f>
        <v>3.176901991761838E-2</v>
      </c>
      <c r="N449" s="68"/>
      <c r="O449" s="74">
        <f>IF(O441=0,"",M440/O441-1)</f>
        <v>-8.6695684570858411E-2</v>
      </c>
      <c r="P449" s="96"/>
      <c r="Q449" s="32">
        <f t="shared" si="317"/>
        <v>2023</v>
      </c>
      <c r="R449" s="132" t="str">
        <f>IF(Q440="Forecast","",IF(R439=0,"",R440/R439-1))</f>
        <v/>
      </c>
      <c r="S449" s="132">
        <f>IF(S439="","",IF(S439=0,"",S440/S439-1))</f>
        <v>3.1914109872898777E-2</v>
      </c>
      <c r="T449" s="68"/>
      <c r="U449" s="74">
        <f>IF(U441=0,"",S440/U441-1)</f>
        <v>-0.1080896243877959</v>
      </c>
    </row>
    <row r="450" spans="3:21" ht="29.5" thickBot="1" x14ac:dyDescent="0.4">
      <c r="C450" s="22"/>
      <c r="D450" s="134" t="s">
        <v>29</v>
      </c>
      <c r="E450" s="77"/>
      <c r="F450" s="77"/>
      <c r="G450" s="135">
        <f>IF(G434=0,"",(G440/G434)^(1/($D440-$D434-1))-1)</f>
        <v>7.6033229831773408E-3</v>
      </c>
      <c r="H450" s="77"/>
      <c r="I450" s="136">
        <f>IF(I441=0,"",(G440/I441)^(1/(TestYear-RebaseYear-1))-1)</f>
        <v>5.9434644666858105E-3</v>
      </c>
      <c r="J450" s="80"/>
      <c r="K450" s="81" t="str">
        <f t="shared" si="315"/>
        <v>Geometric Mean</v>
      </c>
      <c r="L450" s="82">
        <f>IF(L434=0,"",(L438/L434)^(1/($D438-$D434-1))-1)</f>
        <v>-3.6328634720802166E-2</v>
      </c>
      <c r="M450" s="82">
        <f>IF(M434=0,"",(M440/M434)^(1/($D440-$D434-1))-1)</f>
        <v>-1.827564773726964E-2</v>
      </c>
      <c r="N450" s="77"/>
      <c r="O450" s="83">
        <f>IF(O441=0,"",(M440/O441)^(1/(TestYear-RebaseYear-1))-1)</f>
        <v>-2.2416467030231368E-2</v>
      </c>
      <c r="P450" s="22"/>
      <c r="Q450" s="81" t="str">
        <f t="shared" si="317"/>
        <v>Geometric Mean</v>
      </c>
      <c r="R450" s="137">
        <f>IF(R434="","",IF(R434=0,"",(R438/R434)^(1/($D438-$D434-1))-1))</f>
        <v>-5.2617361263545215E-2</v>
      </c>
      <c r="S450" s="82">
        <f>IF(S434="","",IF(S434=0,"",(S440/S434)^(1/($D440-$D434-1))-1))</f>
        <v>-2.5683689335033177E-2</v>
      </c>
      <c r="T450" s="77"/>
      <c r="U450" s="83">
        <f>IF(U441=0,"",(S440/U441)^(1/(TestYear-RebaseYear-1))-1)</f>
        <v>-2.8192371140810302E-2</v>
      </c>
    </row>
    <row r="452" spans="3:21" ht="15" thickBot="1" x14ac:dyDescent="0.4">
      <c r="Q452" s="77"/>
      <c r="R452" s="77"/>
      <c r="S452" s="77"/>
      <c r="T452" s="77"/>
      <c r="U452" s="77"/>
    </row>
    <row r="453" spans="3:21" x14ac:dyDescent="0.35">
      <c r="C453" s="17"/>
      <c r="D453" s="18" t="s">
        <v>16</v>
      </c>
      <c r="E453" s="18"/>
      <c r="F453" s="179" t="s">
        <v>8</v>
      </c>
      <c r="G453" s="180"/>
      <c r="H453" s="180"/>
      <c r="I453" s="181"/>
      <c r="K453" s="182" t="str">
        <f>IF(ISBLANK(Q430),"",CONCATENATE("Demand (",Q430,")"))</f>
        <v>Demand (kWh)</v>
      </c>
      <c r="L453" s="183"/>
      <c r="M453" s="183"/>
      <c r="N453" s="183"/>
      <c r="O453" s="184"/>
      <c r="Q453" s="185" t="str">
        <f>CONCATENATE("Demand (",Q430,") per ",LEFT(F432,LEN(F432)-1))</f>
        <v>Demand (kWh) per Customer</v>
      </c>
      <c r="R453" s="186"/>
      <c r="S453" s="186"/>
      <c r="T453" s="186"/>
      <c r="U453" s="187"/>
    </row>
    <row r="454" spans="3:21" ht="39.5" thickBot="1" x14ac:dyDescent="0.4">
      <c r="C454" s="22"/>
      <c r="D454" s="23" t="str">
        <f>CONCATENATE("(for ",TestYear," Cost of Service")</f>
        <v>(for 2023 Cost of Service</v>
      </c>
      <c r="E454" s="31"/>
      <c r="F454" s="188"/>
      <c r="G454" s="189"/>
      <c r="H454" s="189"/>
      <c r="I454" s="138"/>
      <c r="K454" s="27"/>
      <c r="L454" s="28" t="s">
        <v>18</v>
      </c>
      <c r="M454" s="28" t="s">
        <v>19</v>
      </c>
      <c r="N454" s="29"/>
      <c r="O454" s="30" t="str">
        <f>M454</f>
        <v>Weather-normalized</v>
      </c>
      <c r="Q454" s="139"/>
      <c r="R454" s="28" t="str">
        <f>L454</f>
        <v>Actual (Weather actual)</v>
      </c>
      <c r="S454" s="28" t="str">
        <f>M454</f>
        <v>Weather-normalized</v>
      </c>
      <c r="T454" s="28"/>
      <c r="U454" s="140" t="str">
        <f>O454</f>
        <v>Weather-normalized</v>
      </c>
    </row>
    <row r="455" spans="3:21" x14ac:dyDescent="0.35">
      <c r="C455" s="31" t="s">
        <v>20</v>
      </c>
      <c r="D455" s="32">
        <f t="shared" ref="D455:D460" si="319">D456-1</f>
        <v>2017</v>
      </c>
      <c r="E455" s="96"/>
      <c r="F455" s="97" t="str">
        <f t="shared" ref="F455:F461" si="320">F434</f>
        <v>Actual</v>
      </c>
      <c r="G455" s="141">
        <f>'[2]D-05-01-02 inputs'!$N72</f>
        <v>20605477.201791361</v>
      </c>
      <c r="H455" s="36" t="str">
        <f t="shared" ref="H455:H461" si="321">IF(D455=RebaseYear,"OEB-approved","")</f>
        <v/>
      </c>
      <c r="I455" s="142"/>
      <c r="K455" s="99" t="str">
        <f t="shared" ref="K455:K461" si="322">K434</f>
        <v>Actual</v>
      </c>
      <c r="L455" s="143"/>
      <c r="M455" s="143"/>
      <c r="N455" s="100" t="str">
        <f t="shared" ref="N455:N461" si="323">N434</f>
        <v/>
      </c>
      <c r="O455" s="71"/>
      <c r="Q455" s="102" t="str">
        <f>K455</f>
        <v>Actual</v>
      </c>
      <c r="R455" s="68">
        <f>IF(G455=0,"",L455/G455)</f>
        <v>0</v>
      </c>
      <c r="S455" s="33">
        <f>IF(G455=0,"",M455/G455)</f>
        <v>0</v>
      </c>
      <c r="T455" s="33" t="str">
        <f>N455</f>
        <v/>
      </c>
      <c r="U455" s="96" t="str">
        <f>IF(T455="","",IF(I455=0,"",O455/I455))</f>
        <v/>
      </c>
    </row>
    <row r="456" spans="3:21" x14ac:dyDescent="0.35">
      <c r="C456" s="31" t="s">
        <v>20</v>
      </c>
      <c r="D456" s="32">
        <f t="shared" si="319"/>
        <v>2018</v>
      </c>
      <c r="E456" s="96"/>
      <c r="F456" s="105" t="str">
        <f t="shared" si="320"/>
        <v>Actual</v>
      </c>
      <c r="G456" s="141">
        <f>'[2]D-05-01-02 inputs'!$N73</f>
        <v>21188636.458563998</v>
      </c>
      <c r="H456" s="36" t="str">
        <f t="shared" si="321"/>
        <v>OEB-approved</v>
      </c>
      <c r="I456" s="144"/>
      <c r="K456" s="99" t="str">
        <f t="shared" si="322"/>
        <v>Actual</v>
      </c>
      <c r="L456" s="143"/>
      <c r="M456" s="143"/>
      <c r="N456" s="100" t="str">
        <f t="shared" si="323"/>
        <v>OEB-approved</v>
      </c>
      <c r="O456" s="71"/>
      <c r="Q456" s="102" t="str">
        <f t="shared" ref="Q456:Q461" si="324">K456</f>
        <v>Actual</v>
      </c>
      <c r="R456" s="68">
        <f t="shared" ref="R456:R461" si="325">IF(G456=0,"",L456/G456)</f>
        <v>0</v>
      </c>
      <c r="S456" s="33">
        <f t="shared" ref="S456:S461" si="326">IF(G456=0,"",M456/G456)</f>
        <v>0</v>
      </c>
      <c r="T456" s="33" t="str">
        <f t="shared" ref="T456:T461" si="327">N456</f>
        <v>OEB-approved</v>
      </c>
      <c r="U456" s="96" t="str">
        <f t="shared" ref="U456:U461" si="328">IF(T456="","",IF(I456=0,"",O456/I456))</f>
        <v/>
      </c>
    </row>
    <row r="457" spans="3:21" x14ac:dyDescent="0.35">
      <c r="C457" s="31" t="s">
        <v>20</v>
      </c>
      <c r="D457" s="32">
        <f t="shared" si="319"/>
        <v>2019</v>
      </c>
      <c r="E457" s="96"/>
      <c r="F457" s="105" t="str">
        <f t="shared" si="320"/>
        <v>Actual</v>
      </c>
      <c r="G457" s="141">
        <f>'[2]D-05-01-02 inputs'!$N74</f>
        <v>22155475.7485185</v>
      </c>
      <c r="H457" s="36" t="str">
        <f t="shared" si="321"/>
        <v/>
      </c>
      <c r="I457" s="145"/>
      <c r="K457" s="99" t="str">
        <f t="shared" si="322"/>
        <v>Actual</v>
      </c>
      <c r="L457" s="143"/>
      <c r="M457" s="143"/>
      <c r="N457" s="100" t="str">
        <f t="shared" si="323"/>
        <v/>
      </c>
      <c r="O457" s="146"/>
      <c r="Q457" s="102" t="str">
        <f t="shared" si="324"/>
        <v>Actual</v>
      </c>
      <c r="R457" s="68">
        <f t="shared" si="325"/>
        <v>0</v>
      </c>
      <c r="S457" s="33">
        <f t="shared" si="326"/>
        <v>0</v>
      </c>
      <c r="T457" s="33" t="str">
        <f t="shared" si="327"/>
        <v/>
      </c>
      <c r="U457" s="96" t="str">
        <f t="shared" si="328"/>
        <v/>
      </c>
    </row>
    <row r="458" spans="3:21" x14ac:dyDescent="0.35">
      <c r="C458" s="31" t="s">
        <v>20</v>
      </c>
      <c r="D458" s="32">
        <f t="shared" si="319"/>
        <v>2020</v>
      </c>
      <c r="E458" s="96"/>
      <c r="F458" s="105" t="str">
        <f t="shared" si="320"/>
        <v>Actual</v>
      </c>
      <c r="G458" s="141">
        <f>'[2]D-05-01-02 inputs'!$N75</f>
        <v>22974563.740154099</v>
      </c>
      <c r="H458" s="36" t="str">
        <f t="shared" si="321"/>
        <v/>
      </c>
      <c r="I458" s="144"/>
      <c r="K458" s="99" t="str">
        <f t="shared" si="322"/>
        <v>Actual</v>
      </c>
      <c r="L458" s="143"/>
      <c r="M458" s="143"/>
      <c r="N458" s="100" t="str">
        <f t="shared" si="323"/>
        <v/>
      </c>
      <c r="O458" s="71"/>
      <c r="Q458" s="102" t="str">
        <f t="shared" si="324"/>
        <v>Actual</v>
      </c>
      <c r="R458" s="68">
        <f t="shared" si="325"/>
        <v>0</v>
      </c>
      <c r="S458" s="33">
        <f t="shared" si="326"/>
        <v>0</v>
      </c>
      <c r="T458" s="33" t="str">
        <f t="shared" si="327"/>
        <v/>
      </c>
      <c r="U458" s="96" t="str">
        <f t="shared" si="328"/>
        <v/>
      </c>
    </row>
    <row r="459" spans="3:21" x14ac:dyDescent="0.35">
      <c r="C459" s="31" t="s">
        <v>20</v>
      </c>
      <c r="D459" s="32">
        <f t="shared" si="319"/>
        <v>2021</v>
      </c>
      <c r="E459" s="96"/>
      <c r="F459" s="105" t="str">
        <f t="shared" si="320"/>
        <v>Actual</v>
      </c>
      <c r="G459" s="141">
        <f>'[2]D-05-01-02 inputs'!$N76</f>
        <v>22441076.805415131</v>
      </c>
      <c r="H459" s="36" t="str">
        <f t="shared" si="321"/>
        <v/>
      </c>
      <c r="I459" s="144"/>
      <c r="K459" s="99" t="str">
        <f t="shared" si="322"/>
        <v>Actual</v>
      </c>
      <c r="L459" s="143"/>
      <c r="M459" s="143"/>
      <c r="N459" s="100" t="str">
        <f t="shared" si="323"/>
        <v/>
      </c>
      <c r="O459" s="71"/>
      <c r="Q459" s="102" t="str">
        <f t="shared" si="324"/>
        <v>Actual</v>
      </c>
      <c r="R459" s="68">
        <f t="shared" si="325"/>
        <v>0</v>
      </c>
      <c r="S459" s="33">
        <f t="shared" si="326"/>
        <v>0</v>
      </c>
      <c r="T459" s="33" t="str">
        <f t="shared" si="327"/>
        <v/>
      </c>
      <c r="U459" s="96" t="str">
        <f t="shared" si="328"/>
        <v/>
      </c>
    </row>
    <row r="460" spans="3:21" x14ac:dyDescent="0.35">
      <c r="C460" s="31" t="s">
        <v>36</v>
      </c>
      <c r="D460" s="32">
        <f t="shared" si="319"/>
        <v>2022</v>
      </c>
      <c r="E460" s="96"/>
      <c r="F460" s="105" t="str">
        <f t="shared" si="320"/>
        <v>Forecast</v>
      </c>
      <c r="G460" s="141">
        <f>'[2]D-05-01-02 inputs'!$N77</f>
        <v>23721823.585767686</v>
      </c>
      <c r="H460" s="36" t="str">
        <f t="shared" si="321"/>
        <v/>
      </c>
      <c r="I460" s="144"/>
      <c r="K460" s="99" t="str">
        <f t="shared" si="322"/>
        <v>Forecast</v>
      </c>
      <c r="L460" s="147"/>
      <c r="M460" s="148"/>
      <c r="N460" s="100" t="str">
        <f t="shared" si="323"/>
        <v/>
      </c>
      <c r="O460" s="71"/>
      <c r="Q460" s="102" t="str">
        <f t="shared" si="324"/>
        <v>Forecast</v>
      </c>
      <c r="R460" s="68">
        <f t="shared" si="325"/>
        <v>0</v>
      </c>
      <c r="S460" s="33">
        <f t="shared" si="326"/>
        <v>0</v>
      </c>
      <c r="T460" s="33" t="str">
        <f t="shared" si="327"/>
        <v/>
      </c>
      <c r="U460" s="96" t="str">
        <f t="shared" si="328"/>
        <v/>
      </c>
    </row>
    <row r="461" spans="3:21" ht="15" thickBot="1" x14ac:dyDescent="0.4">
      <c r="C461" s="43" t="s">
        <v>37</v>
      </c>
      <c r="D461" s="44">
        <f>TestYear</f>
        <v>2023</v>
      </c>
      <c r="E461" s="22"/>
      <c r="F461" s="109" t="str">
        <f t="shared" si="320"/>
        <v>Forecast</v>
      </c>
      <c r="G461" s="141">
        <f>'[2]D-05-01-02 inputs'!$N78</f>
        <v>22882054.732512336</v>
      </c>
      <c r="H461" s="48" t="str">
        <f t="shared" si="321"/>
        <v/>
      </c>
      <c r="I461" s="149"/>
      <c r="K461" s="112" t="str">
        <f t="shared" si="322"/>
        <v>Forecast</v>
      </c>
      <c r="L461" s="150"/>
      <c r="M461" s="151"/>
      <c r="N461" s="114" t="str">
        <f t="shared" si="323"/>
        <v/>
      </c>
      <c r="O461" s="152"/>
      <c r="Q461" s="153" t="str">
        <f t="shared" si="324"/>
        <v>Forecast</v>
      </c>
      <c r="R461" s="45">
        <f t="shared" si="325"/>
        <v>0</v>
      </c>
      <c r="S461" s="45">
        <f t="shared" si="326"/>
        <v>0</v>
      </c>
      <c r="T461" s="45" t="str">
        <f t="shared" si="327"/>
        <v/>
      </c>
      <c r="U461" s="22" t="str">
        <f t="shared" si="328"/>
        <v/>
      </c>
    </row>
    <row r="462" spans="3:21" ht="15" thickBot="1" x14ac:dyDescent="0.4">
      <c r="C462" s="119"/>
      <c r="I462" s="57">
        <f>SUM(I455:I460)</f>
        <v>0</v>
      </c>
      <c r="J462" s="68"/>
      <c r="O462" s="57">
        <f>SUM(O455:O460)</f>
        <v>0</v>
      </c>
      <c r="U462" s="57">
        <f>SUM(U455:U460)</f>
        <v>0</v>
      </c>
    </row>
    <row r="463" spans="3:21" ht="39.5" thickBot="1" x14ac:dyDescent="0.4">
      <c r="C463" s="120" t="s">
        <v>25</v>
      </c>
      <c r="D463" s="121" t="s">
        <v>26</v>
      </c>
      <c r="E463" s="122"/>
      <c r="F463" s="122"/>
      <c r="G463" s="122" t="s">
        <v>27</v>
      </c>
      <c r="H463" s="122"/>
      <c r="I463" s="65" t="str">
        <f>I442</f>
        <v>Test Year Versus OEB-approved</v>
      </c>
      <c r="J463" s="154"/>
      <c r="K463" s="63" t="s">
        <v>26</v>
      </c>
      <c r="L463" s="190" t="s">
        <v>27</v>
      </c>
      <c r="M463" s="190"/>
      <c r="N463" s="122"/>
      <c r="O463" s="65" t="str">
        <f>I463</f>
        <v>Test Year Versus OEB-approved</v>
      </c>
      <c r="P463" s="155"/>
      <c r="Q463" s="63" t="s">
        <v>26</v>
      </c>
      <c r="R463" s="190" t="s">
        <v>27</v>
      </c>
      <c r="S463" s="190"/>
      <c r="T463" s="122"/>
      <c r="U463" s="65" t="str">
        <f>O463</f>
        <v>Test Year Versus OEB-approved</v>
      </c>
    </row>
    <row r="464" spans="3:21" x14ac:dyDescent="0.35">
      <c r="C464" s="96"/>
      <c r="D464" s="156">
        <f t="shared" ref="D464:D470" si="329">D455</f>
        <v>2017</v>
      </c>
      <c r="E464" s="56"/>
      <c r="F464" s="68"/>
      <c r="G464" s="126"/>
      <c r="H464" s="68"/>
      <c r="I464" s="127"/>
      <c r="J464" s="96"/>
      <c r="K464" s="32">
        <f>D464</f>
        <v>2017</v>
      </c>
      <c r="L464" s="70"/>
      <c r="M464" s="70"/>
      <c r="N464" s="68"/>
      <c r="O464" s="157"/>
      <c r="P464" s="96"/>
      <c r="Q464" s="32">
        <f>K464</f>
        <v>2017</v>
      </c>
      <c r="R464" s="129"/>
      <c r="S464" s="129"/>
      <c r="T464" s="68"/>
      <c r="U464" s="71"/>
    </row>
    <row r="465" spans="2:22" x14ac:dyDescent="0.35">
      <c r="C465" s="96"/>
      <c r="D465" s="130">
        <f t="shared" si="329"/>
        <v>2018</v>
      </c>
      <c r="E465" s="68"/>
      <c r="F465" s="68"/>
      <c r="G465" s="131">
        <f t="shared" ref="G465:G470" si="330">IF(G455=0,"",G456/G455-1)</f>
        <v>2.8301176966769814E-2</v>
      </c>
      <c r="H465" s="68"/>
      <c r="I465" s="127"/>
      <c r="J465" s="96"/>
      <c r="K465" s="32">
        <f t="shared" ref="K465:K471" si="331">D465</f>
        <v>2018</v>
      </c>
      <c r="L465" s="73" t="str">
        <f t="shared" ref="L465:M468" si="332">IF(L455=0,"",L456/L455-1)</f>
        <v/>
      </c>
      <c r="M465" s="73" t="str">
        <f t="shared" si="332"/>
        <v/>
      </c>
      <c r="N465" s="68"/>
      <c r="O465" s="157"/>
      <c r="P465" s="96"/>
      <c r="Q465" s="32">
        <f t="shared" ref="Q465:Q471" si="333">K465</f>
        <v>2018</v>
      </c>
      <c r="R465" s="132" t="str">
        <f>IF(R455="","",IF(R455=0,"",R456/R455-1))</f>
        <v/>
      </c>
      <c r="S465" s="132" t="str">
        <f>IF(S455="","",IF(S455=0,"",S456/S455-1))</f>
        <v/>
      </c>
      <c r="T465" s="68"/>
      <c r="U465" s="71"/>
    </row>
    <row r="466" spans="2:22" x14ac:dyDescent="0.35">
      <c r="C466" s="96"/>
      <c r="D466" s="158">
        <f t="shared" si="329"/>
        <v>2019</v>
      </c>
      <c r="E466" s="68"/>
      <c r="F466" s="68"/>
      <c r="G466" s="131">
        <f t="shared" si="330"/>
        <v>4.5630085345285343E-2</v>
      </c>
      <c r="H466" s="68"/>
      <c r="I466" s="127"/>
      <c r="J466" s="96"/>
      <c r="K466" s="32">
        <f t="shared" si="331"/>
        <v>2019</v>
      </c>
      <c r="L466" s="73" t="str">
        <f t="shared" si="332"/>
        <v/>
      </c>
      <c r="M466" s="73" t="str">
        <f t="shared" si="332"/>
        <v/>
      </c>
      <c r="N466" s="68"/>
      <c r="O466" s="157"/>
      <c r="P466" s="96"/>
      <c r="Q466" s="32">
        <f t="shared" si="333"/>
        <v>2019</v>
      </c>
      <c r="R466" s="132" t="str">
        <f t="shared" ref="R466:S468" si="334">IF(R456="","",IF(R456=0,"",R457/R456-1))</f>
        <v/>
      </c>
      <c r="S466" s="132" t="str">
        <f t="shared" si="334"/>
        <v/>
      </c>
      <c r="T466" s="68"/>
      <c r="U466" s="71"/>
    </row>
    <row r="467" spans="2:22" x14ac:dyDescent="0.35">
      <c r="C467" s="96"/>
      <c r="D467" s="130">
        <f t="shared" si="329"/>
        <v>2020</v>
      </c>
      <c r="E467" s="68"/>
      <c r="F467" s="68"/>
      <c r="G467" s="131">
        <f t="shared" si="330"/>
        <v>3.6970002401793156E-2</v>
      </c>
      <c r="H467" s="68"/>
      <c r="I467" s="127"/>
      <c r="J467" s="96"/>
      <c r="K467" s="32">
        <f t="shared" si="331"/>
        <v>2020</v>
      </c>
      <c r="L467" s="73" t="str">
        <f t="shared" si="332"/>
        <v/>
      </c>
      <c r="M467" s="73" t="str">
        <f t="shared" si="332"/>
        <v/>
      </c>
      <c r="N467" s="68"/>
      <c r="O467" s="157"/>
      <c r="P467" s="96"/>
      <c r="Q467" s="32">
        <f t="shared" si="333"/>
        <v>2020</v>
      </c>
      <c r="R467" s="132" t="str">
        <f t="shared" si="334"/>
        <v/>
      </c>
      <c r="S467" s="132" t="str">
        <f t="shared" si="334"/>
        <v/>
      </c>
      <c r="T467" s="68"/>
      <c r="U467" s="71"/>
    </row>
    <row r="468" spans="2:22" x14ac:dyDescent="0.35">
      <c r="C468" s="96"/>
      <c r="D468" s="130">
        <f t="shared" si="329"/>
        <v>2021</v>
      </c>
      <c r="E468" s="68"/>
      <c r="F468" s="68"/>
      <c r="G468" s="131">
        <f t="shared" si="330"/>
        <v>-2.3220764527796423E-2</v>
      </c>
      <c r="H468" s="68"/>
      <c r="I468" s="127"/>
      <c r="J468" s="96"/>
      <c r="K468" s="32">
        <f t="shared" si="331"/>
        <v>2021</v>
      </c>
      <c r="L468" s="73" t="str">
        <f t="shared" si="332"/>
        <v/>
      </c>
      <c r="M468" s="73" t="str">
        <f t="shared" si="332"/>
        <v/>
      </c>
      <c r="N468" s="68"/>
      <c r="O468" s="157"/>
      <c r="P468" s="96"/>
      <c r="Q468" s="32">
        <f t="shared" si="333"/>
        <v>2021</v>
      </c>
      <c r="R468" s="132" t="str">
        <f t="shared" si="334"/>
        <v/>
      </c>
      <c r="S468" s="132" t="str">
        <f t="shared" si="334"/>
        <v/>
      </c>
      <c r="T468" s="68"/>
      <c r="U468" s="71"/>
    </row>
    <row r="469" spans="2:22" x14ac:dyDescent="0.35">
      <c r="C469" s="96"/>
      <c r="D469" s="130">
        <f t="shared" si="329"/>
        <v>2022</v>
      </c>
      <c r="E469" s="68"/>
      <c r="F469" s="68"/>
      <c r="G469" s="131">
        <f t="shared" si="330"/>
        <v>5.7071538565542701E-2</v>
      </c>
      <c r="H469" s="68"/>
      <c r="I469" s="127"/>
      <c r="J469" s="96"/>
      <c r="K469" s="32">
        <f t="shared" si="331"/>
        <v>2022</v>
      </c>
      <c r="L469" s="73" t="str">
        <f>IF(K460="Forecast","",IF(L459=0,"",L460/L459-1))</f>
        <v/>
      </c>
      <c r="M469" s="73" t="str">
        <f>IF(M459=0,"",M460/M459-1)</f>
        <v/>
      </c>
      <c r="N469" s="68"/>
      <c r="O469" s="157"/>
      <c r="P469" s="96"/>
      <c r="Q469" s="32">
        <f t="shared" si="333"/>
        <v>2022</v>
      </c>
      <c r="R469" s="132" t="str">
        <f>IF(Q460="Forecast","",IF(R459=0,"",R460/R459-1))</f>
        <v/>
      </c>
      <c r="S469" s="132" t="str">
        <f>IF(S459="","",IF(S459=0,"",S460/S459-1))</f>
        <v/>
      </c>
      <c r="T469" s="68"/>
      <c r="U469" s="71"/>
    </row>
    <row r="470" spans="2:22" x14ac:dyDescent="0.35">
      <c r="C470" s="96"/>
      <c r="D470" s="158">
        <f t="shared" si="329"/>
        <v>2023</v>
      </c>
      <c r="E470" s="68"/>
      <c r="F470" s="68"/>
      <c r="G470" s="131">
        <f t="shared" si="330"/>
        <v>-3.5400687060128999E-2</v>
      </c>
      <c r="H470" s="68"/>
      <c r="I470" s="133" t="str">
        <f>IF(I462=0,"",G461/I462-1)</f>
        <v/>
      </c>
      <c r="J470" s="96"/>
      <c r="K470" s="32"/>
      <c r="L470" s="73" t="str">
        <f>IF(K461="Forecast","",IF(L460=0,"",L461/L460-1))</f>
        <v/>
      </c>
      <c r="M470" s="73" t="str">
        <f>IF(M460=0,"",M461/M460-1)</f>
        <v/>
      </c>
      <c r="N470" s="68"/>
      <c r="O470" s="159" t="str">
        <f>IF(O462=0,"",M461/O462-1)</f>
        <v/>
      </c>
      <c r="P470" s="96"/>
      <c r="Q470" s="32">
        <f t="shared" si="333"/>
        <v>0</v>
      </c>
      <c r="R470" s="132" t="str">
        <f>IF(Q461="Forecast","",IF(R460=0,"",R461/R460-1))</f>
        <v/>
      </c>
      <c r="S470" s="132" t="str">
        <f>IF(S460="","",IF(S460=0,"",S461/S460-1))</f>
        <v/>
      </c>
      <c r="T470" s="68"/>
      <c r="U470" s="74" t="str">
        <f>IF(U462=0,"",S461/U462-1)</f>
        <v/>
      </c>
    </row>
    <row r="471" spans="2:22" ht="29.5" thickBot="1" x14ac:dyDescent="0.4">
      <c r="C471" s="22"/>
      <c r="D471" s="134" t="s">
        <v>29</v>
      </c>
      <c r="E471" s="77"/>
      <c r="F471" s="77"/>
      <c r="G471" s="135">
        <f>IF(G455=0,"",(G461/G455)^(1/($D461-$D455-1))-1)</f>
        <v>2.1180395447769618E-2</v>
      </c>
      <c r="H471" s="77"/>
      <c r="I471" s="83" t="str">
        <f>IF(I462=0,"",(G461/I462)^(1/(TestYear-RebaseYear-1))-1)</f>
        <v/>
      </c>
      <c r="J471" s="96"/>
      <c r="K471" s="81" t="str">
        <f t="shared" si="331"/>
        <v>Geometric Mean</v>
      </c>
      <c r="L471" s="82" t="str">
        <f>IF(L455=0,"",(L459/L455)^(1/($D459-$D455-1))-1)</f>
        <v/>
      </c>
      <c r="M471" s="82" t="str">
        <f>IF(M455=0,"",(M461/M455)^(1/($D461-$D455-1))-1)</f>
        <v/>
      </c>
      <c r="N471" s="77"/>
      <c r="O471" s="83" t="str">
        <f>IF(O462=0,"",(M461/O462)^(1/(TestYear-RebaseYear-1))-1)</f>
        <v/>
      </c>
      <c r="P471" s="22"/>
      <c r="Q471" s="81" t="str">
        <f t="shared" si="333"/>
        <v>Geometric Mean</v>
      </c>
      <c r="R471" s="137" t="str">
        <f>IF(R455="","",IF(R455=0,"",(R459/R455)^(1/($D459-$D455-1))-1))</f>
        <v/>
      </c>
      <c r="S471" s="82" t="str">
        <f>IF(S455="","",IF(S455=0,"",(S461/S455)^(1/($D461-$D455-1))-1))</f>
        <v/>
      </c>
      <c r="T471" s="77"/>
      <c r="U471" s="83" t="str">
        <f>IF(U462=0,"",(S461/U462)^(1/(TestYear-RebaseYear-1))-1)</f>
        <v/>
      </c>
    </row>
    <row r="472" spans="2:22" ht="15" thickBot="1" x14ac:dyDescent="0.4"/>
    <row r="473" spans="2:22" ht="15" thickBot="1" x14ac:dyDescent="0.4">
      <c r="B473" s="85">
        <v>11</v>
      </c>
      <c r="C473" s="86" t="s">
        <v>31</v>
      </c>
      <c r="D473" s="191" t="s">
        <v>46</v>
      </c>
      <c r="E473" s="192"/>
      <c r="F473" s="192"/>
      <c r="G473" s="192"/>
      <c r="H473" s="192"/>
      <c r="I473" s="193"/>
      <c r="K473" s="87" t="s">
        <v>32</v>
      </c>
      <c r="Q473" s="88" t="s">
        <v>33</v>
      </c>
      <c r="R473" s="89"/>
      <c r="S473" s="89"/>
      <c r="T473" s="89"/>
      <c r="U473" s="89"/>
    </row>
    <row r="474" spans="2:22" ht="15" thickBot="1" x14ac:dyDescent="0.4">
      <c r="Q474" s="77"/>
      <c r="R474" s="77"/>
      <c r="S474" s="77"/>
      <c r="T474" s="77"/>
      <c r="U474" s="77"/>
    </row>
    <row r="475" spans="2:22" x14ac:dyDescent="0.35">
      <c r="C475" s="17"/>
      <c r="D475" s="18" t="s">
        <v>16</v>
      </c>
      <c r="E475" s="18"/>
      <c r="F475" s="194" t="s">
        <v>34</v>
      </c>
      <c r="G475" s="195"/>
      <c r="H475" s="195"/>
      <c r="I475" s="196"/>
      <c r="J475" s="18"/>
      <c r="K475" s="182" t="s">
        <v>17</v>
      </c>
      <c r="L475" s="183"/>
      <c r="M475" s="183"/>
      <c r="N475" s="183"/>
      <c r="O475" s="184"/>
      <c r="P475" s="19"/>
      <c r="Q475" s="185" t="str">
        <f>CONCATENATE("Consumption (kWh) per ",LEFT(F475,LEN(F475)-1))</f>
        <v>Consumption (kWh) per Customer</v>
      </c>
      <c r="R475" s="186"/>
      <c r="S475" s="186"/>
      <c r="T475" s="186"/>
      <c r="U475" s="187"/>
      <c r="V475" s="90"/>
    </row>
    <row r="476" spans="2:22" ht="39.5" thickBot="1" x14ac:dyDescent="0.4">
      <c r="C476" s="22"/>
      <c r="D476" s="23" t="str">
        <f>CONCATENATE("(for ",TestYear," Cost of Service")</f>
        <v>(for 2023 Cost of Service</v>
      </c>
      <c r="E476" s="31"/>
      <c r="F476" s="188"/>
      <c r="G476" s="189"/>
      <c r="H476" s="197"/>
      <c r="I476" s="91"/>
      <c r="J476" s="31"/>
      <c r="K476" s="27"/>
      <c r="L476" s="28" t="s">
        <v>18</v>
      </c>
      <c r="M476" s="28" t="s">
        <v>19</v>
      </c>
      <c r="N476" s="29"/>
      <c r="O476" s="30" t="s">
        <v>19</v>
      </c>
      <c r="P476" s="31"/>
      <c r="Q476" s="92"/>
      <c r="R476" s="93" t="str">
        <f>L476</f>
        <v>Actual (Weather actual)</v>
      </c>
      <c r="S476" s="94" t="str">
        <f>M476</f>
        <v>Weather-normalized</v>
      </c>
      <c r="T476" s="94"/>
      <c r="U476" s="95" t="str">
        <f>O476</f>
        <v>Weather-normalized</v>
      </c>
      <c r="V476" s="90"/>
    </row>
    <row r="477" spans="2:22" x14ac:dyDescent="0.35">
      <c r="C477" s="31" t="s">
        <v>20</v>
      </c>
      <c r="D477" s="32">
        <f t="shared" ref="D477:D481" si="335">D478-1</f>
        <v>2017</v>
      </c>
      <c r="E477" s="96"/>
      <c r="F477" s="97" t="str">
        <f>$K$23</f>
        <v>Actual</v>
      </c>
      <c r="G477" s="98">
        <v>5428</v>
      </c>
      <c r="H477" s="37" t="str">
        <f t="shared" ref="H477:H483" si="336">IF(D477=RebaseYear,"OEB-approved","")</f>
        <v/>
      </c>
      <c r="I477" s="40"/>
      <c r="J477" s="96"/>
      <c r="K477" s="99" t="str">
        <f>F477</f>
        <v>Actual</v>
      </c>
      <c r="L477" s="163">
        <v>100312956.70390931</v>
      </c>
      <c r="M477" s="163">
        <v>100312956.70390931</v>
      </c>
      <c r="N477" s="100" t="str">
        <f>H477</f>
        <v/>
      </c>
      <c r="O477" s="101"/>
      <c r="P477" s="96"/>
      <c r="Q477" s="102" t="str">
        <f>K477</f>
        <v>Actual</v>
      </c>
      <c r="R477" s="103">
        <f>IF(G477=0,"",L477/G477)</f>
        <v>18480.647882076144</v>
      </c>
      <c r="S477" s="104">
        <f>IF(G477=0,"",M477/G477)</f>
        <v>18480.647882076144</v>
      </c>
      <c r="T477" s="68" t="str">
        <f>N477</f>
        <v/>
      </c>
      <c r="U477" s="104" t="str">
        <f>IF(T477="","",IF(I477=0,"",O477/I477))</f>
        <v/>
      </c>
      <c r="V477" s="33"/>
    </row>
    <row r="478" spans="2:22" x14ac:dyDescent="0.35">
      <c r="C478" s="31" t="s">
        <v>20</v>
      </c>
      <c r="D478" s="32">
        <f t="shared" si="335"/>
        <v>2018</v>
      </c>
      <c r="E478" s="96"/>
      <c r="F478" s="105" t="str">
        <f>$K$24</f>
        <v>Actual</v>
      </c>
      <c r="G478" s="98">
        <v>5322</v>
      </c>
      <c r="H478" s="37" t="str">
        <f t="shared" si="336"/>
        <v>OEB-approved</v>
      </c>
      <c r="I478" s="40">
        <v>5467.1837156379252</v>
      </c>
      <c r="J478" s="96"/>
      <c r="K478" s="99" t="str">
        <f t="shared" ref="K478:K483" si="337">F478</f>
        <v>Actual</v>
      </c>
      <c r="L478" s="163">
        <v>88526417.799999997</v>
      </c>
      <c r="M478" s="163">
        <v>88526417.799999997</v>
      </c>
      <c r="N478" s="100" t="str">
        <f>H478</f>
        <v>OEB-approved</v>
      </c>
      <c r="O478" s="40">
        <v>99400638.465121299</v>
      </c>
      <c r="P478" s="96"/>
      <c r="Q478" s="102" t="str">
        <f t="shared" ref="Q478:Q483" si="338">K478</f>
        <v>Actual</v>
      </c>
      <c r="R478" s="103">
        <f t="shared" ref="R478:R483" si="339">IF(G478=0,"",L478/G478)</f>
        <v>16634.050695227357</v>
      </c>
      <c r="S478" s="104">
        <f t="shared" ref="S478:S483" si="340">IF(G478=0,"",M478/G478)</f>
        <v>16634.050695227357</v>
      </c>
      <c r="T478" s="68" t="str">
        <f>N478</f>
        <v>OEB-approved</v>
      </c>
      <c r="U478" s="104">
        <f>IF(T478="","",IF(I478=0,"",O478/I478))</f>
        <v>18181.323993339225</v>
      </c>
      <c r="V478" s="33"/>
    </row>
    <row r="479" spans="2:22" x14ac:dyDescent="0.35">
      <c r="C479" s="31" t="s">
        <v>20</v>
      </c>
      <c r="D479" s="32">
        <f t="shared" si="335"/>
        <v>2019</v>
      </c>
      <c r="E479" s="96"/>
      <c r="F479" s="105" t="str">
        <f>$K$25</f>
        <v>Actual</v>
      </c>
      <c r="G479" s="98">
        <v>5515</v>
      </c>
      <c r="H479" s="37" t="str">
        <f t="shared" si="336"/>
        <v/>
      </c>
      <c r="I479" s="106"/>
      <c r="J479" s="96"/>
      <c r="K479" s="99" t="str">
        <f t="shared" si="337"/>
        <v>Actual</v>
      </c>
      <c r="L479" s="163">
        <v>83662981.610308796</v>
      </c>
      <c r="M479" s="163">
        <v>83662981.610308796</v>
      </c>
      <c r="N479" s="100" t="str">
        <f t="shared" ref="N479:N483" si="341">H479</f>
        <v/>
      </c>
      <c r="O479" s="107"/>
      <c r="P479" s="96"/>
      <c r="Q479" s="102" t="str">
        <f t="shared" si="338"/>
        <v>Actual</v>
      </c>
      <c r="R479" s="103">
        <f t="shared" si="339"/>
        <v>15170.078261162067</v>
      </c>
      <c r="S479" s="104">
        <f t="shared" si="340"/>
        <v>15170.078261162067</v>
      </c>
      <c r="T479" s="68" t="str">
        <f t="shared" ref="T479:T483" si="342">N479</f>
        <v/>
      </c>
      <c r="U479" s="104" t="str">
        <f t="shared" ref="U479:U483" si="343">IF(T479="","",IF(I479=0,"",O479/I479))</f>
        <v/>
      </c>
      <c r="V479" s="33"/>
    </row>
    <row r="480" spans="2:22" x14ac:dyDescent="0.35">
      <c r="C480" s="31" t="s">
        <v>20</v>
      </c>
      <c r="D480" s="32">
        <f t="shared" si="335"/>
        <v>2020</v>
      </c>
      <c r="E480" s="96"/>
      <c r="F480" s="105" t="str">
        <f>$K$26</f>
        <v>Actual</v>
      </c>
      <c r="G480" s="98">
        <v>5362</v>
      </c>
      <c r="H480" s="37" t="str">
        <f t="shared" si="336"/>
        <v/>
      </c>
      <c r="I480" s="40"/>
      <c r="J480" s="96"/>
      <c r="K480" s="99" t="str">
        <f t="shared" si="337"/>
        <v>Actual</v>
      </c>
      <c r="L480" s="163">
        <v>78912138.439527079</v>
      </c>
      <c r="M480" s="163">
        <v>78912138.439527079</v>
      </c>
      <c r="N480" s="100" t="str">
        <f t="shared" si="341"/>
        <v/>
      </c>
      <c r="O480" s="101"/>
      <c r="P480" s="96"/>
      <c r="Q480" s="102" t="str">
        <f t="shared" si="338"/>
        <v>Actual</v>
      </c>
      <c r="R480" s="103">
        <f t="shared" si="339"/>
        <v>14716.922498979313</v>
      </c>
      <c r="S480" s="104">
        <f t="shared" si="340"/>
        <v>14716.922498979313</v>
      </c>
      <c r="T480" s="68" t="str">
        <f t="shared" si="342"/>
        <v/>
      </c>
      <c r="U480" s="104" t="str">
        <f t="shared" si="343"/>
        <v/>
      </c>
      <c r="V480" s="33"/>
    </row>
    <row r="481" spans="2:22" x14ac:dyDescent="0.35">
      <c r="C481" s="31" t="s">
        <v>20</v>
      </c>
      <c r="D481" s="32">
        <f t="shared" si="335"/>
        <v>2021</v>
      </c>
      <c r="E481" s="96"/>
      <c r="F481" s="105" t="str">
        <f>$K$27</f>
        <v>Actual</v>
      </c>
      <c r="G481" s="98">
        <v>5403.550359394193</v>
      </c>
      <c r="H481" s="37" t="str">
        <f t="shared" si="336"/>
        <v/>
      </c>
      <c r="I481" s="40"/>
      <c r="J481" s="96"/>
      <c r="K481" s="99" t="str">
        <f t="shared" si="337"/>
        <v>Actual</v>
      </c>
      <c r="L481" s="163">
        <v>78800501.607498154</v>
      </c>
      <c r="M481" s="163">
        <v>78800501.607498154</v>
      </c>
      <c r="N481" s="100" t="str">
        <f t="shared" si="341"/>
        <v/>
      </c>
      <c r="O481" s="101"/>
      <c r="P481" s="96"/>
      <c r="Q481" s="102" t="str">
        <f t="shared" si="338"/>
        <v>Actual</v>
      </c>
      <c r="R481" s="103">
        <f t="shared" si="339"/>
        <v>14583.097475995892</v>
      </c>
      <c r="S481" s="104">
        <f t="shared" si="340"/>
        <v>14583.097475995892</v>
      </c>
      <c r="T481" s="68" t="str">
        <f t="shared" si="342"/>
        <v/>
      </c>
      <c r="U481" s="104" t="str">
        <f t="shared" si="343"/>
        <v/>
      </c>
      <c r="V481" s="33"/>
    </row>
    <row r="482" spans="2:22" x14ac:dyDescent="0.35">
      <c r="C482" s="31" t="s">
        <v>22</v>
      </c>
      <c r="D482" s="32">
        <f>D483-1</f>
        <v>2022</v>
      </c>
      <c r="E482" s="96"/>
      <c r="F482" s="105" t="str">
        <f>$K$28</f>
        <v>Forecast</v>
      </c>
      <c r="G482" s="98">
        <v>5445.0890088068363</v>
      </c>
      <c r="H482" s="37" t="str">
        <f t="shared" si="336"/>
        <v/>
      </c>
      <c r="I482" s="40"/>
      <c r="J482" s="96"/>
      <c r="K482" s="99" t="str">
        <f t="shared" si="337"/>
        <v>Forecast</v>
      </c>
      <c r="L482" s="108"/>
      <c r="M482" s="165">
        <v>78658685.562561378</v>
      </c>
      <c r="N482" s="100" t="str">
        <f t="shared" si="341"/>
        <v/>
      </c>
      <c r="O482" s="101"/>
      <c r="P482" s="96"/>
      <c r="Q482" s="102" t="str">
        <f t="shared" si="338"/>
        <v>Forecast</v>
      </c>
      <c r="R482" s="103">
        <f t="shared" si="339"/>
        <v>0</v>
      </c>
      <c r="S482" s="104">
        <f t="shared" si="340"/>
        <v>14445.80344514838</v>
      </c>
      <c r="T482" s="68" t="str">
        <f t="shared" si="342"/>
        <v/>
      </c>
      <c r="U482" s="104" t="str">
        <f t="shared" si="343"/>
        <v/>
      </c>
      <c r="V482" s="33"/>
    </row>
    <row r="483" spans="2:22" ht="15" thickBot="1" x14ac:dyDescent="0.4">
      <c r="C483" s="43" t="s">
        <v>24</v>
      </c>
      <c r="D483" s="44">
        <f>TestYear</f>
        <v>2023</v>
      </c>
      <c r="E483" s="22"/>
      <c r="F483" s="109" t="str">
        <f>$K$29</f>
        <v>Forecast</v>
      </c>
      <c r="G483" s="110">
        <v>5486.909688122113</v>
      </c>
      <c r="H483" s="49" t="str">
        <f t="shared" si="336"/>
        <v/>
      </c>
      <c r="I483" s="111"/>
      <c r="J483" s="22"/>
      <c r="K483" s="112" t="str">
        <f t="shared" si="337"/>
        <v>Forecast</v>
      </c>
      <c r="L483" s="113"/>
      <c r="M483" s="167">
        <v>78514103.847375989</v>
      </c>
      <c r="N483" s="114" t="str">
        <f t="shared" si="341"/>
        <v/>
      </c>
      <c r="O483" s="115"/>
      <c r="P483" s="22"/>
      <c r="Q483" s="116" t="str">
        <f t="shared" si="338"/>
        <v>Forecast</v>
      </c>
      <c r="R483" s="117">
        <f t="shared" si="339"/>
        <v>0</v>
      </c>
      <c r="S483" s="118">
        <f t="shared" si="340"/>
        <v>14309.348669860708</v>
      </c>
      <c r="T483" s="77" t="str">
        <f t="shared" si="342"/>
        <v/>
      </c>
      <c r="U483" s="118" t="str">
        <f t="shared" si="343"/>
        <v/>
      </c>
      <c r="V483" s="33"/>
    </row>
    <row r="484" spans="2:22" ht="15" thickBot="1" x14ac:dyDescent="0.4">
      <c r="B484" s="68"/>
      <c r="C484" s="119"/>
      <c r="I484" s="57">
        <f>SUM(I477:I482)</f>
        <v>5467.1837156379252</v>
      </c>
      <c r="O484" s="57">
        <f>SUM(O477:O482)</f>
        <v>99400638.465121299</v>
      </c>
      <c r="U484" s="57">
        <f>SUM(U477:U482)</f>
        <v>18181.323993339225</v>
      </c>
    </row>
    <row r="485" spans="2:22" ht="39.5" thickBot="1" x14ac:dyDescent="0.4">
      <c r="C485" s="120" t="s">
        <v>25</v>
      </c>
      <c r="D485" s="121" t="s">
        <v>26</v>
      </c>
      <c r="E485" s="53"/>
      <c r="F485" s="53"/>
      <c r="G485" s="162" t="s">
        <v>27</v>
      </c>
      <c r="H485" s="53"/>
      <c r="I485" s="65" t="s">
        <v>35</v>
      </c>
      <c r="J485" s="123"/>
      <c r="K485" s="63" t="s">
        <v>26</v>
      </c>
      <c r="L485" s="190" t="s">
        <v>27</v>
      </c>
      <c r="M485" s="190"/>
      <c r="N485" s="53"/>
      <c r="O485" s="65" t="str">
        <f>I485</f>
        <v>Test Year Versus OEB-approved</v>
      </c>
      <c r="P485" s="124"/>
      <c r="Q485" s="63" t="s">
        <v>26</v>
      </c>
      <c r="R485" s="190" t="s">
        <v>27</v>
      </c>
      <c r="S485" s="190"/>
      <c r="T485" s="53"/>
      <c r="U485" s="65" t="str">
        <f>O485</f>
        <v>Test Year Versus OEB-approved</v>
      </c>
    </row>
    <row r="486" spans="2:22" x14ac:dyDescent="0.35">
      <c r="C486" s="96"/>
      <c r="D486" s="125">
        <f t="shared" ref="D486:D492" si="344">D477</f>
        <v>2017</v>
      </c>
      <c r="E486" s="68"/>
      <c r="F486" s="68"/>
      <c r="G486" s="126"/>
      <c r="H486" s="68"/>
      <c r="I486" s="127"/>
      <c r="J486" s="128"/>
      <c r="K486" s="32">
        <f>D486</f>
        <v>2017</v>
      </c>
      <c r="L486" s="70"/>
      <c r="M486" s="70"/>
      <c r="N486" s="68"/>
      <c r="O486" s="71"/>
      <c r="P486" s="96"/>
      <c r="Q486" s="32">
        <f>K486</f>
        <v>2017</v>
      </c>
      <c r="R486" s="129"/>
      <c r="S486" s="129"/>
      <c r="T486" s="68"/>
      <c r="U486" s="71"/>
    </row>
    <row r="487" spans="2:22" x14ac:dyDescent="0.35">
      <c r="C487" s="96"/>
      <c r="D487" s="130">
        <f t="shared" si="344"/>
        <v>2018</v>
      </c>
      <c r="E487" s="68"/>
      <c r="F487" s="68"/>
      <c r="G487" s="131">
        <f t="shared" ref="G487:G492" si="345">IF(G477=0,"",G478/G477-1)</f>
        <v>-1.952837140751662E-2</v>
      </c>
      <c r="H487" s="68"/>
      <c r="I487" s="127"/>
      <c r="J487" s="128"/>
      <c r="K487" s="32">
        <f t="shared" ref="K487:K493" si="346">D487</f>
        <v>2018</v>
      </c>
      <c r="L487" s="73">
        <f t="shared" ref="L487:M487" si="347">IF(L477=0,"",L478/L477-1)</f>
        <v>-0.11749767219701512</v>
      </c>
      <c r="M487" s="73">
        <f t="shared" si="347"/>
        <v>-0.11749767219701512</v>
      </c>
      <c r="N487" s="68"/>
      <c r="O487" s="71"/>
      <c r="P487" s="96"/>
      <c r="Q487" s="32">
        <f t="shared" ref="Q487:Q493" si="348">K487</f>
        <v>2018</v>
      </c>
      <c r="R487" s="132">
        <f>IF(R477="","",IF(R477=0,"",R478/R477-1))</f>
        <v>-9.9920587126155258E-2</v>
      </c>
      <c r="S487" s="132">
        <f>IF(S477="","",IF(S477=0,"",S478/S477-1))</f>
        <v>-9.9920587126155258E-2</v>
      </c>
      <c r="T487" s="68"/>
      <c r="U487" s="71"/>
    </row>
    <row r="488" spans="2:22" x14ac:dyDescent="0.35">
      <c r="C488" s="96"/>
      <c r="D488" s="130">
        <f t="shared" si="344"/>
        <v>2019</v>
      </c>
      <c r="E488" s="68"/>
      <c r="F488" s="68"/>
      <c r="G488" s="131">
        <f t="shared" si="345"/>
        <v>3.6264562194663563E-2</v>
      </c>
      <c r="H488" s="68"/>
      <c r="I488" s="127"/>
      <c r="J488" s="128"/>
      <c r="K488" s="32">
        <f t="shared" si="346"/>
        <v>2019</v>
      </c>
      <c r="L488" s="73">
        <f t="shared" ref="L488:M488" si="349">IF(L478=0,"",L479/L478-1)</f>
        <v>-5.4937681999950971E-2</v>
      </c>
      <c r="M488" s="73">
        <f t="shared" si="349"/>
        <v>-5.4937681999950971E-2</v>
      </c>
      <c r="N488" s="68"/>
      <c r="O488" s="71"/>
      <c r="P488" s="96"/>
      <c r="Q488" s="32">
        <f t="shared" si="348"/>
        <v>2019</v>
      </c>
      <c r="R488" s="132">
        <f t="shared" ref="R488:S488" si="350">IF(R478="","",IF(R478=0,"",R479/R478-1))</f>
        <v>-8.8010579075927242E-2</v>
      </c>
      <c r="S488" s="132">
        <f t="shared" si="350"/>
        <v>-8.8010579075927242E-2</v>
      </c>
      <c r="T488" s="68"/>
      <c r="U488" s="71"/>
    </row>
    <row r="489" spans="2:22" x14ac:dyDescent="0.35">
      <c r="C489" s="96"/>
      <c r="D489" s="130">
        <f t="shared" si="344"/>
        <v>2020</v>
      </c>
      <c r="E489" s="68"/>
      <c r="F489" s="68"/>
      <c r="G489" s="131">
        <f t="shared" si="345"/>
        <v>-2.7742520398912007E-2</v>
      </c>
      <c r="H489" s="68"/>
      <c r="I489" s="127"/>
      <c r="J489" s="128"/>
      <c r="K489" s="32">
        <f t="shared" si="346"/>
        <v>2020</v>
      </c>
      <c r="L489" s="73">
        <f t="shared" ref="L489:M489" si="351">IF(L479=0,"",L480/L479-1)</f>
        <v>-5.6785487193254935E-2</v>
      </c>
      <c r="M489" s="73">
        <f t="shared" si="351"/>
        <v>-5.6785487193254935E-2</v>
      </c>
      <c r="N489" s="68"/>
      <c r="O489" s="71"/>
      <c r="P489" s="96"/>
      <c r="Q489" s="32">
        <f t="shared" si="348"/>
        <v>2020</v>
      </c>
      <c r="R489" s="132">
        <f t="shared" ref="R489:S489" si="352">IF(R479="","",IF(R479=0,"",R480/R479-1))</f>
        <v>-2.987168255703132E-2</v>
      </c>
      <c r="S489" s="132">
        <f t="shared" si="352"/>
        <v>-2.987168255703132E-2</v>
      </c>
      <c r="T489" s="68"/>
      <c r="U489" s="71"/>
    </row>
    <row r="490" spans="2:22" x14ac:dyDescent="0.35">
      <c r="C490" s="96"/>
      <c r="D490" s="130">
        <f t="shared" si="344"/>
        <v>2021</v>
      </c>
      <c r="E490" s="68"/>
      <c r="F490" s="68"/>
      <c r="G490" s="131">
        <f t="shared" si="345"/>
        <v>7.7490412894802851E-3</v>
      </c>
      <c r="H490" s="68"/>
      <c r="I490" s="127"/>
      <c r="J490" s="128"/>
      <c r="K490" s="32">
        <f t="shared" si="346"/>
        <v>2021</v>
      </c>
      <c r="L490" s="73">
        <f t="shared" ref="L490:M490" si="353">IF(L480=0,"",L481/L480-1)</f>
        <v>-1.4146978428987156E-3</v>
      </c>
      <c r="M490" s="73">
        <f t="shared" si="353"/>
        <v>-1.4146978428987156E-3</v>
      </c>
      <c r="N490" s="68"/>
      <c r="O490" s="71"/>
      <c r="P490" s="96"/>
      <c r="Q490" s="32">
        <f t="shared" si="348"/>
        <v>2021</v>
      </c>
      <c r="R490" s="132">
        <f t="shared" ref="R490:S490" si="354">IF(R480="","",IF(R480=0,"",R481/R480-1))</f>
        <v>-9.0932749691861048E-3</v>
      </c>
      <c r="S490" s="132">
        <f t="shared" si="354"/>
        <v>-9.0932749691861048E-3</v>
      </c>
      <c r="T490" s="68"/>
      <c r="U490" s="71"/>
    </row>
    <row r="491" spans="2:22" x14ac:dyDescent="0.35">
      <c r="C491" s="96"/>
      <c r="D491" s="130">
        <f t="shared" si="344"/>
        <v>2022</v>
      </c>
      <c r="E491" s="68"/>
      <c r="F491" s="68"/>
      <c r="G491" s="131">
        <f t="shared" si="345"/>
        <v>7.6872882919334362E-3</v>
      </c>
      <c r="H491" s="68"/>
      <c r="I491" s="127"/>
      <c r="J491" s="128"/>
      <c r="K491" s="32">
        <f t="shared" si="346"/>
        <v>2022</v>
      </c>
      <c r="L491" s="73" t="str">
        <f>IF(K482="Forecast","",IF(L481=0,"",L482/L481-1))</f>
        <v/>
      </c>
      <c r="M491" s="73">
        <f>IF(M481=0,"",M482/M481-1)</f>
        <v>-1.7996845457044497E-3</v>
      </c>
      <c r="N491" s="68"/>
      <c r="O491" s="71"/>
      <c r="P491" s="96"/>
      <c r="Q491" s="32">
        <f t="shared" si="348"/>
        <v>2022</v>
      </c>
      <c r="R491" s="132" t="str">
        <f>IF(Q482="Forecast","",IF(R481=0,"",R482/R481-1))</f>
        <v/>
      </c>
      <c r="S491" s="132">
        <f>IF(S481="","",IF(S481=0,"",S482/S481-1))</f>
        <v>-9.414600092573E-3</v>
      </c>
      <c r="T491" s="68"/>
      <c r="U491" s="71"/>
    </row>
    <row r="492" spans="2:22" x14ac:dyDescent="0.35">
      <c r="C492" s="96"/>
      <c r="D492" s="130">
        <f t="shared" si="344"/>
        <v>2023</v>
      </c>
      <c r="E492" s="68"/>
      <c r="F492" s="68"/>
      <c r="G492" s="131">
        <f t="shared" si="345"/>
        <v>7.6804399795185052E-3</v>
      </c>
      <c r="H492" s="68"/>
      <c r="I492" s="133">
        <f>IF(I484=0,"",G483/I484-1)</f>
        <v>3.6080683419810189E-3</v>
      </c>
      <c r="J492" s="128"/>
      <c r="K492" s="32">
        <f t="shared" si="346"/>
        <v>2023</v>
      </c>
      <c r="L492" s="73" t="str">
        <f>IF(K483="Forecast","",IF(L482=0,"",L483/L482-1))</f>
        <v/>
      </c>
      <c r="M492" s="73">
        <f>IF(M482=0,"",M483/M482-1)</f>
        <v>-1.8380896419937232E-3</v>
      </c>
      <c r="N492" s="68"/>
      <c r="O492" s="74">
        <f>IF(O484=0,"",M483/O484-1)</f>
        <v>-0.21012475312293077</v>
      </c>
      <c r="P492" s="96"/>
      <c r="Q492" s="32">
        <f t="shared" si="348"/>
        <v>2023</v>
      </c>
      <c r="R492" s="132" t="str">
        <f>IF(Q483="Forecast","",IF(R482=0,"",R483/R482-1))</f>
        <v/>
      </c>
      <c r="S492" s="132">
        <f>IF(S482="","",IF(S482=0,"",S483/S482-1))</f>
        <v>-9.445980336490023E-3</v>
      </c>
      <c r="T492" s="68"/>
      <c r="U492" s="74">
        <f>IF(U484=0,"",S483/U484-1)</f>
        <v>-0.21296443124257758</v>
      </c>
    </row>
    <row r="493" spans="2:22" ht="29.5" thickBot="1" x14ac:dyDescent="0.4">
      <c r="C493" s="22"/>
      <c r="D493" s="134" t="s">
        <v>29</v>
      </c>
      <c r="E493" s="77"/>
      <c r="F493" s="77"/>
      <c r="G493" s="135">
        <f>IF(G477=0,"",(G483/G477)^(1/($D483-$D477-1))-1)</f>
        <v>2.1612234285870446E-3</v>
      </c>
      <c r="H493" s="77"/>
      <c r="I493" s="136">
        <f>IF(I484=0,"",(G483/I484)^(1/(TestYear-RebaseYear-1))-1)</f>
        <v>9.0079919560070998E-4</v>
      </c>
      <c r="J493" s="80"/>
      <c r="K493" s="81" t="str">
        <f t="shared" si="346"/>
        <v>Geometric Mean</v>
      </c>
      <c r="L493" s="82">
        <f>IF(L477=0,"",(L481/L477)^(1/($D481-$D477-1))-1)</f>
        <v>-7.7306806582605359E-2</v>
      </c>
      <c r="M493" s="82">
        <f>IF(M477=0,"",(M483/M477)^(1/($D483-$D477-1))-1)</f>
        <v>-4.7822029753172068E-2</v>
      </c>
      <c r="N493" s="77"/>
      <c r="O493" s="83">
        <f>IF(O484=0,"",(M483/O484)^(1/(TestYear-RebaseYear-1))-1)</f>
        <v>-5.726501080836921E-2</v>
      </c>
      <c r="P493" s="22"/>
      <c r="Q493" s="81" t="str">
        <f t="shared" si="348"/>
        <v>Geometric Mean</v>
      </c>
      <c r="R493" s="137">
        <f>IF(R477="","",IF(R477=0,"",(R481/R477)^(1/($D481-$D477-1))-1))</f>
        <v>-7.5917252465077856E-2</v>
      </c>
      <c r="S493" s="82">
        <f>IF(S477="","",IF(S477=0,"",(S483/S477)^(1/($D483-$D477-1))-1))</f>
        <v>-4.9875461166574264E-2</v>
      </c>
      <c r="T493" s="77"/>
      <c r="U493" s="83">
        <f>IF(U484=0,"",(S483/U484)^(1/(TestYear-RebaseYear-1))-1)</f>
        <v>-5.8113461444647019E-2</v>
      </c>
    </row>
    <row r="495" spans="2:22" ht="15" thickBot="1" x14ac:dyDescent="0.4">
      <c r="Q495" s="77"/>
      <c r="R495" s="77"/>
      <c r="S495" s="77"/>
      <c r="T495" s="77"/>
      <c r="U495" s="77"/>
    </row>
    <row r="496" spans="2:22" x14ac:dyDescent="0.35">
      <c r="C496" s="17"/>
      <c r="D496" s="18" t="s">
        <v>16</v>
      </c>
      <c r="E496" s="18"/>
      <c r="F496" s="179" t="s">
        <v>8</v>
      </c>
      <c r="G496" s="180"/>
      <c r="H496" s="180"/>
      <c r="I496" s="181"/>
      <c r="K496" s="182" t="str">
        <f>IF(ISBLANK(Q473),"",CONCATENATE("Demand (",Q473,")"))</f>
        <v>Demand (kWh)</v>
      </c>
      <c r="L496" s="183"/>
      <c r="M496" s="183"/>
      <c r="N496" s="183"/>
      <c r="O496" s="184"/>
      <c r="Q496" s="185" t="str">
        <f>CONCATENATE("Demand (",Q473,") per ",LEFT(F475,LEN(F475)-1))</f>
        <v>Demand (kWh) per Customer</v>
      </c>
      <c r="R496" s="186"/>
      <c r="S496" s="186"/>
      <c r="T496" s="186"/>
      <c r="U496" s="187"/>
    </row>
    <row r="497" spans="3:21" ht="39.5" thickBot="1" x14ac:dyDescent="0.4">
      <c r="C497" s="22"/>
      <c r="D497" s="23" t="str">
        <f>CONCATENATE("(for ",TestYear," Cost of Service")</f>
        <v>(for 2023 Cost of Service</v>
      </c>
      <c r="E497" s="31"/>
      <c r="F497" s="188"/>
      <c r="G497" s="189"/>
      <c r="H497" s="189"/>
      <c r="I497" s="138"/>
      <c r="K497" s="27"/>
      <c r="L497" s="28" t="s">
        <v>18</v>
      </c>
      <c r="M497" s="28" t="s">
        <v>19</v>
      </c>
      <c r="N497" s="29"/>
      <c r="O497" s="30" t="str">
        <f>M497</f>
        <v>Weather-normalized</v>
      </c>
      <c r="Q497" s="139"/>
      <c r="R497" s="28" t="str">
        <f>L497</f>
        <v>Actual (Weather actual)</v>
      </c>
      <c r="S497" s="28" t="str">
        <f>M497</f>
        <v>Weather-normalized</v>
      </c>
      <c r="T497" s="28"/>
      <c r="U497" s="140" t="str">
        <f>O497</f>
        <v>Weather-normalized</v>
      </c>
    </row>
    <row r="498" spans="3:21" x14ac:dyDescent="0.35">
      <c r="C498" s="31" t="s">
        <v>20</v>
      </c>
      <c r="D498" s="32">
        <f t="shared" ref="D498:D503" si="355">D499-1</f>
        <v>2017</v>
      </c>
      <c r="E498" s="96"/>
      <c r="F498" s="97" t="str">
        <f t="shared" ref="F498:F504" si="356">F477</f>
        <v>Actual</v>
      </c>
      <c r="G498" s="141">
        <f>'[2]D-05-01-02 inputs'!$N79</f>
        <v>9545745.1994412187</v>
      </c>
      <c r="H498" s="36" t="str">
        <f t="shared" ref="H498:H504" si="357">IF(D498=RebaseYear,"OEB-approved","")</f>
        <v/>
      </c>
      <c r="I498" s="142"/>
      <c r="K498" s="99" t="str">
        <f t="shared" ref="K498:K504" si="358">K477</f>
        <v>Actual</v>
      </c>
      <c r="L498" s="143"/>
      <c r="M498" s="143"/>
      <c r="N498" s="100" t="str">
        <f t="shared" ref="N498:N504" si="359">N477</f>
        <v/>
      </c>
      <c r="O498" s="71"/>
      <c r="Q498" s="102" t="str">
        <f>K498</f>
        <v>Actual</v>
      </c>
      <c r="R498" s="68">
        <f>IF(G498=0,"",L498/G498)</f>
        <v>0</v>
      </c>
      <c r="S498" s="33">
        <f>IF(G498=0,"",M498/G498)</f>
        <v>0</v>
      </c>
      <c r="T498" s="33" t="str">
        <f>N498</f>
        <v/>
      </c>
      <c r="U498" s="96" t="str">
        <f>IF(T498="","",IF(I498=0,"",O498/I498))</f>
        <v/>
      </c>
    </row>
    <row r="499" spans="3:21" x14ac:dyDescent="0.35">
      <c r="C499" s="31" t="s">
        <v>20</v>
      </c>
      <c r="D499" s="32">
        <f t="shared" si="355"/>
        <v>2018</v>
      </c>
      <c r="E499" s="96"/>
      <c r="F499" s="105" t="str">
        <f t="shared" si="356"/>
        <v>Actual</v>
      </c>
      <c r="G499" s="141">
        <f>'[2]D-05-01-02 inputs'!$N80</f>
        <v>8451263.0047199987</v>
      </c>
      <c r="H499" s="36" t="str">
        <f t="shared" si="357"/>
        <v>OEB-approved</v>
      </c>
      <c r="I499" s="144"/>
      <c r="K499" s="99" t="str">
        <f t="shared" si="358"/>
        <v>Actual</v>
      </c>
      <c r="L499" s="143"/>
      <c r="M499" s="143"/>
      <c r="N499" s="100" t="str">
        <f t="shared" si="359"/>
        <v>OEB-approved</v>
      </c>
      <c r="O499" s="71"/>
      <c r="Q499" s="102" t="str">
        <f t="shared" ref="Q499:Q504" si="360">K499</f>
        <v>Actual</v>
      </c>
      <c r="R499" s="68">
        <f t="shared" ref="R499:R504" si="361">IF(G499=0,"",L499/G499)</f>
        <v>0</v>
      </c>
      <c r="S499" s="33">
        <f t="shared" ref="S499:S504" si="362">IF(G499=0,"",M499/G499)</f>
        <v>0</v>
      </c>
      <c r="T499" s="33" t="str">
        <f t="shared" ref="T499:T504" si="363">N499</f>
        <v>OEB-approved</v>
      </c>
      <c r="U499" s="96" t="str">
        <f t="shared" ref="U499:U504" si="364">IF(T499="","",IF(I499=0,"",O499/I499))</f>
        <v/>
      </c>
    </row>
    <row r="500" spans="3:21" x14ac:dyDescent="0.35">
      <c r="C500" s="31" t="s">
        <v>20</v>
      </c>
      <c r="D500" s="32">
        <f t="shared" si="355"/>
        <v>2019</v>
      </c>
      <c r="E500" s="96"/>
      <c r="F500" s="105" t="str">
        <f t="shared" si="356"/>
        <v>Actual</v>
      </c>
      <c r="G500" s="141">
        <f>'[2]D-05-01-02 inputs'!$N81</f>
        <v>8525041.5757426322</v>
      </c>
      <c r="H500" s="36" t="str">
        <f t="shared" si="357"/>
        <v/>
      </c>
      <c r="I500" s="145"/>
      <c r="K500" s="99" t="str">
        <f t="shared" si="358"/>
        <v>Actual</v>
      </c>
      <c r="L500" s="143"/>
      <c r="M500" s="143"/>
      <c r="N500" s="100" t="str">
        <f t="shared" si="359"/>
        <v/>
      </c>
      <c r="O500" s="146"/>
      <c r="Q500" s="102" t="str">
        <f t="shared" si="360"/>
        <v>Actual</v>
      </c>
      <c r="R500" s="68">
        <f t="shared" si="361"/>
        <v>0</v>
      </c>
      <c r="S500" s="33">
        <f t="shared" si="362"/>
        <v>0</v>
      </c>
      <c r="T500" s="33" t="str">
        <f t="shared" si="363"/>
        <v/>
      </c>
      <c r="U500" s="96" t="str">
        <f t="shared" si="364"/>
        <v/>
      </c>
    </row>
    <row r="501" spans="3:21" x14ac:dyDescent="0.35">
      <c r="C501" s="31" t="s">
        <v>20</v>
      </c>
      <c r="D501" s="32">
        <f t="shared" si="355"/>
        <v>2020</v>
      </c>
      <c r="E501" s="96"/>
      <c r="F501" s="105" t="str">
        <f t="shared" si="356"/>
        <v>Actual</v>
      </c>
      <c r="G501" s="141">
        <f>'[2]D-05-01-02 inputs'!$N82</f>
        <v>8740369.8345326409</v>
      </c>
      <c r="H501" s="36" t="str">
        <f t="shared" si="357"/>
        <v/>
      </c>
      <c r="I501" s="144"/>
      <c r="K501" s="99" t="str">
        <f t="shared" si="358"/>
        <v>Actual</v>
      </c>
      <c r="L501" s="143"/>
      <c r="M501" s="143"/>
      <c r="N501" s="100" t="str">
        <f t="shared" si="359"/>
        <v/>
      </c>
      <c r="O501" s="71"/>
      <c r="Q501" s="102" t="str">
        <f t="shared" si="360"/>
        <v>Actual</v>
      </c>
      <c r="R501" s="68">
        <f t="shared" si="361"/>
        <v>0</v>
      </c>
      <c r="S501" s="33">
        <f t="shared" si="362"/>
        <v>0</v>
      </c>
      <c r="T501" s="33" t="str">
        <f t="shared" si="363"/>
        <v/>
      </c>
      <c r="U501" s="96" t="str">
        <f t="shared" si="364"/>
        <v/>
      </c>
    </row>
    <row r="502" spans="3:21" x14ac:dyDescent="0.35">
      <c r="C502" s="31" t="s">
        <v>20</v>
      </c>
      <c r="D502" s="32">
        <f t="shared" si="355"/>
        <v>2021</v>
      </c>
      <c r="E502" s="96"/>
      <c r="F502" s="105" t="str">
        <f t="shared" si="356"/>
        <v>Actual</v>
      </c>
      <c r="G502" s="141">
        <f>'[2]D-05-01-02 inputs'!$N83</f>
        <v>8804334.2462491188</v>
      </c>
      <c r="H502" s="36" t="str">
        <f t="shared" si="357"/>
        <v/>
      </c>
      <c r="I502" s="144"/>
      <c r="K502" s="99" t="str">
        <f t="shared" si="358"/>
        <v>Actual</v>
      </c>
      <c r="L502" s="143"/>
      <c r="M502" s="143"/>
      <c r="N502" s="100" t="str">
        <f t="shared" si="359"/>
        <v/>
      </c>
      <c r="O502" s="71"/>
      <c r="Q502" s="102" t="str">
        <f t="shared" si="360"/>
        <v>Actual</v>
      </c>
      <c r="R502" s="68">
        <f t="shared" si="361"/>
        <v>0</v>
      </c>
      <c r="S502" s="33">
        <f t="shared" si="362"/>
        <v>0</v>
      </c>
      <c r="T502" s="33" t="str">
        <f t="shared" si="363"/>
        <v/>
      </c>
      <c r="U502" s="96" t="str">
        <f t="shared" si="364"/>
        <v/>
      </c>
    </row>
    <row r="503" spans="3:21" x14ac:dyDescent="0.35">
      <c r="C503" s="31" t="s">
        <v>36</v>
      </c>
      <c r="D503" s="32">
        <f t="shared" si="355"/>
        <v>2022</v>
      </c>
      <c r="E503" s="96"/>
      <c r="F503" s="105" t="str">
        <f t="shared" si="356"/>
        <v>Forecast</v>
      </c>
      <c r="G503" s="141">
        <f>'[2]D-05-01-02 inputs'!$N84</f>
        <v>9339933.2884715721</v>
      </c>
      <c r="H503" s="36" t="str">
        <f t="shared" si="357"/>
        <v/>
      </c>
      <c r="I503" s="144"/>
      <c r="K503" s="99" t="str">
        <f t="shared" si="358"/>
        <v>Forecast</v>
      </c>
      <c r="L503" s="147"/>
      <c r="M503" s="148"/>
      <c r="N503" s="100" t="str">
        <f t="shared" si="359"/>
        <v/>
      </c>
      <c r="O503" s="71"/>
      <c r="Q503" s="102" t="str">
        <f t="shared" si="360"/>
        <v>Forecast</v>
      </c>
      <c r="R503" s="68">
        <f t="shared" si="361"/>
        <v>0</v>
      </c>
      <c r="S503" s="33">
        <f t="shared" si="362"/>
        <v>0</v>
      </c>
      <c r="T503" s="33" t="str">
        <f t="shared" si="363"/>
        <v/>
      </c>
      <c r="U503" s="96" t="str">
        <f t="shared" si="364"/>
        <v/>
      </c>
    </row>
    <row r="504" spans="3:21" ht="15" thickBot="1" x14ac:dyDescent="0.4">
      <c r="C504" s="43" t="s">
        <v>37</v>
      </c>
      <c r="D504" s="44">
        <f>TestYear</f>
        <v>2023</v>
      </c>
      <c r="E504" s="22"/>
      <c r="F504" s="109" t="str">
        <f t="shared" si="356"/>
        <v>Forecast</v>
      </c>
      <c r="G504" s="141">
        <f>'[2]D-05-01-02 inputs'!$N85</f>
        <v>8414367.6422815192</v>
      </c>
      <c r="H504" s="48" t="str">
        <f t="shared" si="357"/>
        <v/>
      </c>
      <c r="I504" s="149"/>
      <c r="K504" s="112" t="str">
        <f t="shared" si="358"/>
        <v>Forecast</v>
      </c>
      <c r="L504" s="150"/>
      <c r="M504" s="151"/>
      <c r="N504" s="114" t="str">
        <f t="shared" si="359"/>
        <v/>
      </c>
      <c r="O504" s="152"/>
      <c r="Q504" s="153" t="str">
        <f t="shared" si="360"/>
        <v>Forecast</v>
      </c>
      <c r="R504" s="45">
        <f t="shared" si="361"/>
        <v>0</v>
      </c>
      <c r="S504" s="45">
        <f t="shared" si="362"/>
        <v>0</v>
      </c>
      <c r="T504" s="45" t="str">
        <f t="shared" si="363"/>
        <v/>
      </c>
      <c r="U504" s="22" t="str">
        <f t="shared" si="364"/>
        <v/>
      </c>
    </row>
    <row r="505" spans="3:21" ht="15" thickBot="1" x14ac:dyDescent="0.4">
      <c r="C505" s="119"/>
      <c r="I505" s="57">
        <f>SUM(I498:I503)</f>
        <v>0</v>
      </c>
      <c r="J505" s="68"/>
      <c r="O505" s="57">
        <f>SUM(O498:O503)</f>
        <v>0</v>
      </c>
      <c r="U505" s="57">
        <f>SUM(U498:U503)</f>
        <v>0</v>
      </c>
    </row>
    <row r="506" spans="3:21" ht="39.5" thickBot="1" x14ac:dyDescent="0.4">
      <c r="C506" s="120" t="s">
        <v>25</v>
      </c>
      <c r="D506" s="121" t="s">
        <v>26</v>
      </c>
      <c r="E506" s="162"/>
      <c r="F506" s="162"/>
      <c r="G506" s="162" t="s">
        <v>27</v>
      </c>
      <c r="H506" s="162"/>
      <c r="I506" s="65" t="str">
        <f>I485</f>
        <v>Test Year Versus OEB-approved</v>
      </c>
      <c r="J506" s="154"/>
      <c r="K506" s="63" t="s">
        <v>26</v>
      </c>
      <c r="L506" s="190" t="s">
        <v>27</v>
      </c>
      <c r="M506" s="190"/>
      <c r="N506" s="162"/>
      <c r="O506" s="65" t="str">
        <f>I506</f>
        <v>Test Year Versus OEB-approved</v>
      </c>
      <c r="P506" s="155"/>
      <c r="Q506" s="63" t="s">
        <v>26</v>
      </c>
      <c r="R506" s="190" t="s">
        <v>27</v>
      </c>
      <c r="S506" s="190"/>
      <c r="T506" s="162"/>
      <c r="U506" s="65" t="str">
        <f>O506</f>
        <v>Test Year Versus OEB-approved</v>
      </c>
    </row>
    <row r="507" spans="3:21" x14ac:dyDescent="0.35">
      <c r="C507" s="96"/>
      <c r="D507" s="156">
        <f t="shared" ref="D507:D513" si="365">D498</f>
        <v>2017</v>
      </c>
      <c r="E507" s="56"/>
      <c r="F507" s="68"/>
      <c r="G507" s="126"/>
      <c r="H507" s="68"/>
      <c r="I507" s="127"/>
      <c r="J507" s="96"/>
      <c r="K507" s="32">
        <f>D507</f>
        <v>2017</v>
      </c>
      <c r="L507" s="70"/>
      <c r="M507" s="70"/>
      <c r="N507" s="68"/>
      <c r="O507" s="157"/>
      <c r="P507" s="96"/>
      <c r="Q507" s="32">
        <f>K507</f>
        <v>2017</v>
      </c>
      <c r="R507" s="129"/>
      <c r="S507" s="129"/>
      <c r="T507" s="68"/>
      <c r="U507" s="71"/>
    </row>
    <row r="508" spans="3:21" x14ac:dyDescent="0.35">
      <c r="C508" s="96"/>
      <c r="D508" s="130">
        <f t="shared" si="365"/>
        <v>2018</v>
      </c>
      <c r="E508" s="68"/>
      <c r="F508" s="68"/>
      <c r="G508" s="131">
        <f t="shared" ref="G508:G513" si="366">IF(G498=0,"",G499/G498-1)</f>
        <v>-0.11465654821640203</v>
      </c>
      <c r="H508" s="68"/>
      <c r="I508" s="127"/>
      <c r="J508" s="96"/>
      <c r="K508" s="32">
        <f t="shared" ref="K508:K514" si="367">D508</f>
        <v>2018</v>
      </c>
      <c r="L508" s="73" t="str">
        <f t="shared" ref="L508:M508" si="368">IF(L498=0,"",L499/L498-1)</f>
        <v/>
      </c>
      <c r="M508" s="73" t="str">
        <f t="shared" si="368"/>
        <v/>
      </c>
      <c r="N508" s="68"/>
      <c r="O508" s="157"/>
      <c r="P508" s="96"/>
      <c r="Q508" s="32">
        <f t="shared" ref="Q508:Q514" si="369">K508</f>
        <v>2018</v>
      </c>
      <c r="R508" s="132" t="str">
        <f>IF(R498="","",IF(R498=0,"",R499/R498-1))</f>
        <v/>
      </c>
      <c r="S508" s="132" t="str">
        <f>IF(S498="","",IF(S498=0,"",S499/S498-1))</f>
        <v/>
      </c>
      <c r="T508" s="68"/>
      <c r="U508" s="71"/>
    </row>
    <row r="509" spans="3:21" x14ac:dyDescent="0.35">
      <c r="C509" s="96"/>
      <c r="D509" s="158">
        <f t="shared" si="365"/>
        <v>2019</v>
      </c>
      <c r="E509" s="68"/>
      <c r="F509" s="68"/>
      <c r="G509" s="131">
        <f t="shared" si="366"/>
        <v>8.7298869981242699E-3</v>
      </c>
      <c r="H509" s="68"/>
      <c r="I509" s="127"/>
      <c r="J509" s="96"/>
      <c r="K509" s="32">
        <f t="shared" si="367"/>
        <v>2019</v>
      </c>
      <c r="L509" s="73" t="str">
        <f t="shared" ref="L509:M509" si="370">IF(L499=0,"",L500/L499-1)</f>
        <v/>
      </c>
      <c r="M509" s="73" t="str">
        <f t="shared" si="370"/>
        <v/>
      </c>
      <c r="N509" s="68"/>
      <c r="O509" s="157"/>
      <c r="P509" s="96"/>
      <c r="Q509" s="32">
        <f t="shared" si="369"/>
        <v>2019</v>
      </c>
      <c r="R509" s="132" t="str">
        <f t="shared" ref="R509:S509" si="371">IF(R499="","",IF(R499=0,"",R500/R499-1))</f>
        <v/>
      </c>
      <c r="S509" s="132" t="str">
        <f t="shared" si="371"/>
        <v/>
      </c>
      <c r="T509" s="68"/>
      <c r="U509" s="71"/>
    </row>
    <row r="510" spans="3:21" x14ac:dyDescent="0.35">
      <c r="C510" s="96"/>
      <c r="D510" s="130">
        <f t="shared" si="365"/>
        <v>2020</v>
      </c>
      <c r="E510" s="68"/>
      <c r="F510" s="68"/>
      <c r="G510" s="131">
        <f t="shared" si="366"/>
        <v>2.5258323596064169E-2</v>
      </c>
      <c r="H510" s="68"/>
      <c r="I510" s="127"/>
      <c r="J510" s="96"/>
      <c r="K510" s="32">
        <f t="shared" si="367"/>
        <v>2020</v>
      </c>
      <c r="L510" s="73" t="str">
        <f t="shared" ref="L510:M510" si="372">IF(L500=0,"",L501/L500-1)</f>
        <v/>
      </c>
      <c r="M510" s="73" t="str">
        <f t="shared" si="372"/>
        <v/>
      </c>
      <c r="N510" s="68"/>
      <c r="O510" s="157"/>
      <c r="P510" s="96"/>
      <c r="Q510" s="32">
        <f t="shared" si="369"/>
        <v>2020</v>
      </c>
      <c r="R510" s="132" t="str">
        <f t="shared" ref="R510:S510" si="373">IF(R500="","",IF(R500=0,"",R501/R500-1))</f>
        <v/>
      </c>
      <c r="S510" s="132" t="str">
        <f t="shared" si="373"/>
        <v/>
      </c>
      <c r="T510" s="68"/>
      <c r="U510" s="71"/>
    </row>
    <row r="511" spans="3:21" x14ac:dyDescent="0.35">
      <c r="C511" s="96"/>
      <c r="D511" s="130">
        <f t="shared" si="365"/>
        <v>2021</v>
      </c>
      <c r="E511" s="68"/>
      <c r="F511" s="68"/>
      <c r="G511" s="131">
        <f t="shared" si="366"/>
        <v>7.3182729023386628E-3</v>
      </c>
      <c r="H511" s="68"/>
      <c r="I511" s="127"/>
      <c r="J511" s="96"/>
      <c r="K511" s="32">
        <f t="shared" si="367"/>
        <v>2021</v>
      </c>
      <c r="L511" s="73" t="str">
        <f t="shared" ref="L511:M511" si="374">IF(L501=0,"",L502/L501-1)</f>
        <v/>
      </c>
      <c r="M511" s="73" t="str">
        <f t="shared" si="374"/>
        <v/>
      </c>
      <c r="N511" s="68"/>
      <c r="O511" s="157"/>
      <c r="P511" s="96"/>
      <c r="Q511" s="32">
        <f t="shared" si="369"/>
        <v>2021</v>
      </c>
      <c r="R511" s="132" t="str">
        <f t="shared" ref="R511:S511" si="375">IF(R501="","",IF(R501=0,"",R502/R501-1))</f>
        <v/>
      </c>
      <c r="S511" s="132" t="str">
        <f t="shared" si="375"/>
        <v/>
      </c>
      <c r="T511" s="68"/>
      <c r="U511" s="71"/>
    </row>
    <row r="512" spans="3:21" x14ac:dyDescent="0.35">
      <c r="C512" s="96"/>
      <c r="D512" s="130">
        <f t="shared" si="365"/>
        <v>2022</v>
      </c>
      <c r="E512" s="68"/>
      <c r="F512" s="68"/>
      <c r="G512" s="131">
        <f t="shared" si="366"/>
        <v>6.0833565292075731E-2</v>
      </c>
      <c r="H512" s="68"/>
      <c r="I512" s="127"/>
      <c r="J512" s="96"/>
      <c r="K512" s="32">
        <f t="shared" si="367"/>
        <v>2022</v>
      </c>
      <c r="L512" s="73" t="str">
        <f>IF(K503="Forecast","",IF(L502=0,"",L503/L502-1))</f>
        <v/>
      </c>
      <c r="M512" s="73" t="str">
        <f>IF(M502=0,"",M503/M502-1)</f>
        <v/>
      </c>
      <c r="N512" s="68"/>
      <c r="O512" s="157"/>
      <c r="P512" s="96"/>
      <c r="Q512" s="32">
        <f t="shared" si="369"/>
        <v>2022</v>
      </c>
      <c r="R512" s="132" t="str">
        <f>IF(Q503="Forecast","",IF(R502=0,"",R503/R502-1))</f>
        <v/>
      </c>
      <c r="S512" s="132" t="str">
        <f>IF(S502="","",IF(S502=0,"",S503/S502-1))</f>
        <v/>
      </c>
      <c r="T512" s="68"/>
      <c r="U512" s="71"/>
    </row>
    <row r="513" spans="2:22" x14ac:dyDescent="0.35">
      <c r="C513" s="96"/>
      <c r="D513" s="158">
        <f t="shared" si="365"/>
        <v>2023</v>
      </c>
      <c r="E513" s="68"/>
      <c r="F513" s="68"/>
      <c r="G513" s="131">
        <f t="shared" si="366"/>
        <v>-9.9097672071436826E-2</v>
      </c>
      <c r="H513" s="68"/>
      <c r="I513" s="133" t="str">
        <f>IF(I505=0,"",G504/I505-1)</f>
        <v/>
      </c>
      <c r="J513" s="96"/>
      <c r="K513" s="32">
        <f t="shared" si="367"/>
        <v>2023</v>
      </c>
      <c r="L513" s="73" t="str">
        <f>IF(K504="Forecast","",IF(L503=0,"",L504/L503-1))</f>
        <v/>
      </c>
      <c r="M513" s="73" t="str">
        <f>IF(M503=0,"",M504/M503-1)</f>
        <v/>
      </c>
      <c r="N513" s="68"/>
      <c r="O513" s="159" t="str">
        <f>IF(O505=0,"",M504/O505-1)</f>
        <v/>
      </c>
      <c r="P513" s="96"/>
      <c r="Q513" s="32">
        <f t="shared" si="369"/>
        <v>2023</v>
      </c>
      <c r="R513" s="132" t="str">
        <f>IF(Q504="Forecast","",IF(R503=0,"",R504/R503-1))</f>
        <v/>
      </c>
      <c r="S513" s="132" t="str">
        <f>IF(S503="","",IF(S503=0,"",S504/S503-1))</f>
        <v/>
      </c>
      <c r="T513" s="68"/>
      <c r="U513" s="74" t="str">
        <f>IF(U505=0,"",S504/U505-1)</f>
        <v/>
      </c>
    </row>
    <row r="514" spans="2:22" ht="29.5" thickBot="1" x14ac:dyDescent="0.4">
      <c r="C514" s="22"/>
      <c r="D514" s="134" t="s">
        <v>29</v>
      </c>
      <c r="E514" s="77"/>
      <c r="F514" s="77"/>
      <c r="G514" s="135">
        <f>IF(G498=0,"",(G504/G498)^(1/($D504-$D498-1))-1)</f>
        <v>-2.4915328905324108E-2</v>
      </c>
      <c r="H514" s="77"/>
      <c r="I514" s="83" t="str">
        <f>IF(I505=0,"",(G504/I505)^(1/(TestYear-RebaseYear-1))-1)</f>
        <v/>
      </c>
      <c r="J514" s="96"/>
      <c r="K514" s="81" t="str">
        <f t="shared" si="367"/>
        <v>Geometric Mean</v>
      </c>
      <c r="L514" s="82" t="str">
        <f>IF(L498=0,"",(L502/L498)^(1/($D502-$D498-1))-1)</f>
        <v/>
      </c>
      <c r="M514" s="82" t="str">
        <f>IF(M498=0,"",(M504/M498)^(1/($D504-$D498-1))-1)</f>
        <v/>
      </c>
      <c r="N514" s="77"/>
      <c r="O514" s="83" t="str">
        <f>IF(O505=0,"",(M504/O505)^(1/(TestYear-RebaseYear-1))-1)</f>
        <v/>
      </c>
      <c r="P514" s="22"/>
      <c r="Q514" s="81" t="str">
        <f t="shared" si="369"/>
        <v>Geometric Mean</v>
      </c>
      <c r="R514" s="137" t="str">
        <f>IF(R498="","",IF(R498=0,"",(R502/R498)^(1/($D502-$D498-1))-1))</f>
        <v/>
      </c>
      <c r="S514" s="82" t="str">
        <f>IF(S498="","",IF(S498=0,"",(S504/S498)^(1/($D504-$D498-1))-1))</f>
        <v/>
      </c>
      <c r="T514" s="77"/>
      <c r="U514" s="83" t="str">
        <f>IF(U505=0,"",(S504/U505)^(1/(TestYear-RebaseYear-1))-1)</f>
        <v/>
      </c>
    </row>
    <row r="515" spans="2:22" ht="15" thickBot="1" x14ac:dyDescent="0.4">
      <c r="C515" s="68"/>
      <c r="D515" s="160"/>
      <c r="E515" s="68"/>
      <c r="F515" s="68"/>
      <c r="G515" s="131"/>
      <c r="H515" s="68"/>
      <c r="I515" s="161"/>
      <c r="J515" s="68"/>
      <c r="K515" s="160"/>
      <c r="L515" s="73"/>
      <c r="M515" s="73"/>
      <c r="N515" s="68"/>
      <c r="O515" s="161"/>
      <c r="P515" s="68"/>
      <c r="Q515" s="160"/>
      <c r="R515" s="132"/>
      <c r="S515" s="73"/>
      <c r="T515" s="68"/>
      <c r="U515" s="161"/>
    </row>
    <row r="516" spans="2:22" ht="15" thickBot="1" x14ac:dyDescent="0.4">
      <c r="B516" s="85">
        <v>12</v>
      </c>
      <c r="C516" s="86" t="s">
        <v>31</v>
      </c>
      <c r="D516" s="191" t="s">
        <v>47</v>
      </c>
      <c r="E516" s="192"/>
      <c r="F516" s="192"/>
      <c r="G516" s="192"/>
      <c r="H516" s="192"/>
      <c r="I516" s="193"/>
      <c r="K516" s="87" t="s">
        <v>32</v>
      </c>
      <c r="Q516" s="88" t="s">
        <v>33</v>
      </c>
      <c r="R516" s="89"/>
      <c r="S516" s="89"/>
      <c r="T516" s="89"/>
      <c r="U516" s="89"/>
    </row>
    <row r="517" spans="2:22" ht="15" thickBot="1" x14ac:dyDescent="0.4">
      <c r="Q517" s="77"/>
      <c r="R517" s="77"/>
      <c r="S517" s="77"/>
      <c r="T517" s="77"/>
      <c r="U517" s="77"/>
    </row>
    <row r="518" spans="2:22" x14ac:dyDescent="0.35">
      <c r="C518" s="17"/>
      <c r="D518" s="18" t="s">
        <v>16</v>
      </c>
      <c r="E518" s="18"/>
      <c r="F518" s="194" t="s">
        <v>34</v>
      </c>
      <c r="G518" s="195"/>
      <c r="H518" s="195"/>
      <c r="I518" s="196"/>
      <c r="J518" s="18"/>
      <c r="K518" s="182" t="s">
        <v>17</v>
      </c>
      <c r="L518" s="183"/>
      <c r="M518" s="183"/>
      <c r="N518" s="183"/>
      <c r="O518" s="184"/>
      <c r="P518" s="19"/>
      <c r="Q518" s="185" t="str">
        <f>CONCATENATE("Consumption (kWh) per ",LEFT(F518,LEN(F518)-1))</f>
        <v>Consumption (kWh) per Customer</v>
      </c>
      <c r="R518" s="186"/>
      <c r="S518" s="186"/>
      <c r="T518" s="186"/>
      <c r="U518" s="187"/>
      <c r="V518" s="90"/>
    </row>
    <row r="519" spans="2:22" ht="39.5" thickBot="1" x14ac:dyDescent="0.4">
      <c r="C519" s="22"/>
      <c r="D519" s="23" t="str">
        <f>CONCATENATE("(for ",TestYear," Cost of Service")</f>
        <v>(for 2023 Cost of Service</v>
      </c>
      <c r="E519" s="31"/>
      <c r="F519" s="188"/>
      <c r="G519" s="189"/>
      <c r="H519" s="197"/>
      <c r="I519" s="91"/>
      <c r="J519" s="31"/>
      <c r="K519" s="27"/>
      <c r="L519" s="28" t="s">
        <v>18</v>
      </c>
      <c r="M519" s="28" t="s">
        <v>19</v>
      </c>
      <c r="N519" s="29"/>
      <c r="O519" s="30" t="s">
        <v>19</v>
      </c>
      <c r="P519" s="31"/>
      <c r="Q519" s="92"/>
      <c r="R519" s="93" t="str">
        <f>L519</f>
        <v>Actual (Weather actual)</v>
      </c>
      <c r="S519" s="94" t="str">
        <f>M519</f>
        <v>Weather-normalized</v>
      </c>
      <c r="T519" s="94"/>
      <c r="U519" s="95" t="str">
        <f>O519</f>
        <v>Weather-normalized</v>
      </c>
      <c r="V519" s="90"/>
    </row>
    <row r="520" spans="2:22" x14ac:dyDescent="0.35">
      <c r="C520" s="31" t="s">
        <v>20</v>
      </c>
      <c r="D520" s="32">
        <f t="shared" ref="D520:D524" si="376">D521-1</f>
        <v>2017</v>
      </c>
      <c r="E520" s="96"/>
      <c r="F520" s="97" t="str">
        <f>$K$23</f>
        <v>Actual</v>
      </c>
      <c r="G520" s="98">
        <v>22761</v>
      </c>
      <c r="H520" s="37" t="str">
        <f t="shared" ref="H520:H526" si="377">IF(D520=RebaseYear,"OEB-approved","")</f>
        <v/>
      </c>
      <c r="I520" s="40"/>
      <c r="J520" s="96"/>
      <c r="K520" s="99" t="str">
        <f>F520</f>
        <v>Actual</v>
      </c>
      <c r="L520" s="163">
        <v>13865675.497739989</v>
      </c>
      <c r="M520" s="163">
        <v>13865675.497739989</v>
      </c>
      <c r="N520" s="100" t="str">
        <f>H520</f>
        <v/>
      </c>
      <c r="O520" s="101"/>
      <c r="P520" s="96"/>
      <c r="Q520" s="102" t="str">
        <f>K520</f>
        <v>Actual</v>
      </c>
      <c r="R520" s="103">
        <f>IF(G520=0,"",L520/G520)</f>
        <v>609.18569033610072</v>
      </c>
      <c r="S520" s="104">
        <f>IF(G520=0,"",M520/G520)</f>
        <v>609.18569033610072</v>
      </c>
      <c r="T520" s="68" t="str">
        <f>N520</f>
        <v/>
      </c>
      <c r="U520" s="104" t="str">
        <f>IF(T520="","",IF(I520=0,"",O520/I520))</f>
        <v/>
      </c>
      <c r="V520" s="33"/>
    </row>
    <row r="521" spans="2:22" x14ac:dyDescent="0.35">
      <c r="C521" s="31" t="s">
        <v>20</v>
      </c>
      <c r="D521" s="32">
        <f t="shared" si="376"/>
        <v>2018</v>
      </c>
      <c r="E521" s="96"/>
      <c r="F521" s="105" t="str">
        <f>$K$24</f>
        <v>Actual</v>
      </c>
      <c r="G521" s="98">
        <v>21936</v>
      </c>
      <c r="H521" s="37" t="str">
        <f t="shared" si="377"/>
        <v>OEB-approved</v>
      </c>
      <c r="I521" s="40">
        <v>22601.57958792365</v>
      </c>
      <c r="J521" s="96"/>
      <c r="K521" s="99" t="str">
        <f t="shared" ref="K521:K526" si="378">F521</f>
        <v>Actual</v>
      </c>
      <c r="L521" s="163">
        <v>13530084.839999998</v>
      </c>
      <c r="M521" s="163">
        <v>13530084.839999998</v>
      </c>
      <c r="N521" s="100" t="str">
        <f>H521</f>
        <v>OEB-approved</v>
      </c>
      <c r="O521" s="40">
        <v>13573825.0798064</v>
      </c>
      <c r="P521" s="96"/>
      <c r="Q521" s="102" t="str">
        <f t="shared" ref="Q521:Q526" si="379">K521</f>
        <v>Actual</v>
      </c>
      <c r="R521" s="103">
        <f t="shared" ref="R521:R526" si="380">IF(G521=0,"",L521/G521)</f>
        <v>616.79817833698019</v>
      </c>
      <c r="S521" s="104">
        <f t="shared" ref="S521:S526" si="381">IF(G521=0,"",M521/G521)</f>
        <v>616.79817833698019</v>
      </c>
      <c r="T521" s="68" t="str">
        <f>N521</f>
        <v>OEB-approved</v>
      </c>
      <c r="U521" s="104">
        <f>IF(T521="","",IF(I521=0,"",O521/I521))</f>
        <v>600.56975341046916</v>
      </c>
      <c r="V521" s="33"/>
    </row>
    <row r="522" spans="2:22" x14ac:dyDescent="0.35">
      <c r="C522" s="31" t="s">
        <v>20</v>
      </c>
      <c r="D522" s="32">
        <f t="shared" si="376"/>
        <v>2019</v>
      </c>
      <c r="E522" s="96"/>
      <c r="F522" s="105" t="str">
        <f>$K$25</f>
        <v>Actual</v>
      </c>
      <c r="G522" s="98">
        <v>21189</v>
      </c>
      <c r="H522" s="37" t="str">
        <f t="shared" si="377"/>
        <v/>
      </c>
      <c r="I522" s="106"/>
      <c r="J522" s="96"/>
      <c r="K522" s="99" t="str">
        <f t="shared" si="378"/>
        <v>Actual</v>
      </c>
      <c r="L522" s="163">
        <v>12673057.315700999</v>
      </c>
      <c r="M522" s="163">
        <v>12673057.315700999</v>
      </c>
      <c r="N522" s="100" t="str">
        <f t="shared" ref="N522:N526" si="382">H522</f>
        <v/>
      </c>
      <c r="O522" s="107"/>
      <c r="P522" s="96"/>
      <c r="Q522" s="102" t="str">
        <f t="shared" si="379"/>
        <v>Actual</v>
      </c>
      <c r="R522" s="103">
        <f t="shared" si="380"/>
        <v>598.09605529760722</v>
      </c>
      <c r="S522" s="104">
        <f t="shared" si="381"/>
        <v>598.09605529760722</v>
      </c>
      <c r="T522" s="68" t="str">
        <f t="shared" ref="T522:T526" si="383">N522</f>
        <v/>
      </c>
      <c r="U522" s="104" t="str">
        <f t="shared" ref="U522:U526" si="384">IF(T522="","",IF(I522=0,"",O522/I522))</f>
        <v/>
      </c>
      <c r="V522" s="33"/>
    </row>
    <row r="523" spans="2:22" x14ac:dyDescent="0.35">
      <c r="C523" s="31" t="s">
        <v>20</v>
      </c>
      <c r="D523" s="32">
        <f t="shared" si="376"/>
        <v>2020</v>
      </c>
      <c r="E523" s="96"/>
      <c r="F523" s="105" t="str">
        <f>$K$26</f>
        <v>Actual</v>
      </c>
      <c r="G523" s="98">
        <v>20218</v>
      </c>
      <c r="H523" s="37" t="str">
        <f t="shared" si="377"/>
        <v/>
      </c>
      <c r="I523" s="40"/>
      <c r="J523" s="96"/>
      <c r="K523" s="99" t="str">
        <f t="shared" si="378"/>
        <v>Actual</v>
      </c>
      <c r="L523" s="163">
        <v>11940774.376267577</v>
      </c>
      <c r="M523" s="163">
        <v>11940774.376267577</v>
      </c>
      <c r="N523" s="100" t="str">
        <f t="shared" si="382"/>
        <v/>
      </c>
      <c r="O523" s="101"/>
      <c r="P523" s="96"/>
      <c r="Q523" s="102" t="str">
        <f t="shared" si="379"/>
        <v>Actual</v>
      </c>
      <c r="R523" s="103">
        <f t="shared" si="380"/>
        <v>590.60116610285763</v>
      </c>
      <c r="S523" s="104">
        <f t="shared" si="381"/>
        <v>590.60116610285763</v>
      </c>
      <c r="T523" s="68" t="str">
        <f t="shared" si="383"/>
        <v/>
      </c>
      <c r="U523" s="104" t="str">
        <f t="shared" si="384"/>
        <v/>
      </c>
      <c r="V523" s="33"/>
    </row>
    <row r="524" spans="2:22" x14ac:dyDescent="0.35">
      <c r="C524" s="31" t="s">
        <v>20</v>
      </c>
      <c r="D524" s="32">
        <f t="shared" si="376"/>
        <v>2021</v>
      </c>
      <c r="E524" s="96"/>
      <c r="F524" s="105" t="str">
        <f>$K$27</f>
        <v>Actual</v>
      </c>
      <c r="G524" s="98">
        <v>19885.678033987737</v>
      </c>
      <c r="H524" s="37" t="str">
        <f t="shared" si="377"/>
        <v/>
      </c>
      <c r="I524" s="40"/>
      <c r="J524" s="96"/>
      <c r="K524" s="99" t="str">
        <f t="shared" si="378"/>
        <v>Actual</v>
      </c>
      <c r="L524" s="163">
        <v>11675777.545793166</v>
      </c>
      <c r="M524" s="163">
        <v>11675777.545793166</v>
      </c>
      <c r="N524" s="100" t="str">
        <f t="shared" si="382"/>
        <v/>
      </c>
      <c r="O524" s="101"/>
      <c r="P524" s="96"/>
      <c r="Q524" s="102" t="str">
        <f t="shared" si="379"/>
        <v>Actual</v>
      </c>
      <c r="R524" s="103">
        <f t="shared" si="380"/>
        <v>587.14505614731536</v>
      </c>
      <c r="S524" s="104">
        <f t="shared" si="381"/>
        <v>587.14505614731536</v>
      </c>
      <c r="T524" s="68" t="str">
        <f t="shared" si="383"/>
        <v/>
      </c>
      <c r="U524" s="104" t="str">
        <f t="shared" si="384"/>
        <v/>
      </c>
      <c r="V524" s="33"/>
    </row>
    <row r="525" spans="2:22" x14ac:dyDescent="0.35">
      <c r="C525" s="31" t="s">
        <v>22</v>
      </c>
      <c r="D525" s="32">
        <f>D526-1</f>
        <v>2022</v>
      </c>
      <c r="E525" s="96"/>
      <c r="F525" s="105" t="str">
        <f>$K$28</f>
        <v>Forecast</v>
      </c>
      <c r="G525" s="98">
        <v>19557.619894541593</v>
      </c>
      <c r="H525" s="37" t="str">
        <f t="shared" si="377"/>
        <v/>
      </c>
      <c r="I525" s="40"/>
      <c r="J525" s="96"/>
      <c r="K525" s="99" t="str">
        <f t="shared" si="378"/>
        <v>Forecast</v>
      </c>
      <c r="L525" s="108"/>
      <c r="M525" s="165">
        <v>11425710.107017223</v>
      </c>
      <c r="N525" s="100" t="str">
        <f t="shared" si="382"/>
        <v/>
      </c>
      <c r="O525" s="101"/>
      <c r="P525" s="96"/>
      <c r="Q525" s="102" t="str">
        <f t="shared" si="379"/>
        <v>Forecast</v>
      </c>
      <c r="R525" s="103">
        <f t="shared" si="380"/>
        <v>0</v>
      </c>
      <c r="S525" s="104">
        <f t="shared" si="381"/>
        <v>584.20759625285825</v>
      </c>
      <c r="T525" s="68" t="str">
        <f t="shared" si="383"/>
        <v/>
      </c>
      <c r="U525" s="104" t="str">
        <f t="shared" si="384"/>
        <v/>
      </c>
      <c r="V525" s="33"/>
    </row>
    <row r="526" spans="2:22" ht="15" thickBot="1" x14ac:dyDescent="0.4">
      <c r="C526" s="43" t="s">
        <v>24</v>
      </c>
      <c r="D526" s="44">
        <f>TestYear</f>
        <v>2023</v>
      </c>
      <c r="E526" s="22"/>
      <c r="F526" s="109" t="str">
        <f>$K$29</f>
        <v>Forecast</v>
      </c>
      <c r="G526" s="110">
        <v>19234.843075797042</v>
      </c>
      <c r="H526" s="49" t="str">
        <f t="shared" si="377"/>
        <v/>
      </c>
      <c r="I526" s="111"/>
      <c r="J526" s="22"/>
      <c r="K526" s="112" t="str">
        <f t="shared" si="378"/>
        <v>Forecast</v>
      </c>
      <c r="L526" s="113"/>
      <c r="M526" s="167">
        <v>11180868.149254085</v>
      </c>
      <c r="N526" s="114" t="str">
        <f t="shared" si="382"/>
        <v/>
      </c>
      <c r="O526" s="115"/>
      <c r="P526" s="22"/>
      <c r="Q526" s="116" t="str">
        <f t="shared" si="379"/>
        <v>Forecast</v>
      </c>
      <c r="R526" s="117">
        <f t="shared" si="380"/>
        <v>0</v>
      </c>
      <c r="S526" s="118">
        <f t="shared" si="381"/>
        <v>581.28200501530625</v>
      </c>
      <c r="T526" s="77" t="str">
        <f t="shared" si="383"/>
        <v/>
      </c>
      <c r="U526" s="118" t="str">
        <f t="shared" si="384"/>
        <v/>
      </c>
      <c r="V526" s="33"/>
    </row>
    <row r="527" spans="2:22" ht="15" thickBot="1" x14ac:dyDescent="0.4">
      <c r="B527" s="68"/>
      <c r="C527" s="119"/>
      <c r="I527" s="57">
        <f>SUM(I520:I525)</f>
        <v>22601.57958792365</v>
      </c>
      <c r="O527" s="57">
        <f>SUM(O520:O525)</f>
        <v>13573825.0798064</v>
      </c>
      <c r="U527" s="57">
        <f>SUM(U520:U525)</f>
        <v>600.56975341046916</v>
      </c>
    </row>
    <row r="528" spans="2:22" ht="39.5" thickBot="1" x14ac:dyDescent="0.4">
      <c r="C528" s="120" t="s">
        <v>25</v>
      </c>
      <c r="D528" s="121" t="s">
        <v>26</v>
      </c>
      <c r="E528" s="53"/>
      <c r="F528" s="53"/>
      <c r="G528" s="162" t="s">
        <v>27</v>
      </c>
      <c r="H528" s="53"/>
      <c r="I528" s="65" t="s">
        <v>35</v>
      </c>
      <c r="J528" s="123"/>
      <c r="K528" s="63" t="s">
        <v>26</v>
      </c>
      <c r="L528" s="190" t="s">
        <v>27</v>
      </c>
      <c r="M528" s="190"/>
      <c r="N528" s="53"/>
      <c r="O528" s="65" t="str">
        <f>I528</f>
        <v>Test Year Versus OEB-approved</v>
      </c>
      <c r="P528" s="124"/>
      <c r="Q528" s="63" t="s">
        <v>26</v>
      </c>
      <c r="R528" s="190" t="s">
        <v>27</v>
      </c>
      <c r="S528" s="190"/>
      <c r="T528" s="53"/>
      <c r="U528" s="65" t="str">
        <f>O528</f>
        <v>Test Year Versus OEB-approved</v>
      </c>
    </row>
    <row r="529" spans="3:21" x14ac:dyDescent="0.35">
      <c r="C529" s="96"/>
      <c r="D529" s="125">
        <f t="shared" ref="D529:D535" si="385">D520</f>
        <v>2017</v>
      </c>
      <c r="E529" s="68"/>
      <c r="F529" s="68"/>
      <c r="G529" s="126"/>
      <c r="H529" s="68"/>
      <c r="I529" s="127"/>
      <c r="J529" s="128"/>
      <c r="K529" s="32">
        <f>D529</f>
        <v>2017</v>
      </c>
      <c r="L529" s="70"/>
      <c r="M529" s="70"/>
      <c r="N529" s="68"/>
      <c r="O529" s="71"/>
      <c r="P529" s="96"/>
      <c r="Q529" s="32">
        <f>K529</f>
        <v>2017</v>
      </c>
      <c r="R529" s="129"/>
      <c r="S529" s="129"/>
      <c r="T529" s="68"/>
      <c r="U529" s="71"/>
    </row>
    <row r="530" spans="3:21" x14ac:dyDescent="0.35">
      <c r="C530" s="96"/>
      <c r="D530" s="130">
        <f t="shared" si="385"/>
        <v>2018</v>
      </c>
      <c r="E530" s="68"/>
      <c r="F530" s="68"/>
      <c r="G530" s="131">
        <f t="shared" ref="G530:G535" si="386">IF(G520=0,"",G521/G520-1)</f>
        <v>-3.6246210623434805E-2</v>
      </c>
      <c r="H530" s="68"/>
      <c r="I530" s="127"/>
      <c r="J530" s="128"/>
      <c r="K530" s="32">
        <f t="shared" ref="K530:K536" si="387">D530</f>
        <v>2018</v>
      </c>
      <c r="L530" s="73">
        <f t="shared" ref="L530:M530" si="388">IF(L520=0,"",L521/L520-1)</f>
        <v>-2.4202979349595366E-2</v>
      </c>
      <c r="M530" s="73">
        <f t="shared" si="388"/>
        <v>-2.4202979349595366E-2</v>
      </c>
      <c r="N530" s="68"/>
      <c r="O530" s="71"/>
      <c r="P530" s="96"/>
      <c r="Q530" s="32">
        <f t="shared" ref="Q530:Q536" si="389">K530</f>
        <v>2018</v>
      </c>
      <c r="R530" s="132">
        <f>IF(R520="","",IF(R520=0,"",R521/R520-1))</f>
        <v>1.2496170086791603E-2</v>
      </c>
      <c r="S530" s="132">
        <f>IF(S520="","",IF(S520=0,"",S521/S520-1))</f>
        <v>1.2496170086791603E-2</v>
      </c>
      <c r="T530" s="68"/>
      <c r="U530" s="71"/>
    </row>
    <row r="531" spans="3:21" x14ac:dyDescent="0.35">
      <c r="C531" s="96"/>
      <c r="D531" s="130">
        <f t="shared" si="385"/>
        <v>2019</v>
      </c>
      <c r="E531" s="68"/>
      <c r="F531" s="68"/>
      <c r="G531" s="131">
        <f t="shared" si="386"/>
        <v>-3.4053610503282261E-2</v>
      </c>
      <c r="H531" s="68"/>
      <c r="I531" s="127"/>
      <c r="J531" s="128"/>
      <c r="K531" s="32">
        <f t="shared" si="387"/>
        <v>2019</v>
      </c>
      <c r="L531" s="73">
        <f t="shared" ref="L531:M531" si="390">IF(L521=0,"",L522/L521-1)</f>
        <v>-6.3342361443684769E-2</v>
      </c>
      <c r="M531" s="73">
        <f t="shared" si="390"/>
        <v>-6.3342361443684769E-2</v>
      </c>
      <c r="N531" s="68"/>
      <c r="O531" s="71"/>
      <c r="P531" s="96"/>
      <c r="Q531" s="32">
        <f t="shared" si="389"/>
        <v>2019</v>
      </c>
      <c r="R531" s="132">
        <f t="shared" ref="R531:S531" si="391">IF(R521="","",IF(R521=0,"",R522/R521-1))</f>
        <v>-3.0321300704547971E-2</v>
      </c>
      <c r="S531" s="132">
        <f t="shared" si="391"/>
        <v>-3.0321300704547971E-2</v>
      </c>
      <c r="T531" s="68"/>
      <c r="U531" s="71"/>
    </row>
    <row r="532" spans="3:21" x14ac:dyDescent="0.35">
      <c r="C532" s="96"/>
      <c r="D532" s="130">
        <f t="shared" si="385"/>
        <v>2020</v>
      </c>
      <c r="E532" s="68"/>
      <c r="F532" s="68"/>
      <c r="G532" s="131">
        <f t="shared" si="386"/>
        <v>-4.5825664259757426E-2</v>
      </c>
      <c r="H532" s="68"/>
      <c r="I532" s="127"/>
      <c r="J532" s="128"/>
      <c r="K532" s="32">
        <f t="shared" si="387"/>
        <v>2020</v>
      </c>
      <c r="L532" s="73">
        <f t="shared" ref="L532:M532" si="392">IF(L522=0,"",L523/L522-1)</f>
        <v>-5.7782658216670169E-2</v>
      </c>
      <c r="M532" s="73">
        <f t="shared" si="392"/>
        <v>-5.7782658216670169E-2</v>
      </c>
      <c r="N532" s="68"/>
      <c r="O532" s="71"/>
      <c r="P532" s="96"/>
      <c r="Q532" s="32">
        <f t="shared" si="389"/>
        <v>2020</v>
      </c>
      <c r="R532" s="132">
        <f t="shared" ref="R532:S532" si="393">IF(R522="","",IF(R522=0,"",R523/R522-1))</f>
        <v>-1.2531246659067463E-2</v>
      </c>
      <c r="S532" s="132">
        <f t="shared" si="393"/>
        <v>-1.2531246659067463E-2</v>
      </c>
      <c r="T532" s="68"/>
      <c r="U532" s="71"/>
    </row>
    <row r="533" spans="3:21" x14ac:dyDescent="0.35">
      <c r="C533" s="96"/>
      <c r="D533" s="130">
        <f t="shared" si="385"/>
        <v>2021</v>
      </c>
      <c r="E533" s="68"/>
      <c r="F533" s="68"/>
      <c r="G533" s="131">
        <f t="shared" si="386"/>
        <v>-1.6436935701467204E-2</v>
      </c>
      <c r="H533" s="68"/>
      <c r="I533" s="127"/>
      <c r="J533" s="128"/>
      <c r="K533" s="32">
        <f t="shared" si="387"/>
        <v>2021</v>
      </c>
      <c r="L533" s="73">
        <f t="shared" ref="L533:M533" si="394">IF(L523=0,"",L524/L523-1)</f>
        <v>-2.2192600088072556E-2</v>
      </c>
      <c r="M533" s="73">
        <f t="shared" si="394"/>
        <v>-2.2192600088072556E-2</v>
      </c>
      <c r="N533" s="68"/>
      <c r="O533" s="71"/>
      <c r="P533" s="96"/>
      <c r="Q533" s="32">
        <f t="shared" si="389"/>
        <v>2021</v>
      </c>
      <c r="R533" s="132">
        <f t="shared" ref="R533:S533" si="395">IF(R523="","",IF(R523=0,"",R524/R523-1))</f>
        <v>-5.8518508833088623E-3</v>
      </c>
      <c r="S533" s="132">
        <f t="shared" si="395"/>
        <v>-5.8518508833088623E-3</v>
      </c>
      <c r="T533" s="68"/>
      <c r="U533" s="71"/>
    </row>
    <row r="534" spans="3:21" x14ac:dyDescent="0.35">
      <c r="C534" s="96"/>
      <c r="D534" s="130">
        <f t="shared" si="385"/>
        <v>2022</v>
      </c>
      <c r="E534" s="68"/>
      <c r="F534" s="68"/>
      <c r="G534" s="131">
        <f t="shared" si="386"/>
        <v>-1.6497206627073102E-2</v>
      </c>
      <c r="H534" s="68"/>
      <c r="I534" s="127"/>
      <c r="J534" s="128"/>
      <c r="K534" s="32">
        <f t="shared" si="387"/>
        <v>2022</v>
      </c>
      <c r="L534" s="73" t="str">
        <f>IF(K525="Forecast","",IF(L524=0,"",L525/L524-1))</f>
        <v/>
      </c>
      <c r="M534" s="73">
        <f>IF(M524=0,"",M525/M524-1)</f>
        <v>-2.1417626174801918E-2</v>
      </c>
      <c r="N534" s="68"/>
      <c r="O534" s="71"/>
      <c r="P534" s="96"/>
      <c r="Q534" s="32">
        <f t="shared" si="389"/>
        <v>2022</v>
      </c>
      <c r="R534" s="132" t="str">
        <f>IF(Q525="Forecast","",IF(R524=0,"",R525/R524-1))</f>
        <v/>
      </c>
      <c r="S534" s="132">
        <f>IF(S524="","",IF(S524=0,"",S525/S524-1))</f>
        <v>-5.0029543188729875E-3</v>
      </c>
      <c r="T534" s="68"/>
      <c r="U534" s="71"/>
    </row>
    <row r="535" spans="3:21" x14ac:dyDescent="0.35">
      <c r="C535" s="96"/>
      <c r="D535" s="130">
        <f t="shared" si="385"/>
        <v>2023</v>
      </c>
      <c r="E535" s="68"/>
      <c r="F535" s="68"/>
      <c r="G535" s="131">
        <f t="shared" si="386"/>
        <v>-1.6503890579990022E-2</v>
      </c>
      <c r="H535" s="68"/>
      <c r="I535" s="133">
        <f>IF(I527=0,"",G526/I527-1)</f>
        <v>-0.14896023081172183</v>
      </c>
      <c r="J535" s="128"/>
      <c r="K535" s="32">
        <f t="shared" si="387"/>
        <v>2023</v>
      </c>
      <c r="L535" s="73" t="str">
        <f>IF(K526="Forecast","",IF(L525=0,"",L526/L525-1))</f>
        <v/>
      </c>
      <c r="M535" s="73">
        <f>IF(M525=0,"",M526/M525-1)</f>
        <v>-2.1429036398601164E-2</v>
      </c>
      <c r="N535" s="68"/>
      <c r="O535" s="74">
        <f>IF(O527=0,"",M526/O527-1)</f>
        <v>-0.17629201175667764</v>
      </c>
      <c r="P535" s="96"/>
      <c r="Q535" s="32">
        <f t="shared" si="389"/>
        <v>2023</v>
      </c>
      <c r="R535" s="132" t="str">
        <f>IF(Q526="Forecast","",IF(R525=0,"",R526/R525-1))</f>
        <v/>
      </c>
      <c r="S535" s="132">
        <f>IF(S525="","",IF(S525=0,"",S526/S525-1))</f>
        <v>-5.0077939012037609E-3</v>
      </c>
      <c r="T535" s="68"/>
      <c r="U535" s="74">
        <f>IF(U527=0,"",S526/U527-1)</f>
        <v>-3.2115750561251377E-2</v>
      </c>
    </row>
    <row r="536" spans="3:21" ht="29.5" thickBot="1" x14ac:dyDescent="0.4">
      <c r="C536" s="22"/>
      <c r="D536" s="134" t="s">
        <v>29</v>
      </c>
      <c r="E536" s="77"/>
      <c r="F536" s="77"/>
      <c r="G536" s="135">
        <f>IF(G520=0,"",(G526/G520)^(1/($D526-$D520-1))-1)</f>
        <v>-3.3104671982531197E-2</v>
      </c>
      <c r="H536" s="77"/>
      <c r="I536" s="136">
        <f>IF(I527=0,"",(G526/I527)^(1/(TestYear-RebaseYear-1))-1)</f>
        <v>-3.952190685948942E-2</v>
      </c>
      <c r="J536" s="80"/>
      <c r="K536" s="81" t="str">
        <f t="shared" si="387"/>
        <v>Geometric Mean</v>
      </c>
      <c r="L536" s="82">
        <f>IF(L520=0,"",(L524/L520)^(1/($D524-$D520-1))-1)</f>
        <v>-5.568926539719754E-2</v>
      </c>
      <c r="M536" s="82">
        <f>IF(M520=0,"",(M526/M520)^(1/($D526-$D520-1))-1)</f>
        <v>-4.2129278311444085E-2</v>
      </c>
      <c r="N536" s="77"/>
      <c r="O536" s="83">
        <f>IF(O527=0,"",(M526/O527)^(1/(TestYear-RebaseYear-1))-1)</f>
        <v>-4.7328179021027594E-2</v>
      </c>
      <c r="P536" s="22"/>
      <c r="Q536" s="81" t="str">
        <f t="shared" si="389"/>
        <v>Geometric Mean</v>
      </c>
      <c r="R536" s="137">
        <f>IF(R520="","",IF(R520=0,"",(R524/R520)^(1/($D524-$D520-1))-1))</f>
        <v>-1.220860539830082E-2</v>
      </c>
      <c r="S536" s="82">
        <f>IF(S520="","",IF(S520=0,"",(S526/S520)^(1/($D526-$D520-1))-1))</f>
        <v>-9.33359182468807E-3</v>
      </c>
      <c r="T536" s="77"/>
      <c r="U536" s="83">
        <f>IF(U527=0,"",(S526/U527)^(1/(TestYear-RebaseYear-1))-1)</f>
        <v>-8.1274859023734436E-3</v>
      </c>
    </row>
    <row r="538" spans="3:21" ht="15" thickBot="1" x14ac:dyDescent="0.4">
      <c r="Q538" s="77"/>
      <c r="R538" s="77"/>
      <c r="S538" s="77"/>
      <c r="T538" s="77"/>
      <c r="U538" s="77"/>
    </row>
    <row r="539" spans="3:21" x14ac:dyDescent="0.35">
      <c r="C539" s="17"/>
      <c r="D539" s="18" t="s">
        <v>16</v>
      </c>
      <c r="E539" s="18"/>
      <c r="F539" s="179" t="s">
        <v>8</v>
      </c>
      <c r="G539" s="180"/>
      <c r="H539" s="180"/>
      <c r="I539" s="181"/>
      <c r="K539" s="182" t="str">
        <f>IF(ISBLANK(Q516),"",CONCATENATE("Demand (",Q516,")"))</f>
        <v>Demand (kWh)</v>
      </c>
      <c r="L539" s="183"/>
      <c r="M539" s="183"/>
      <c r="N539" s="183"/>
      <c r="O539" s="184"/>
      <c r="Q539" s="185" t="str">
        <f>CONCATENATE("Demand (",Q516,") per ",LEFT(F518,LEN(F518)-1))</f>
        <v>Demand (kWh) per Customer</v>
      </c>
      <c r="R539" s="186"/>
      <c r="S539" s="186"/>
      <c r="T539" s="186"/>
      <c r="U539" s="187"/>
    </row>
    <row r="540" spans="3:21" ht="39.5" thickBot="1" x14ac:dyDescent="0.4">
      <c r="C540" s="22"/>
      <c r="D540" s="23" t="str">
        <f>CONCATENATE("(for ",TestYear," Cost of Service")</f>
        <v>(for 2023 Cost of Service</v>
      </c>
      <c r="E540" s="31"/>
      <c r="F540" s="188"/>
      <c r="G540" s="189"/>
      <c r="H540" s="189"/>
      <c r="I540" s="138"/>
      <c r="K540" s="27"/>
      <c r="L540" s="28" t="s">
        <v>18</v>
      </c>
      <c r="M540" s="28" t="s">
        <v>19</v>
      </c>
      <c r="N540" s="29"/>
      <c r="O540" s="30" t="str">
        <f>M540</f>
        <v>Weather-normalized</v>
      </c>
      <c r="Q540" s="139"/>
      <c r="R540" s="28" t="str">
        <f>L540</f>
        <v>Actual (Weather actual)</v>
      </c>
      <c r="S540" s="28" t="str">
        <f>M540</f>
        <v>Weather-normalized</v>
      </c>
      <c r="T540" s="28"/>
      <c r="U540" s="140" t="str">
        <f>O540</f>
        <v>Weather-normalized</v>
      </c>
    </row>
    <row r="541" spans="3:21" x14ac:dyDescent="0.35">
      <c r="C541" s="31" t="s">
        <v>20</v>
      </c>
      <c r="D541" s="32">
        <f t="shared" ref="D541:D546" si="396">D542-1</f>
        <v>2017</v>
      </c>
      <c r="E541" s="96"/>
      <c r="F541" s="97" t="str">
        <f t="shared" ref="F541:F547" si="397">F520</f>
        <v>Actual</v>
      </c>
      <c r="G541" s="141">
        <f>'[2]D-05-01-02 inputs'!$N86</f>
        <v>2373564.2936337707</v>
      </c>
      <c r="H541" s="36" t="str">
        <f t="shared" ref="H541:H547" si="398">IF(D541=RebaseYear,"OEB-approved","")</f>
        <v/>
      </c>
      <c r="I541" s="142"/>
      <c r="K541" s="99" t="str">
        <f t="shared" ref="K541:K547" si="399">K520</f>
        <v>Actual</v>
      </c>
      <c r="L541" s="143"/>
      <c r="M541" s="143"/>
      <c r="N541" s="100" t="str">
        <f t="shared" ref="N541:N547" si="400">N520</f>
        <v/>
      </c>
      <c r="O541" s="71"/>
      <c r="Q541" s="102" t="str">
        <f>K541</f>
        <v>Actual</v>
      </c>
      <c r="R541" s="68">
        <f>IF(G541=0,"",L541/G541)</f>
        <v>0</v>
      </c>
      <c r="S541" s="33">
        <f>IF(G541=0,"",M541/G541)</f>
        <v>0</v>
      </c>
      <c r="T541" s="33" t="str">
        <f>N541</f>
        <v/>
      </c>
      <c r="U541" s="96" t="str">
        <f>IF(T541="","",IF(I541=0,"",O541/I541))</f>
        <v/>
      </c>
    </row>
    <row r="542" spans="3:21" x14ac:dyDescent="0.35">
      <c r="C542" s="31" t="s">
        <v>20</v>
      </c>
      <c r="D542" s="32">
        <f t="shared" si="396"/>
        <v>2018</v>
      </c>
      <c r="E542" s="96"/>
      <c r="F542" s="105" t="str">
        <f t="shared" si="397"/>
        <v>Actual</v>
      </c>
      <c r="G542" s="141">
        <f>'[2]D-05-01-02 inputs'!$N87</f>
        <v>2307202.7141519999</v>
      </c>
      <c r="H542" s="36" t="str">
        <f t="shared" si="398"/>
        <v>OEB-approved</v>
      </c>
      <c r="I542" s="144"/>
      <c r="K542" s="99" t="str">
        <f t="shared" si="399"/>
        <v>Actual</v>
      </c>
      <c r="L542" s="143"/>
      <c r="M542" s="143"/>
      <c r="N542" s="100" t="str">
        <f t="shared" si="400"/>
        <v>OEB-approved</v>
      </c>
      <c r="O542" s="71"/>
      <c r="Q542" s="102" t="str">
        <f t="shared" ref="Q542:Q547" si="401">K542</f>
        <v>Actual</v>
      </c>
      <c r="R542" s="68">
        <f t="shared" ref="R542:R547" si="402">IF(G542=0,"",L542/G542)</f>
        <v>0</v>
      </c>
      <c r="S542" s="33">
        <f t="shared" ref="S542:S547" si="403">IF(G542=0,"",M542/G542)</f>
        <v>0</v>
      </c>
      <c r="T542" s="33" t="str">
        <f t="shared" ref="T542:T547" si="404">N542</f>
        <v>OEB-approved</v>
      </c>
      <c r="U542" s="96" t="str">
        <f t="shared" ref="U542:U547" si="405">IF(T542="","",IF(I542=0,"",O542/I542))</f>
        <v/>
      </c>
    </row>
    <row r="543" spans="3:21" x14ac:dyDescent="0.35">
      <c r="C543" s="31" t="s">
        <v>20</v>
      </c>
      <c r="D543" s="32">
        <f t="shared" si="396"/>
        <v>2019</v>
      </c>
      <c r="E543" s="96"/>
      <c r="F543" s="105" t="str">
        <f t="shared" si="397"/>
        <v>Actual</v>
      </c>
      <c r="G543" s="141">
        <f>'[2]D-05-01-02 inputs'!$N88</f>
        <v>2331341.2059145132</v>
      </c>
      <c r="H543" s="36" t="str">
        <f t="shared" si="398"/>
        <v/>
      </c>
      <c r="I543" s="145"/>
      <c r="K543" s="99" t="str">
        <f t="shared" si="399"/>
        <v>Actual</v>
      </c>
      <c r="L543" s="143"/>
      <c r="M543" s="143"/>
      <c r="N543" s="100" t="str">
        <f t="shared" si="400"/>
        <v/>
      </c>
      <c r="O543" s="146"/>
      <c r="Q543" s="102" t="str">
        <f t="shared" si="401"/>
        <v>Actual</v>
      </c>
      <c r="R543" s="68">
        <f t="shared" si="402"/>
        <v>0</v>
      </c>
      <c r="S543" s="33">
        <f t="shared" si="403"/>
        <v>0</v>
      </c>
      <c r="T543" s="33" t="str">
        <f t="shared" si="404"/>
        <v/>
      </c>
      <c r="U543" s="96" t="str">
        <f t="shared" si="405"/>
        <v/>
      </c>
    </row>
    <row r="544" spans="3:21" x14ac:dyDescent="0.35">
      <c r="C544" s="31" t="s">
        <v>20</v>
      </c>
      <c r="D544" s="32">
        <f t="shared" si="396"/>
        <v>2020</v>
      </c>
      <c r="E544" s="96"/>
      <c r="F544" s="105" t="str">
        <f t="shared" si="397"/>
        <v>Actual</v>
      </c>
      <c r="G544" s="141">
        <f>'[2]D-05-01-02 inputs'!$N89</f>
        <v>2481165.5668245163</v>
      </c>
      <c r="H544" s="36" t="str">
        <f t="shared" si="398"/>
        <v/>
      </c>
      <c r="I544" s="144"/>
      <c r="K544" s="99" t="str">
        <f t="shared" si="399"/>
        <v>Actual</v>
      </c>
      <c r="L544" s="143"/>
      <c r="M544" s="143"/>
      <c r="N544" s="100" t="str">
        <f t="shared" si="400"/>
        <v/>
      </c>
      <c r="O544" s="71"/>
      <c r="Q544" s="102" t="str">
        <f t="shared" si="401"/>
        <v>Actual</v>
      </c>
      <c r="R544" s="68">
        <f t="shared" si="402"/>
        <v>0</v>
      </c>
      <c r="S544" s="33">
        <f t="shared" si="403"/>
        <v>0</v>
      </c>
      <c r="T544" s="33" t="str">
        <f t="shared" si="404"/>
        <v/>
      </c>
      <c r="U544" s="96" t="str">
        <f t="shared" si="405"/>
        <v/>
      </c>
    </row>
    <row r="545" spans="2:21" x14ac:dyDescent="0.35">
      <c r="C545" s="31" t="s">
        <v>20</v>
      </c>
      <c r="D545" s="32">
        <f t="shared" si="396"/>
        <v>2021</v>
      </c>
      <c r="E545" s="96"/>
      <c r="F545" s="105" t="str">
        <f t="shared" si="397"/>
        <v>Actual</v>
      </c>
      <c r="G545" s="141">
        <f>'[2]D-05-01-02 inputs'!$N90</f>
        <v>2560299.3804744394</v>
      </c>
      <c r="H545" s="36" t="str">
        <f t="shared" si="398"/>
        <v/>
      </c>
      <c r="I545" s="144"/>
      <c r="K545" s="99" t="str">
        <f t="shared" si="399"/>
        <v>Actual</v>
      </c>
      <c r="L545" s="143"/>
      <c r="M545" s="143"/>
      <c r="N545" s="100" t="str">
        <f t="shared" si="400"/>
        <v/>
      </c>
      <c r="O545" s="71"/>
      <c r="Q545" s="102" t="str">
        <f t="shared" si="401"/>
        <v>Actual</v>
      </c>
      <c r="R545" s="68">
        <f t="shared" si="402"/>
        <v>0</v>
      </c>
      <c r="S545" s="33">
        <f t="shared" si="403"/>
        <v>0</v>
      </c>
      <c r="T545" s="33" t="str">
        <f t="shared" si="404"/>
        <v/>
      </c>
      <c r="U545" s="96" t="str">
        <f t="shared" si="405"/>
        <v/>
      </c>
    </row>
    <row r="546" spans="2:21" x14ac:dyDescent="0.35">
      <c r="C546" s="31" t="s">
        <v>36</v>
      </c>
      <c r="D546" s="32">
        <f t="shared" si="396"/>
        <v>2022</v>
      </c>
      <c r="E546" s="96"/>
      <c r="F546" s="105" t="str">
        <f t="shared" si="397"/>
        <v>Forecast</v>
      </c>
      <c r="G546" s="141">
        <f>'[2]D-05-01-02 inputs'!$N91</f>
        <v>2803564.3180982228</v>
      </c>
      <c r="H546" s="36" t="str">
        <f t="shared" si="398"/>
        <v/>
      </c>
      <c r="I546" s="144"/>
      <c r="K546" s="99" t="str">
        <f t="shared" si="399"/>
        <v>Forecast</v>
      </c>
      <c r="L546" s="147"/>
      <c r="M546" s="148"/>
      <c r="N546" s="100" t="str">
        <f t="shared" si="400"/>
        <v/>
      </c>
      <c r="O546" s="71"/>
      <c r="Q546" s="102" t="str">
        <f t="shared" si="401"/>
        <v>Forecast</v>
      </c>
      <c r="R546" s="68">
        <f t="shared" si="402"/>
        <v>0</v>
      </c>
      <c r="S546" s="33">
        <f t="shared" si="403"/>
        <v>0</v>
      </c>
      <c r="T546" s="33" t="str">
        <f t="shared" si="404"/>
        <v/>
      </c>
      <c r="U546" s="96" t="str">
        <f t="shared" si="405"/>
        <v/>
      </c>
    </row>
    <row r="547" spans="2:21" ht="15" thickBot="1" x14ac:dyDescent="0.4">
      <c r="C547" s="43" t="s">
        <v>37</v>
      </c>
      <c r="D547" s="44">
        <f>TestYear</f>
        <v>2023</v>
      </c>
      <c r="E547" s="22"/>
      <c r="F547" s="109" t="str">
        <f t="shared" si="397"/>
        <v>Forecast</v>
      </c>
      <c r="G547" s="141">
        <f>'[2]D-05-01-02 inputs'!$N92</f>
        <v>2415119.6171085793</v>
      </c>
      <c r="H547" s="48" t="str">
        <f t="shared" si="398"/>
        <v/>
      </c>
      <c r="I547" s="149"/>
      <c r="K547" s="112" t="str">
        <f t="shared" si="399"/>
        <v>Forecast</v>
      </c>
      <c r="L547" s="150"/>
      <c r="M547" s="151"/>
      <c r="N547" s="114" t="str">
        <f t="shared" si="400"/>
        <v/>
      </c>
      <c r="O547" s="152"/>
      <c r="Q547" s="153" t="str">
        <f t="shared" si="401"/>
        <v>Forecast</v>
      </c>
      <c r="R547" s="45">
        <f t="shared" si="402"/>
        <v>0</v>
      </c>
      <c r="S547" s="45">
        <f t="shared" si="403"/>
        <v>0</v>
      </c>
      <c r="T547" s="45" t="str">
        <f t="shared" si="404"/>
        <v/>
      </c>
      <c r="U547" s="22" t="str">
        <f t="shared" si="405"/>
        <v/>
      </c>
    </row>
    <row r="548" spans="2:21" ht="15" thickBot="1" x14ac:dyDescent="0.4">
      <c r="C548" s="119"/>
      <c r="I548" s="57">
        <f>SUM(I541:I546)</f>
        <v>0</v>
      </c>
      <c r="J548" s="68"/>
      <c r="O548" s="57">
        <f>SUM(O541:O546)</f>
        <v>0</v>
      </c>
      <c r="U548" s="57">
        <f>SUM(U541:U546)</f>
        <v>0</v>
      </c>
    </row>
    <row r="549" spans="2:21" ht="39.5" thickBot="1" x14ac:dyDescent="0.4">
      <c r="C549" s="120" t="s">
        <v>25</v>
      </c>
      <c r="D549" s="121" t="s">
        <v>26</v>
      </c>
      <c r="E549" s="162"/>
      <c r="F549" s="162"/>
      <c r="G549" s="162" t="s">
        <v>27</v>
      </c>
      <c r="H549" s="162"/>
      <c r="I549" s="65" t="str">
        <f>I528</f>
        <v>Test Year Versus OEB-approved</v>
      </c>
      <c r="J549" s="154"/>
      <c r="K549" s="63" t="s">
        <v>26</v>
      </c>
      <c r="L549" s="190" t="s">
        <v>27</v>
      </c>
      <c r="M549" s="190"/>
      <c r="N549" s="162"/>
      <c r="O549" s="65" t="str">
        <f>I549</f>
        <v>Test Year Versus OEB-approved</v>
      </c>
      <c r="P549" s="155"/>
      <c r="Q549" s="63" t="s">
        <v>26</v>
      </c>
      <c r="R549" s="190" t="s">
        <v>27</v>
      </c>
      <c r="S549" s="190"/>
      <c r="T549" s="162"/>
      <c r="U549" s="65" t="str">
        <f>O549</f>
        <v>Test Year Versus OEB-approved</v>
      </c>
    </row>
    <row r="550" spans="2:21" x14ac:dyDescent="0.35">
      <c r="C550" s="96"/>
      <c r="D550" s="156">
        <f t="shared" ref="D550:D556" si="406">D541</f>
        <v>2017</v>
      </c>
      <c r="E550" s="56"/>
      <c r="F550" s="68"/>
      <c r="G550" s="126"/>
      <c r="H550" s="68"/>
      <c r="I550" s="127"/>
      <c r="J550" s="96"/>
      <c r="K550" s="32">
        <f>D550</f>
        <v>2017</v>
      </c>
      <c r="L550" s="70"/>
      <c r="M550" s="70"/>
      <c r="N550" s="68"/>
      <c r="O550" s="157"/>
      <c r="P550" s="96"/>
      <c r="Q550" s="32">
        <f>K550</f>
        <v>2017</v>
      </c>
      <c r="R550" s="129"/>
      <c r="S550" s="129"/>
      <c r="T550" s="68"/>
      <c r="U550" s="71"/>
    </row>
    <row r="551" spans="2:21" x14ac:dyDescent="0.35">
      <c r="C551" s="96"/>
      <c r="D551" s="130">
        <f t="shared" si="406"/>
        <v>2018</v>
      </c>
      <c r="E551" s="68"/>
      <c r="F551" s="68"/>
      <c r="G551" s="131">
        <f t="shared" ref="G551:G556" si="407">IF(G541=0,"",G542/G541-1)</f>
        <v>-2.7958618883744513E-2</v>
      </c>
      <c r="H551" s="68"/>
      <c r="I551" s="127"/>
      <c r="J551" s="96"/>
      <c r="K551" s="32">
        <f t="shared" ref="K551:K557" si="408">D551</f>
        <v>2018</v>
      </c>
      <c r="L551" s="73" t="str">
        <f t="shared" ref="L551:M551" si="409">IF(L541=0,"",L542/L541-1)</f>
        <v/>
      </c>
      <c r="M551" s="73" t="str">
        <f t="shared" si="409"/>
        <v/>
      </c>
      <c r="N551" s="68"/>
      <c r="O551" s="157"/>
      <c r="P551" s="96"/>
      <c r="Q551" s="32">
        <f t="shared" ref="Q551:Q557" si="410">K551</f>
        <v>2018</v>
      </c>
      <c r="R551" s="132" t="str">
        <f>IF(R541="","",IF(R541=0,"",R542/R541-1))</f>
        <v/>
      </c>
      <c r="S551" s="132" t="str">
        <f>IF(S541="","",IF(S541=0,"",S542/S541-1))</f>
        <v/>
      </c>
      <c r="T551" s="68"/>
      <c r="U551" s="71"/>
    </row>
    <row r="552" spans="2:21" x14ac:dyDescent="0.35">
      <c r="C552" s="96"/>
      <c r="D552" s="158">
        <f t="shared" si="406"/>
        <v>2019</v>
      </c>
      <c r="E552" s="68"/>
      <c r="F552" s="68"/>
      <c r="G552" s="131">
        <f t="shared" si="407"/>
        <v>1.0462232735100274E-2</v>
      </c>
      <c r="H552" s="68"/>
      <c r="I552" s="127"/>
      <c r="J552" s="96"/>
      <c r="K552" s="32">
        <f t="shared" si="408"/>
        <v>2019</v>
      </c>
      <c r="L552" s="73" t="str">
        <f t="shared" ref="L552:M552" si="411">IF(L542=0,"",L543/L542-1)</f>
        <v/>
      </c>
      <c r="M552" s="73" t="str">
        <f t="shared" si="411"/>
        <v/>
      </c>
      <c r="N552" s="68"/>
      <c r="O552" s="157"/>
      <c r="P552" s="96"/>
      <c r="Q552" s="32">
        <f t="shared" si="410"/>
        <v>2019</v>
      </c>
      <c r="R552" s="132" t="str">
        <f t="shared" ref="R552:S552" si="412">IF(R542="","",IF(R542=0,"",R543/R542-1))</f>
        <v/>
      </c>
      <c r="S552" s="132" t="str">
        <f t="shared" si="412"/>
        <v/>
      </c>
      <c r="T552" s="68"/>
      <c r="U552" s="71"/>
    </row>
    <row r="553" spans="2:21" x14ac:dyDescent="0.35">
      <c r="C553" s="96"/>
      <c r="D553" s="130">
        <f t="shared" si="406"/>
        <v>2020</v>
      </c>
      <c r="E553" s="68"/>
      <c r="F553" s="68"/>
      <c r="G553" s="131">
        <f t="shared" si="407"/>
        <v>6.4265308111015607E-2</v>
      </c>
      <c r="H553" s="68"/>
      <c r="I553" s="127"/>
      <c r="J553" s="96"/>
      <c r="K553" s="32">
        <f t="shared" si="408"/>
        <v>2020</v>
      </c>
      <c r="L553" s="73" t="str">
        <f t="shared" ref="L553:M553" si="413">IF(L543=0,"",L544/L543-1)</f>
        <v/>
      </c>
      <c r="M553" s="73" t="str">
        <f t="shared" si="413"/>
        <v/>
      </c>
      <c r="N553" s="68"/>
      <c r="O553" s="157"/>
      <c r="P553" s="96"/>
      <c r="Q553" s="32">
        <f t="shared" si="410"/>
        <v>2020</v>
      </c>
      <c r="R553" s="132" t="str">
        <f t="shared" ref="R553:S553" si="414">IF(R543="","",IF(R543=0,"",R544/R543-1))</f>
        <v/>
      </c>
      <c r="S553" s="132" t="str">
        <f t="shared" si="414"/>
        <v/>
      </c>
      <c r="T553" s="68"/>
      <c r="U553" s="71"/>
    </row>
    <row r="554" spans="2:21" x14ac:dyDescent="0.35">
      <c r="C554" s="96"/>
      <c r="D554" s="130">
        <f t="shared" si="406"/>
        <v>2021</v>
      </c>
      <c r="E554" s="68"/>
      <c r="F554" s="68"/>
      <c r="G554" s="131">
        <f t="shared" si="407"/>
        <v>3.1893806164334793E-2</v>
      </c>
      <c r="H554" s="68"/>
      <c r="I554" s="127"/>
      <c r="J554" s="96"/>
      <c r="K554" s="32">
        <f t="shared" si="408"/>
        <v>2021</v>
      </c>
      <c r="L554" s="73" t="str">
        <f t="shared" ref="L554:M554" si="415">IF(L544=0,"",L545/L544-1)</f>
        <v/>
      </c>
      <c r="M554" s="73" t="str">
        <f t="shared" si="415"/>
        <v/>
      </c>
      <c r="N554" s="68"/>
      <c r="O554" s="157"/>
      <c r="P554" s="96"/>
      <c r="Q554" s="32">
        <f t="shared" si="410"/>
        <v>2021</v>
      </c>
      <c r="R554" s="132" t="str">
        <f t="shared" ref="R554:S554" si="416">IF(R544="","",IF(R544=0,"",R545/R544-1))</f>
        <v/>
      </c>
      <c r="S554" s="132" t="str">
        <f t="shared" si="416"/>
        <v/>
      </c>
      <c r="T554" s="68"/>
      <c r="U554" s="71"/>
    </row>
    <row r="555" spans="2:21" x14ac:dyDescent="0.35">
      <c r="C555" s="96"/>
      <c r="D555" s="130">
        <f t="shared" si="406"/>
        <v>2022</v>
      </c>
      <c r="E555" s="68"/>
      <c r="F555" s="68"/>
      <c r="G555" s="131">
        <f t="shared" si="407"/>
        <v>9.50142547699655E-2</v>
      </c>
      <c r="H555" s="68"/>
      <c r="I555" s="127"/>
      <c r="J555" s="96"/>
      <c r="K555" s="32">
        <f t="shared" si="408"/>
        <v>2022</v>
      </c>
      <c r="L555" s="73" t="str">
        <f>IF(K546="Forecast","",IF(L545=0,"",L546/L545-1))</f>
        <v/>
      </c>
      <c r="M555" s="73" t="str">
        <f>IF(M545=0,"",M546/M545-1)</f>
        <v/>
      </c>
      <c r="N555" s="68"/>
      <c r="O555" s="157"/>
      <c r="P555" s="96"/>
      <c r="Q555" s="32">
        <f t="shared" si="410"/>
        <v>2022</v>
      </c>
      <c r="R555" s="132" t="str">
        <f>IF(Q546="Forecast","",IF(R545=0,"",R546/R545-1))</f>
        <v/>
      </c>
      <c r="S555" s="132" t="str">
        <f>IF(S545="","",IF(S545=0,"",S546/S545-1))</f>
        <v/>
      </c>
      <c r="T555" s="68"/>
      <c r="U555" s="71"/>
    </row>
    <row r="556" spans="2:21" x14ac:dyDescent="0.35">
      <c r="C556" s="96"/>
      <c r="D556" s="158">
        <f t="shared" si="406"/>
        <v>2023</v>
      </c>
      <c r="E556" s="68"/>
      <c r="F556" s="68"/>
      <c r="G556" s="131">
        <f t="shared" si="407"/>
        <v>-0.13855387532294683</v>
      </c>
      <c r="H556" s="68"/>
      <c r="I556" s="133" t="str">
        <f>IF(I548=0,"",G547/I548-1)</f>
        <v/>
      </c>
      <c r="J556" s="96"/>
      <c r="K556" s="32">
        <f t="shared" si="408"/>
        <v>2023</v>
      </c>
      <c r="L556" s="73" t="str">
        <f>IF(K547="Forecast","",IF(L546=0,"",L547/L546-1))</f>
        <v/>
      </c>
      <c r="M556" s="73" t="str">
        <f>IF(M546=0,"",M547/M546-1)</f>
        <v/>
      </c>
      <c r="N556" s="68"/>
      <c r="O556" s="159" t="str">
        <f>IF(O548=0,"",M547/O548-1)</f>
        <v/>
      </c>
      <c r="P556" s="96"/>
      <c r="Q556" s="32">
        <f t="shared" si="410"/>
        <v>2023</v>
      </c>
      <c r="R556" s="132" t="str">
        <f>IF(Q547="Forecast","",IF(R546=0,"",R547/R546-1))</f>
        <v/>
      </c>
      <c r="S556" s="132" t="str">
        <f>IF(S546="","",IF(S546=0,"",S547/S546-1))</f>
        <v/>
      </c>
      <c r="T556" s="68"/>
      <c r="U556" s="74" t="str">
        <f>IF(U548=0,"",S547/U548-1)</f>
        <v/>
      </c>
    </row>
    <row r="557" spans="2:21" ht="29.5" thickBot="1" x14ac:dyDescent="0.4">
      <c r="C557" s="22"/>
      <c r="D557" s="134" t="s">
        <v>29</v>
      </c>
      <c r="E557" s="77"/>
      <c r="F557" s="77"/>
      <c r="G557" s="135">
        <f>IF(G541=0,"",(G547/G541)^(1/($D547-$D541-1))-1)</f>
        <v>3.477245643829896E-3</v>
      </c>
      <c r="H557" s="77"/>
      <c r="I557" s="83" t="str">
        <f>IF(I548=0,"",(G547/I548)^(1/(TestYear-RebaseYear-1))-1)</f>
        <v/>
      </c>
      <c r="J557" s="96"/>
      <c r="K557" s="81" t="str">
        <f t="shared" si="408"/>
        <v>Geometric Mean</v>
      </c>
      <c r="L557" s="82" t="str">
        <f>IF(L541=0,"",(L545/L541)^(1/($D545-$D541-1))-1)</f>
        <v/>
      </c>
      <c r="M557" s="82" t="str">
        <f>IF(M541=0,"",(M547/M541)^(1/($D547-$D541-1))-1)</f>
        <v/>
      </c>
      <c r="N557" s="77"/>
      <c r="O557" s="83" t="str">
        <f>IF(O548=0,"",(M547/O548)^(1/(TestYear-RebaseYear-1))-1)</f>
        <v/>
      </c>
      <c r="P557" s="22"/>
      <c r="Q557" s="81" t="str">
        <f t="shared" si="410"/>
        <v>Geometric Mean</v>
      </c>
      <c r="R557" s="137" t="str">
        <f>IF(R541="","",IF(R541=0,"",(R545/R541)^(1/($D545-$D541-1))-1))</f>
        <v/>
      </c>
      <c r="S557" s="82" t="str">
        <f>IF(S541="","",IF(S541=0,"",(S547/S541)^(1/($D547-$D541-1))-1))</f>
        <v/>
      </c>
      <c r="T557" s="77"/>
      <c r="U557" s="83" t="str">
        <f>IF(U548=0,"",(S547/U548)^(1/(TestYear-RebaseYear-1))-1)</f>
        <v/>
      </c>
    </row>
    <row r="558" spans="2:21" ht="15" thickBot="1" x14ac:dyDescent="0.4">
      <c r="C558" s="68"/>
      <c r="D558" s="160"/>
      <c r="E558" s="68"/>
      <c r="F558" s="68"/>
      <c r="G558" s="131"/>
      <c r="H558" s="68"/>
      <c r="I558" s="161"/>
      <c r="J558" s="68"/>
      <c r="K558" s="160"/>
      <c r="L558" s="73"/>
      <c r="M558" s="73"/>
      <c r="N558" s="68"/>
      <c r="O558" s="161"/>
      <c r="P558" s="68"/>
      <c r="Q558" s="160"/>
      <c r="R558" s="132"/>
      <c r="S558" s="73"/>
      <c r="T558" s="68"/>
      <c r="U558" s="161"/>
    </row>
    <row r="559" spans="2:21" ht="15" thickBot="1" x14ac:dyDescent="0.4">
      <c r="B559" s="85">
        <v>13</v>
      </c>
      <c r="C559" s="86" t="s">
        <v>31</v>
      </c>
      <c r="D559" s="191" t="s">
        <v>48</v>
      </c>
      <c r="E559" s="192"/>
      <c r="F559" s="192"/>
      <c r="G559" s="192"/>
      <c r="H559" s="192"/>
      <c r="I559" s="193"/>
      <c r="K559" s="87" t="s">
        <v>32</v>
      </c>
      <c r="Q559" s="88" t="s">
        <v>33</v>
      </c>
      <c r="R559" s="89"/>
      <c r="S559" s="89"/>
      <c r="T559" s="89"/>
      <c r="U559" s="89"/>
    </row>
    <row r="560" spans="2:21" ht="15" thickBot="1" x14ac:dyDescent="0.4">
      <c r="Q560" s="77"/>
      <c r="R560" s="77"/>
      <c r="S560" s="77"/>
      <c r="T560" s="77"/>
      <c r="U560" s="77"/>
    </row>
    <row r="561" spans="2:22" x14ac:dyDescent="0.35">
      <c r="C561" s="17"/>
      <c r="D561" s="18" t="s">
        <v>16</v>
      </c>
      <c r="E561" s="18"/>
      <c r="F561" s="194" t="s">
        <v>34</v>
      </c>
      <c r="G561" s="195"/>
      <c r="H561" s="195"/>
      <c r="I561" s="196"/>
      <c r="J561" s="18"/>
      <c r="K561" s="182" t="s">
        <v>17</v>
      </c>
      <c r="L561" s="183"/>
      <c r="M561" s="183"/>
      <c r="N561" s="183"/>
      <c r="O561" s="184"/>
      <c r="P561" s="19"/>
      <c r="Q561" s="185" t="str">
        <f>CONCATENATE("Consumption (kWh) per ",LEFT(F561,LEN(F561)-1))</f>
        <v>Consumption (kWh) per Customer</v>
      </c>
      <c r="R561" s="186"/>
      <c r="S561" s="186"/>
      <c r="T561" s="186"/>
      <c r="U561" s="187"/>
      <c r="V561" s="90"/>
    </row>
    <row r="562" spans="2:22" ht="39.5" thickBot="1" x14ac:dyDescent="0.4">
      <c r="C562" s="22"/>
      <c r="D562" s="23" t="str">
        <f>CONCATENATE("(for ",TestYear," Cost of Service")</f>
        <v>(for 2023 Cost of Service</v>
      </c>
      <c r="E562" s="31"/>
      <c r="F562" s="188"/>
      <c r="G562" s="189"/>
      <c r="H562" s="197"/>
      <c r="I562" s="91"/>
      <c r="J562" s="31"/>
      <c r="K562" s="27"/>
      <c r="L562" s="28" t="s">
        <v>18</v>
      </c>
      <c r="M562" s="28" t="s">
        <v>19</v>
      </c>
      <c r="N562" s="29"/>
      <c r="O562" s="30" t="s">
        <v>19</v>
      </c>
      <c r="P562" s="31"/>
      <c r="Q562" s="92"/>
      <c r="R562" s="93" t="str">
        <f>L562</f>
        <v>Actual (Weather actual)</v>
      </c>
      <c r="S562" s="94" t="str">
        <f>M562</f>
        <v>Weather-normalized</v>
      </c>
      <c r="T562" s="94"/>
      <c r="U562" s="95" t="str">
        <f>O562</f>
        <v>Weather-normalized</v>
      </c>
      <c r="V562" s="90"/>
    </row>
    <row r="563" spans="2:22" x14ac:dyDescent="0.35">
      <c r="C563" s="31" t="s">
        <v>20</v>
      </c>
      <c r="D563" s="32">
        <f t="shared" ref="D563:D567" si="417">D564-1</f>
        <v>2017</v>
      </c>
      <c r="E563" s="96"/>
      <c r="F563" s="97" t="str">
        <f>$K$23</f>
        <v>Actual</v>
      </c>
      <c r="G563" s="98">
        <v>5455</v>
      </c>
      <c r="H563" s="37" t="str">
        <f t="shared" ref="H563:H569" si="418">IF(D563=RebaseYear,"OEB-approved","")</f>
        <v/>
      </c>
      <c r="I563" s="40"/>
      <c r="J563" s="96"/>
      <c r="K563" s="99" t="str">
        <f>F563</f>
        <v>Actual</v>
      </c>
      <c r="L563" s="163">
        <v>29489906.294608992</v>
      </c>
      <c r="M563" s="163">
        <v>29489906.294608992</v>
      </c>
      <c r="N563" s="100" t="str">
        <f>H563</f>
        <v/>
      </c>
      <c r="O563" s="101"/>
      <c r="P563" s="96"/>
      <c r="Q563" s="102" t="str">
        <f>K563</f>
        <v>Actual</v>
      </c>
      <c r="R563" s="103">
        <f>IF(G563=0,"",L563/G563)</f>
        <v>5406.0323179851493</v>
      </c>
      <c r="S563" s="104">
        <f>IF(G563=0,"",M563/G563)</f>
        <v>5406.0323179851493</v>
      </c>
      <c r="T563" s="68" t="str">
        <f>N563</f>
        <v/>
      </c>
      <c r="U563" s="104" t="str">
        <f>IF(T563="","",IF(I563=0,"",O563/I563))</f>
        <v/>
      </c>
      <c r="V563" s="33"/>
    </row>
    <row r="564" spans="2:22" x14ac:dyDescent="0.35">
      <c r="C564" s="31" t="s">
        <v>20</v>
      </c>
      <c r="D564" s="32">
        <f t="shared" si="417"/>
        <v>2018</v>
      </c>
      <c r="E564" s="96"/>
      <c r="F564" s="105" t="str">
        <f>$K$24</f>
        <v>Actual</v>
      </c>
      <c r="G564" s="98">
        <v>5494</v>
      </c>
      <c r="H564" s="37" t="str">
        <f t="shared" si="418"/>
        <v>OEB-approved</v>
      </c>
      <c r="I564" s="40">
        <v>5489.5678685968796</v>
      </c>
      <c r="J564" s="96"/>
      <c r="K564" s="99" t="str">
        <f t="shared" ref="K564:K569" si="419">F564</f>
        <v>Actual</v>
      </c>
      <c r="L564" s="163">
        <v>28627176.139999993</v>
      </c>
      <c r="M564" s="163">
        <v>28627176.139999993</v>
      </c>
      <c r="N564" s="100" t="str">
        <f>H564</f>
        <v>OEB-approved</v>
      </c>
      <c r="O564" s="40">
        <v>29489858.866601799</v>
      </c>
      <c r="P564" s="96"/>
      <c r="Q564" s="102" t="str">
        <f t="shared" ref="Q564:Q569" si="420">K564</f>
        <v>Actual</v>
      </c>
      <c r="R564" s="103">
        <f t="shared" ref="R564:R569" si="421">IF(G564=0,"",L564/G564)</f>
        <v>5210.6254350200206</v>
      </c>
      <c r="S564" s="104">
        <f t="shared" ref="S564:S569" si="422">IF(G564=0,"",M564/G564)</f>
        <v>5210.6254350200206</v>
      </c>
      <c r="T564" s="68" t="str">
        <f>N564</f>
        <v>OEB-approved</v>
      </c>
      <c r="U564" s="104">
        <f>IF(T564="","",IF(I564=0,"",O564/I564))</f>
        <v>5371.9818339980438</v>
      </c>
      <c r="V564" s="33"/>
    </row>
    <row r="565" spans="2:22" x14ac:dyDescent="0.35">
      <c r="C565" s="31" t="s">
        <v>20</v>
      </c>
      <c r="D565" s="32">
        <f t="shared" si="417"/>
        <v>2019</v>
      </c>
      <c r="E565" s="96"/>
      <c r="F565" s="105" t="str">
        <f>$K$25</f>
        <v>Actual</v>
      </c>
      <c r="G565" s="98">
        <v>5500</v>
      </c>
      <c r="H565" s="37" t="str">
        <f t="shared" si="418"/>
        <v/>
      </c>
      <c r="I565" s="106"/>
      <c r="J565" s="96"/>
      <c r="K565" s="99" t="str">
        <f t="shared" si="419"/>
        <v>Actual</v>
      </c>
      <c r="L565" s="163">
        <v>30326212.720034201</v>
      </c>
      <c r="M565" s="163">
        <v>30326212.720034201</v>
      </c>
      <c r="N565" s="100" t="str">
        <f t="shared" ref="N565:N569" si="423">H565</f>
        <v/>
      </c>
      <c r="O565" s="107"/>
      <c r="P565" s="96"/>
      <c r="Q565" s="102" t="str">
        <f t="shared" si="420"/>
        <v>Actual</v>
      </c>
      <c r="R565" s="103">
        <f t="shared" si="421"/>
        <v>5513.8568581880363</v>
      </c>
      <c r="S565" s="104">
        <f t="shared" si="422"/>
        <v>5513.8568581880363</v>
      </c>
      <c r="T565" s="68" t="str">
        <f t="shared" ref="T565:T569" si="424">N565</f>
        <v/>
      </c>
      <c r="U565" s="104" t="str">
        <f t="shared" ref="U565:U569" si="425">IF(T565="","",IF(I565=0,"",O565/I565))</f>
        <v/>
      </c>
      <c r="V565" s="33"/>
    </row>
    <row r="566" spans="2:22" x14ac:dyDescent="0.35">
      <c r="C566" s="31" t="s">
        <v>20</v>
      </c>
      <c r="D566" s="32">
        <f t="shared" si="417"/>
        <v>2020</v>
      </c>
      <c r="E566" s="96"/>
      <c r="F566" s="105" t="str">
        <f>$K$26</f>
        <v>Actual</v>
      </c>
      <c r="G566" s="98">
        <v>5504</v>
      </c>
      <c r="H566" s="37" t="str">
        <f t="shared" si="418"/>
        <v/>
      </c>
      <c r="I566" s="40"/>
      <c r="J566" s="96"/>
      <c r="K566" s="99" t="str">
        <f t="shared" si="419"/>
        <v>Actual</v>
      </c>
      <c r="L566" s="163">
        <v>30732301.724457532</v>
      </c>
      <c r="M566" s="163">
        <v>30732301.724457532</v>
      </c>
      <c r="N566" s="100" t="str">
        <f t="shared" si="423"/>
        <v/>
      </c>
      <c r="O566" s="101"/>
      <c r="P566" s="96"/>
      <c r="Q566" s="102" t="str">
        <f t="shared" si="420"/>
        <v>Actual</v>
      </c>
      <c r="R566" s="103">
        <f t="shared" si="421"/>
        <v>5583.6304005191741</v>
      </c>
      <c r="S566" s="104">
        <f t="shared" si="422"/>
        <v>5583.6304005191741</v>
      </c>
      <c r="T566" s="68" t="str">
        <f t="shared" si="424"/>
        <v/>
      </c>
      <c r="U566" s="104" t="str">
        <f t="shared" si="425"/>
        <v/>
      </c>
      <c r="V566" s="33"/>
    </row>
    <row r="567" spans="2:22" x14ac:dyDescent="0.35">
      <c r="C567" s="31" t="s">
        <v>20</v>
      </c>
      <c r="D567" s="32">
        <f t="shared" si="417"/>
        <v>2021</v>
      </c>
      <c r="E567" s="96"/>
      <c r="F567" s="105" t="str">
        <f>$K$27</f>
        <v>Actual</v>
      </c>
      <c r="G567" s="98">
        <v>5546.6507232572985</v>
      </c>
      <c r="H567" s="37" t="str">
        <f t="shared" si="418"/>
        <v/>
      </c>
      <c r="I567" s="40"/>
      <c r="J567" s="96"/>
      <c r="K567" s="99" t="str">
        <f t="shared" si="419"/>
        <v>Actual</v>
      </c>
      <c r="L567" s="163">
        <v>30978447.022844095</v>
      </c>
      <c r="M567" s="163">
        <v>30978447.022844095</v>
      </c>
      <c r="N567" s="100" t="str">
        <f t="shared" si="423"/>
        <v/>
      </c>
      <c r="O567" s="101"/>
      <c r="P567" s="96"/>
      <c r="Q567" s="102" t="str">
        <f t="shared" si="420"/>
        <v>Actual</v>
      </c>
      <c r="R567" s="103">
        <f t="shared" si="421"/>
        <v>5585.0726084031921</v>
      </c>
      <c r="S567" s="104">
        <f t="shared" si="422"/>
        <v>5585.0726084031921</v>
      </c>
      <c r="T567" s="68" t="str">
        <f t="shared" si="424"/>
        <v/>
      </c>
      <c r="U567" s="104" t="str">
        <f t="shared" si="425"/>
        <v/>
      </c>
      <c r="V567" s="33"/>
    </row>
    <row r="568" spans="2:22" x14ac:dyDescent="0.35">
      <c r="C568" s="31" t="s">
        <v>22</v>
      </c>
      <c r="D568" s="32">
        <f>D569-1</f>
        <v>2022</v>
      </c>
      <c r="E568" s="96"/>
      <c r="F568" s="105" t="str">
        <f>$K$28</f>
        <v>Forecast</v>
      </c>
      <c r="G568" s="98">
        <v>5589.2894264216375</v>
      </c>
      <c r="H568" s="37" t="str">
        <f t="shared" si="418"/>
        <v/>
      </c>
      <c r="I568" s="40"/>
      <c r="J568" s="96"/>
      <c r="K568" s="99" t="str">
        <f t="shared" si="419"/>
        <v>Forecast</v>
      </c>
      <c r="L568" s="108"/>
      <c r="M568" s="165">
        <v>31289654.585235056</v>
      </c>
      <c r="N568" s="100" t="str">
        <f t="shared" si="423"/>
        <v/>
      </c>
      <c r="O568" s="101"/>
      <c r="P568" s="96"/>
      <c r="Q568" s="102" t="str">
        <f t="shared" si="420"/>
        <v>Forecast</v>
      </c>
      <c r="R568" s="103">
        <f t="shared" si="421"/>
        <v>0</v>
      </c>
      <c r="S568" s="104">
        <f t="shared" si="422"/>
        <v>5598.1453451529796</v>
      </c>
      <c r="T568" s="68" t="str">
        <f t="shared" si="424"/>
        <v/>
      </c>
      <c r="U568" s="104" t="str">
        <f t="shared" si="425"/>
        <v/>
      </c>
      <c r="V568" s="33"/>
    </row>
    <row r="569" spans="2:22" ht="15" thickBot="1" x14ac:dyDescent="0.4">
      <c r="C569" s="43" t="s">
        <v>24</v>
      </c>
      <c r="D569" s="44">
        <f>TestYear</f>
        <v>2023</v>
      </c>
      <c r="E569" s="22"/>
      <c r="F569" s="109" t="str">
        <f>$K$29</f>
        <v>Forecast</v>
      </c>
      <c r="G569" s="110">
        <v>5632.2176283894269</v>
      </c>
      <c r="H569" s="49" t="str">
        <f t="shared" si="418"/>
        <v/>
      </c>
      <c r="I569" s="111"/>
      <c r="J569" s="22"/>
      <c r="K569" s="112" t="str">
        <f t="shared" si="419"/>
        <v>Forecast</v>
      </c>
      <c r="L569" s="113"/>
      <c r="M569" s="167">
        <v>31942330.741373301</v>
      </c>
      <c r="N569" s="114" t="str">
        <f t="shared" si="423"/>
        <v/>
      </c>
      <c r="O569" s="115"/>
      <c r="P569" s="22"/>
      <c r="Q569" s="116" t="str">
        <f t="shared" si="420"/>
        <v>Forecast</v>
      </c>
      <c r="R569" s="117">
        <f t="shared" si="421"/>
        <v>0</v>
      </c>
      <c r="S569" s="118">
        <f t="shared" si="422"/>
        <v>5671.3594624551888</v>
      </c>
      <c r="T569" s="77" t="str">
        <f t="shared" si="424"/>
        <v/>
      </c>
      <c r="U569" s="118" t="str">
        <f t="shared" si="425"/>
        <v/>
      </c>
      <c r="V569" s="33"/>
    </row>
    <row r="570" spans="2:22" ht="15" thickBot="1" x14ac:dyDescent="0.4">
      <c r="B570" s="68"/>
      <c r="C570" s="119"/>
      <c r="I570" s="57">
        <f>SUM(I563:I568)</f>
        <v>5489.5678685968796</v>
      </c>
      <c r="O570" s="57">
        <f>SUM(O563:O568)</f>
        <v>29489858.866601799</v>
      </c>
      <c r="U570" s="57">
        <f>SUM(U563:U568)</f>
        <v>5371.9818339980438</v>
      </c>
    </row>
    <row r="571" spans="2:22" ht="39.5" thickBot="1" x14ac:dyDescent="0.4">
      <c r="C571" s="120" t="s">
        <v>25</v>
      </c>
      <c r="D571" s="121" t="s">
        <v>26</v>
      </c>
      <c r="E571" s="53"/>
      <c r="F571" s="53"/>
      <c r="G571" s="162" t="s">
        <v>27</v>
      </c>
      <c r="H571" s="53"/>
      <c r="I571" s="65" t="s">
        <v>35</v>
      </c>
      <c r="J571" s="123"/>
      <c r="K571" s="63" t="s">
        <v>26</v>
      </c>
      <c r="L571" s="190" t="s">
        <v>27</v>
      </c>
      <c r="M571" s="190"/>
      <c r="N571" s="53"/>
      <c r="O571" s="65" t="str">
        <f>I571</f>
        <v>Test Year Versus OEB-approved</v>
      </c>
      <c r="P571" s="124"/>
      <c r="Q571" s="63" t="s">
        <v>26</v>
      </c>
      <c r="R571" s="190" t="s">
        <v>27</v>
      </c>
      <c r="S571" s="190"/>
      <c r="T571" s="53"/>
      <c r="U571" s="65" t="str">
        <f>O571</f>
        <v>Test Year Versus OEB-approved</v>
      </c>
    </row>
    <row r="572" spans="2:22" x14ac:dyDescent="0.35">
      <c r="C572" s="96"/>
      <c r="D572" s="125">
        <f t="shared" ref="D572:D578" si="426">D563</f>
        <v>2017</v>
      </c>
      <c r="E572" s="68"/>
      <c r="F572" s="68"/>
      <c r="G572" s="126"/>
      <c r="H572" s="68"/>
      <c r="I572" s="127"/>
      <c r="J572" s="128"/>
      <c r="K572" s="32">
        <f>D572</f>
        <v>2017</v>
      </c>
      <c r="L572" s="70"/>
      <c r="M572" s="70"/>
      <c r="N572" s="68"/>
      <c r="O572" s="71"/>
      <c r="P572" s="96"/>
      <c r="Q572" s="32">
        <f>K572</f>
        <v>2017</v>
      </c>
      <c r="R572" s="129"/>
      <c r="S572" s="129"/>
      <c r="T572" s="68"/>
      <c r="U572" s="71"/>
    </row>
    <row r="573" spans="2:22" x14ac:dyDescent="0.35">
      <c r="C573" s="96"/>
      <c r="D573" s="130">
        <f t="shared" si="426"/>
        <v>2018</v>
      </c>
      <c r="E573" s="68"/>
      <c r="F573" s="68"/>
      <c r="G573" s="131">
        <f t="shared" ref="G573:G578" si="427">IF(G563=0,"",G564/G563-1)</f>
        <v>7.1494042163153804E-3</v>
      </c>
      <c r="H573" s="68"/>
      <c r="I573" s="127"/>
      <c r="J573" s="128"/>
      <c r="K573" s="32">
        <f t="shared" ref="K573:K579" si="428">D573</f>
        <v>2018</v>
      </c>
      <c r="L573" s="73">
        <f t="shared" ref="L573:M573" si="429">IF(L563=0,"",L564/L563-1)</f>
        <v>-2.9255099897238845E-2</v>
      </c>
      <c r="M573" s="73">
        <f t="shared" si="429"/>
        <v>-2.9255099897238845E-2</v>
      </c>
      <c r="N573" s="68"/>
      <c r="O573" s="71"/>
      <c r="P573" s="96"/>
      <c r="Q573" s="32">
        <f t="shared" ref="Q573:Q579" si="430">K573</f>
        <v>2018</v>
      </c>
      <c r="R573" s="132">
        <f>IF(R563="","",IF(R563=0,"",R564/R563-1))</f>
        <v>-3.6146081168445088E-2</v>
      </c>
      <c r="S573" s="132">
        <f>IF(S563="","",IF(S563=0,"",S564/S563-1))</f>
        <v>-3.6146081168445088E-2</v>
      </c>
      <c r="T573" s="68"/>
      <c r="U573" s="71"/>
    </row>
    <row r="574" spans="2:22" x14ac:dyDescent="0.35">
      <c r="C574" s="96"/>
      <c r="D574" s="130">
        <f t="shared" si="426"/>
        <v>2019</v>
      </c>
      <c r="E574" s="68"/>
      <c r="F574" s="68"/>
      <c r="G574" s="131">
        <f t="shared" si="427"/>
        <v>1.0921004732435957E-3</v>
      </c>
      <c r="H574" s="68"/>
      <c r="I574" s="127"/>
      <c r="J574" s="128"/>
      <c r="K574" s="32">
        <f t="shared" si="428"/>
        <v>2019</v>
      </c>
      <c r="L574" s="73">
        <f t="shared" ref="L574:M574" si="431">IF(L564=0,"",L565/L564-1)</f>
        <v>5.9350477732247775E-2</v>
      </c>
      <c r="M574" s="73">
        <f t="shared" si="431"/>
        <v>5.9350477732247775E-2</v>
      </c>
      <c r="N574" s="68"/>
      <c r="O574" s="71"/>
      <c r="P574" s="96"/>
      <c r="Q574" s="32">
        <f t="shared" si="430"/>
        <v>2019</v>
      </c>
      <c r="R574" s="132">
        <f t="shared" ref="R574:S574" si="432">IF(R564="","",IF(R564=0,"",R565/R564-1))</f>
        <v>5.8194822665630808E-2</v>
      </c>
      <c r="S574" s="132">
        <f t="shared" si="432"/>
        <v>5.8194822665630808E-2</v>
      </c>
      <c r="T574" s="68"/>
      <c r="U574" s="71"/>
    </row>
    <row r="575" spans="2:22" x14ac:dyDescent="0.35">
      <c r="C575" s="96"/>
      <c r="D575" s="130">
        <f t="shared" si="426"/>
        <v>2020</v>
      </c>
      <c r="E575" s="68"/>
      <c r="F575" s="68"/>
      <c r="G575" s="131">
        <f t="shared" si="427"/>
        <v>7.2727272727268755E-4</v>
      </c>
      <c r="H575" s="68"/>
      <c r="I575" s="127"/>
      <c r="J575" s="128"/>
      <c r="K575" s="32">
        <f t="shared" si="428"/>
        <v>2020</v>
      </c>
      <c r="L575" s="73">
        <f t="shared" ref="L575:M575" si="433">IF(L565=0,"",L566/L565-1)</f>
        <v>1.3390693001208875E-2</v>
      </c>
      <c r="M575" s="73">
        <f t="shared" si="433"/>
        <v>1.3390693001208875E-2</v>
      </c>
      <c r="N575" s="68"/>
      <c r="O575" s="71"/>
      <c r="P575" s="96"/>
      <c r="Q575" s="32">
        <f t="shared" si="430"/>
        <v>2020</v>
      </c>
      <c r="R575" s="132">
        <f t="shared" ref="R575:S575" si="434">IF(R565="","",IF(R565=0,"",R566/R565-1))</f>
        <v>1.265421720687665E-2</v>
      </c>
      <c r="S575" s="132">
        <f t="shared" si="434"/>
        <v>1.265421720687665E-2</v>
      </c>
      <c r="T575" s="68"/>
      <c r="U575" s="71"/>
    </row>
    <row r="576" spans="2:22" x14ac:dyDescent="0.35">
      <c r="C576" s="96"/>
      <c r="D576" s="130">
        <f t="shared" si="426"/>
        <v>2021</v>
      </c>
      <c r="E576" s="68"/>
      <c r="F576" s="68"/>
      <c r="G576" s="131">
        <f t="shared" si="427"/>
        <v>7.7490412894800631E-3</v>
      </c>
      <c r="H576" s="68"/>
      <c r="I576" s="127"/>
      <c r="J576" s="128"/>
      <c r="K576" s="32">
        <f t="shared" si="428"/>
        <v>2021</v>
      </c>
      <c r="L576" s="73">
        <f t="shared" ref="L576:M576" si="435">IF(L566=0,"",L567/L566-1)</f>
        <v>8.0093349529584135E-3</v>
      </c>
      <c r="M576" s="73">
        <f t="shared" si="435"/>
        <v>8.0093349529584135E-3</v>
      </c>
      <c r="N576" s="68"/>
      <c r="O576" s="71"/>
      <c r="P576" s="96"/>
      <c r="Q576" s="32">
        <f t="shared" si="430"/>
        <v>2021</v>
      </c>
      <c r="R576" s="132">
        <f t="shared" ref="R576:S576" si="436">IF(R566="","",IF(R566=0,"",R567/R566-1))</f>
        <v>2.5829214696648783E-4</v>
      </c>
      <c r="S576" s="132">
        <f t="shared" si="436"/>
        <v>2.5829214696648783E-4</v>
      </c>
      <c r="T576" s="68"/>
      <c r="U576" s="71"/>
    </row>
    <row r="577" spans="3:21" x14ac:dyDescent="0.35">
      <c r="C577" s="96"/>
      <c r="D577" s="130">
        <f t="shared" si="426"/>
        <v>2022</v>
      </c>
      <c r="E577" s="68"/>
      <c r="F577" s="68"/>
      <c r="G577" s="131">
        <f t="shared" si="427"/>
        <v>7.6872882919332142E-3</v>
      </c>
      <c r="H577" s="68"/>
      <c r="I577" s="127"/>
      <c r="J577" s="128"/>
      <c r="K577" s="32">
        <f t="shared" si="428"/>
        <v>2022</v>
      </c>
      <c r="L577" s="73" t="str">
        <f>IF(K568="Forecast","",IF(L567=0,"",L568/L567-1))</f>
        <v/>
      </c>
      <c r="M577" s="73">
        <f>IF(M567=0,"",M568/M567-1)</f>
        <v>1.0045938137617672E-2</v>
      </c>
      <c r="N577" s="68"/>
      <c r="O577" s="71"/>
      <c r="P577" s="96"/>
      <c r="Q577" s="32">
        <f t="shared" si="430"/>
        <v>2022</v>
      </c>
      <c r="R577" s="132" t="str">
        <f>IF(Q568="Forecast","",IF(R567=0,"",R568/R567-1))</f>
        <v/>
      </c>
      <c r="S577" s="132">
        <f>IF(S567="","",IF(S567=0,"",S568/S567-1))</f>
        <v>2.3406565440382554E-3</v>
      </c>
      <c r="T577" s="68"/>
      <c r="U577" s="71"/>
    </row>
    <row r="578" spans="3:21" x14ac:dyDescent="0.35">
      <c r="C578" s="96"/>
      <c r="D578" s="130">
        <f t="shared" si="426"/>
        <v>2023</v>
      </c>
      <c r="E578" s="68"/>
      <c r="F578" s="68"/>
      <c r="G578" s="131">
        <f t="shared" si="427"/>
        <v>7.6804399795185052E-3</v>
      </c>
      <c r="H578" s="68"/>
      <c r="I578" s="133">
        <f>IF(I570=0,"",G569/I570-1)</f>
        <v>2.5985608194877496E-2</v>
      </c>
      <c r="J578" s="128"/>
      <c r="K578" s="32">
        <f t="shared" si="428"/>
        <v>2023</v>
      </c>
      <c r="L578" s="73" t="str">
        <f>IF(K569="Forecast","",IF(L568=0,"",L569/L568-1))</f>
        <v/>
      </c>
      <c r="M578" s="73">
        <f>IF(M568=0,"",M569/M568-1)</f>
        <v>2.085916782367514E-2</v>
      </c>
      <c r="N578" s="68"/>
      <c r="O578" s="74">
        <f>IF(O570=0,"",M569/O570-1)</f>
        <v>8.3163228615821039E-2</v>
      </c>
      <c r="P578" s="96"/>
      <c r="Q578" s="32">
        <f t="shared" si="430"/>
        <v>2023</v>
      </c>
      <c r="R578" s="132" t="str">
        <f>IF(Q569="Forecast","",IF(R568=0,"",R569/R568-1))</f>
        <v/>
      </c>
      <c r="S578" s="132">
        <f>IF(S568="","",IF(S568=0,"",S569/S568-1))</f>
        <v>1.3078280892724559E-2</v>
      </c>
      <c r="T578" s="68"/>
      <c r="U578" s="74">
        <f>IF(U570=0,"",S569/U570-1)</f>
        <v>5.5729456596902871E-2</v>
      </c>
    </row>
    <row r="579" spans="3:21" ht="29.5" thickBot="1" x14ac:dyDescent="0.4">
      <c r="C579" s="22"/>
      <c r="D579" s="134" t="s">
        <v>29</v>
      </c>
      <c r="E579" s="77"/>
      <c r="F579" s="77"/>
      <c r="G579" s="135">
        <f>IF(G563=0,"",(G569/G563)^(1/($D569-$D563-1))-1)</f>
        <v>6.4146141226937292E-3</v>
      </c>
      <c r="H579" s="77"/>
      <c r="I579" s="136">
        <f>IF(I570=0,"",(G569/I570)^(1/(TestYear-RebaseYear-1))-1)</f>
        <v>6.4340399657549785E-3</v>
      </c>
      <c r="J579" s="80"/>
      <c r="K579" s="81" t="str">
        <f t="shared" si="428"/>
        <v>Geometric Mean</v>
      </c>
      <c r="L579" s="82">
        <f>IF(L563=0,"",(L567/L563)^(1/($D567-$D563-1))-1)</f>
        <v>1.6550012286266735E-2</v>
      </c>
      <c r="M579" s="82">
        <f>IF(M563=0,"",(M569/M563)^(1/($D569-$D563-1))-1)</f>
        <v>1.6105125175859714E-2</v>
      </c>
      <c r="N579" s="77"/>
      <c r="O579" s="83">
        <f>IF(O570=0,"",(M569/O570)^(1/(TestYear-RebaseYear-1))-1)</f>
        <v>2.0172181968301395E-2</v>
      </c>
      <c r="P579" s="22"/>
      <c r="Q579" s="81" t="str">
        <f t="shared" si="430"/>
        <v>Geometric Mean</v>
      </c>
      <c r="R579" s="137">
        <f>IF(R563="","",IF(R563=0,"",(R567/R563)^(1/($D567-$D563-1))-1))</f>
        <v>1.0919860170136131E-2</v>
      </c>
      <c r="S579" s="82">
        <f>IF(S563="","",IF(S563=0,"",(S569/S563)^(1/($D569-$D563-1))-1))</f>
        <v>9.6287463607762636E-3</v>
      </c>
      <c r="T579" s="77"/>
      <c r="U579" s="83">
        <f>IF(U570=0,"",(S569/U570)^(1/(TestYear-RebaseYear-1))-1)</f>
        <v>1.365031532817973E-2</v>
      </c>
    </row>
    <row r="581" spans="3:21" ht="15" thickBot="1" x14ac:dyDescent="0.4">
      <c r="Q581" s="77"/>
      <c r="R581" s="77"/>
      <c r="S581" s="77"/>
      <c r="T581" s="77"/>
      <c r="U581" s="77"/>
    </row>
    <row r="582" spans="3:21" x14ac:dyDescent="0.35">
      <c r="C582" s="17"/>
      <c r="D582" s="18" t="s">
        <v>16</v>
      </c>
      <c r="E582" s="18"/>
      <c r="F582" s="179" t="s">
        <v>8</v>
      </c>
      <c r="G582" s="180"/>
      <c r="H582" s="180"/>
      <c r="I582" s="181"/>
      <c r="K582" s="182" t="str">
        <f>IF(ISBLANK(Q559),"",CONCATENATE("Demand (",Q559,")"))</f>
        <v>Demand (kWh)</v>
      </c>
      <c r="L582" s="183"/>
      <c r="M582" s="183"/>
      <c r="N582" s="183"/>
      <c r="O582" s="184"/>
      <c r="Q582" s="185" t="str">
        <f>CONCATENATE("Demand (",Q559,") per ",LEFT(F561,LEN(F561)-1))</f>
        <v>Demand (kWh) per Customer</v>
      </c>
      <c r="R582" s="186"/>
      <c r="S582" s="186"/>
      <c r="T582" s="186"/>
      <c r="U582" s="187"/>
    </row>
    <row r="583" spans="3:21" ht="39.5" thickBot="1" x14ac:dyDescent="0.4">
      <c r="C583" s="22"/>
      <c r="D583" s="23" t="str">
        <f>CONCATENATE("(for ",TestYear," Cost of Service")</f>
        <v>(for 2023 Cost of Service</v>
      </c>
      <c r="E583" s="31"/>
      <c r="F583" s="188"/>
      <c r="G583" s="189"/>
      <c r="H583" s="189"/>
      <c r="I583" s="138"/>
      <c r="K583" s="27"/>
      <c r="L583" s="28" t="s">
        <v>18</v>
      </c>
      <c r="M583" s="28" t="s">
        <v>19</v>
      </c>
      <c r="N583" s="29"/>
      <c r="O583" s="30" t="str">
        <f>M583</f>
        <v>Weather-normalized</v>
      </c>
      <c r="Q583" s="139"/>
      <c r="R583" s="28" t="str">
        <f>L583</f>
        <v>Actual (Weather actual)</v>
      </c>
      <c r="S583" s="28" t="str">
        <f>M583</f>
        <v>Weather-normalized</v>
      </c>
      <c r="T583" s="28"/>
      <c r="U583" s="140" t="str">
        <f>O583</f>
        <v>Weather-normalized</v>
      </c>
    </row>
    <row r="584" spans="3:21" x14ac:dyDescent="0.35">
      <c r="C584" s="31" t="s">
        <v>20</v>
      </c>
      <c r="D584" s="32">
        <f t="shared" ref="D584:D589" si="437">D585-1</f>
        <v>2017</v>
      </c>
      <c r="E584" s="96"/>
      <c r="F584" s="97" t="str">
        <f t="shared" ref="F584:F590" si="438">F563</f>
        <v>Actual</v>
      </c>
      <c r="G584" s="141">
        <f>'[2]D-05-01-02 inputs'!$N93</f>
        <v>3143345.1293963562</v>
      </c>
      <c r="H584" s="36" t="str">
        <f t="shared" ref="H584:H590" si="439">IF(D584=RebaseYear,"OEB-approved","")</f>
        <v/>
      </c>
      <c r="I584" s="142"/>
      <c r="K584" s="99" t="str">
        <f t="shared" ref="K584:K590" si="440">K563</f>
        <v>Actual</v>
      </c>
      <c r="L584" s="143"/>
      <c r="M584" s="143"/>
      <c r="N584" s="100" t="str">
        <f t="shared" ref="N584:N590" si="441">N563</f>
        <v/>
      </c>
      <c r="O584" s="71"/>
      <c r="Q584" s="102" t="str">
        <f>K584</f>
        <v>Actual</v>
      </c>
      <c r="R584" s="68">
        <f>IF(G584=0,"",L584/G584)</f>
        <v>0</v>
      </c>
      <c r="S584" s="33">
        <f>IF(G584=0,"",M584/G584)</f>
        <v>0</v>
      </c>
      <c r="T584" s="33" t="str">
        <f>N584</f>
        <v/>
      </c>
      <c r="U584" s="96" t="str">
        <f>IF(T584="","",IF(I584=0,"",O584/I584))</f>
        <v/>
      </c>
    </row>
    <row r="585" spans="3:21" x14ac:dyDescent="0.35">
      <c r="C585" s="31" t="s">
        <v>20</v>
      </c>
      <c r="D585" s="32">
        <f t="shared" si="437"/>
        <v>2018</v>
      </c>
      <c r="E585" s="96"/>
      <c r="F585" s="105" t="str">
        <f t="shared" si="438"/>
        <v>Actual</v>
      </c>
      <c r="G585" s="141">
        <f>'[2]D-05-01-02 inputs'!$N94</f>
        <v>3135221.55999</v>
      </c>
      <c r="H585" s="36" t="str">
        <f t="shared" si="439"/>
        <v>OEB-approved</v>
      </c>
      <c r="I585" s="144"/>
      <c r="K585" s="99" t="str">
        <f t="shared" si="440"/>
        <v>Actual</v>
      </c>
      <c r="L585" s="143"/>
      <c r="M585" s="143"/>
      <c r="N585" s="100" t="str">
        <f t="shared" si="441"/>
        <v>OEB-approved</v>
      </c>
      <c r="O585" s="71"/>
      <c r="Q585" s="102" t="str">
        <f t="shared" ref="Q585:Q590" si="442">K585</f>
        <v>Actual</v>
      </c>
      <c r="R585" s="68">
        <f t="shared" ref="R585:R590" si="443">IF(G585=0,"",L585/G585)</f>
        <v>0</v>
      </c>
      <c r="S585" s="33">
        <f t="shared" ref="S585:S590" si="444">IF(G585=0,"",M585/G585)</f>
        <v>0</v>
      </c>
      <c r="T585" s="33" t="str">
        <f t="shared" ref="T585:T590" si="445">N585</f>
        <v>OEB-approved</v>
      </c>
      <c r="U585" s="96" t="str">
        <f t="shared" ref="U585:U590" si="446">IF(T585="","",IF(I585=0,"",O585/I585))</f>
        <v/>
      </c>
    </row>
    <row r="586" spans="3:21" x14ac:dyDescent="0.35">
      <c r="C586" s="31" t="s">
        <v>20</v>
      </c>
      <c r="D586" s="32">
        <f t="shared" si="437"/>
        <v>2019</v>
      </c>
      <c r="E586" s="96"/>
      <c r="F586" s="105" t="str">
        <f t="shared" si="438"/>
        <v>Actual</v>
      </c>
      <c r="G586" s="141">
        <f>'[2]D-05-01-02 inputs'!$N95</f>
        <v>3246071.0456328755</v>
      </c>
      <c r="H586" s="36" t="str">
        <f t="shared" si="439"/>
        <v/>
      </c>
      <c r="I586" s="145"/>
      <c r="K586" s="99" t="str">
        <f t="shared" si="440"/>
        <v>Actual</v>
      </c>
      <c r="L586" s="143"/>
      <c r="M586" s="143"/>
      <c r="N586" s="100" t="str">
        <f t="shared" si="441"/>
        <v/>
      </c>
      <c r="O586" s="146"/>
      <c r="Q586" s="102" t="str">
        <f t="shared" si="442"/>
        <v>Actual</v>
      </c>
      <c r="R586" s="68">
        <f t="shared" si="443"/>
        <v>0</v>
      </c>
      <c r="S586" s="33">
        <f t="shared" si="444"/>
        <v>0</v>
      </c>
      <c r="T586" s="33" t="str">
        <f t="shared" si="445"/>
        <v/>
      </c>
      <c r="U586" s="96" t="str">
        <f t="shared" si="446"/>
        <v/>
      </c>
    </row>
    <row r="587" spans="3:21" x14ac:dyDescent="0.35">
      <c r="C587" s="31" t="s">
        <v>20</v>
      </c>
      <c r="D587" s="32">
        <f t="shared" si="437"/>
        <v>2020</v>
      </c>
      <c r="E587" s="96"/>
      <c r="F587" s="105" t="str">
        <f t="shared" si="438"/>
        <v>Actual</v>
      </c>
      <c r="G587" s="141">
        <f>'[2]D-05-01-02 inputs'!$N96</f>
        <v>3169247.5270758369</v>
      </c>
      <c r="H587" s="36" t="str">
        <f t="shared" si="439"/>
        <v/>
      </c>
      <c r="I587" s="144"/>
      <c r="K587" s="99" t="str">
        <f t="shared" si="440"/>
        <v>Actual</v>
      </c>
      <c r="L587" s="143"/>
      <c r="M587" s="143"/>
      <c r="N587" s="100" t="str">
        <f t="shared" si="441"/>
        <v/>
      </c>
      <c r="O587" s="71"/>
      <c r="Q587" s="102" t="str">
        <f t="shared" si="442"/>
        <v>Actual</v>
      </c>
      <c r="R587" s="68">
        <f t="shared" si="443"/>
        <v>0</v>
      </c>
      <c r="S587" s="33">
        <f t="shared" si="444"/>
        <v>0</v>
      </c>
      <c r="T587" s="33" t="str">
        <f t="shared" si="445"/>
        <v/>
      </c>
      <c r="U587" s="96" t="str">
        <f t="shared" si="446"/>
        <v/>
      </c>
    </row>
    <row r="588" spans="3:21" x14ac:dyDescent="0.35">
      <c r="C588" s="31" t="s">
        <v>20</v>
      </c>
      <c r="D588" s="32">
        <f t="shared" si="437"/>
        <v>2021</v>
      </c>
      <c r="E588" s="96"/>
      <c r="F588" s="105" t="str">
        <f t="shared" si="438"/>
        <v>Actual</v>
      </c>
      <c r="G588" s="141">
        <f>'[2]D-05-01-02 inputs'!$N97</f>
        <v>3316790.882272359</v>
      </c>
      <c r="H588" s="36" t="str">
        <f t="shared" si="439"/>
        <v/>
      </c>
      <c r="I588" s="144"/>
      <c r="K588" s="99" t="str">
        <f t="shared" si="440"/>
        <v>Actual</v>
      </c>
      <c r="L588" s="143"/>
      <c r="M588" s="143"/>
      <c r="N588" s="100" t="str">
        <f t="shared" si="441"/>
        <v/>
      </c>
      <c r="O588" s="71"/>
      <c r="Q588" s="102" t="str">
        <f t="shared" si="442"/>
        <v>Actual</v>
      </c>
      <c r="R588" s="68">
        <f t="shared" si="443"/>
        <v>0</v>
      </c>
      <c r="S588" s="33">
        <f t="shared" si="444"/>
        <v>0</v>
      </c>
      <c r="T588" s="33" t="str">
        <f t="shared" si="445"/>
        <v/>
      </c>
      <c r="U588" s="96" t="str">
        <f t="shared" si="446"/>
        <v/>
      </c>
    </row>
    <row r="589" spans="3:21" x14ac:dyDescent="0.35">
      <c r="C589" s="31" t="s">
        <v>36</v>
      </c>
      <c r="D589" s="32">
        <f t="shared" si="437"/>
        <v>2022</v>
      </c>
      <c r="E589" s="96"/>
      <c r="F589" s="105" t="str">
        <f t="shared" si="438"/>
        <v>Forecast</v>
      </c>
      <c r="G589" s="141">
        <f>'[2]D-05-01-02 inputs'!$N98</f>
        <v>3543330.6454979861</v>
      </c>
      <c r="H589" s="36" t="str">
        <f t="shared" si="439"/>
        <v/>
      </c>
      <c r="I589" s="144"/>
      <c r="K589" s="99" t="str">
        <f t="shared" si="440"/>
        <v>Forecast</v>
      </c>
      <c r="L589" s="147"/>
      <c r="M589" s="148"/>
      <c r="N589" s="100" t="str">
        <f t="shared" si="441"/>
        <v/>
      </c>
      <c r="O589" s="71"/>
      <c r="Q589" s="102" t="str">
        <f t="shared" si="442"/>
        <v>Forecast</v>
      </c>
      <c r="R589" s="68">
        <f t="shared" si="443"/>
        <v>0</v>
      </c>
      <c r="S589" s="33">
        <f t="shared" si="444"/>
        <v>0</v>
      </c>
      <c r="T589" s="33" t="str">
        <f t="shared" si="445"/>
        <v/>
      </c>
      <c r="U589" s="96" t="str">
        <f t="shared" si="446"/>
        <v/>
      </c>
    </row>
    <row r="590" spans="3:21" ht="15" thickBot="1" x14ac:dyDescent="0.4">
      <c r="C590" s="43" t="s">
        <v>37</v>
      </c>
      <c r="D590" s="44">
        <f>TestYear</f>
        <v>2023</v>
      </c>
      <c r="E590" s="22"/>
      <c r="F590" s="109" t="str">
        <f t="shared" si="438"/>
        <v>Forecast</v>
      </c>
      <c r="G590" s="141">
        <f>'[2]D-05-01-02 inputs'!$N99</f>
        <v>2363951.1164693311</v>
      </c>
      <c r="H590" s="48" t="str">
        <f t="shared" si="439"/>
        <v/>
      </c>
      <c r="I590" s="149"/>
      <c r="K590" s="112" t="str">
        <f t="shared" si="440"/>
        <v>Forecast</v>
      </c>
      <c r="L590" s="150"/>
      <c r="M590" s="151"/>
      <c r="N590" s="114" t="str">
        <f t="shared" si="441"/>
        <v/>
      </c>
      <c r="O590" s="152"/>
      <c r="Q590" s="153" t="str">
        <f t="shared" si="442"/>
        <v>Forecast</v>
      </c>
      <c r="R590" s="45">
        <f t="shared" si="443"/>
        <v>0</v>
      </c>
      <c r="S590" s="45">
        <f t="shared" si="444"/>
        <v>0</v>
      </c>
      <c r="T590" s="45" t="str">
        <f t="shared" si="445"/>
        <v/>
      </c>
      <c r="U590" s="22" t="str">
        <f t="shared" si="446"/>
        <v/>
      </c>
    </row>
    <row r="591" spans="3:21" ht="15" thickBot="1" x14ac:dyDescent="0.4">
      <c r="C591" s="119"/>
      <c r="I591" s="57">
        <f>SUM(I584:I589)</f>
        <v>0</v>
      </c>
      <c r="J591" s="68"/>
      <c r="O591" s="57">
        <f>SUM(O584:O589)</f>
        <v>0</v>
      </c>
      <c r="U591" s="57">
        <f>SUM(U584:U589)</f>
        <v>0</v>
      </c>
    </row>
    <row r="592" spans="3:21" ht="39.5" thickBot="1" x14ac:dyDescent="0.4">
      <c r="C592" s="120" t="s">
        <v>25</v>
      </c>
      <c r="D592" s="121" t="s">
        <v>26</v>
      </c>
      <c r="E592" s="162"/>
      <c r="F592" s="162"/>
      <c r="G592" s="162" t="s">
        <v>27</v>
      </c>
      <c r="H592" s="162"/>
      <c r="I592" s="65" t="str">
        <f>I571</f>
        <v>Test Year Versus OEB-approved</v>
      </c>
      <c r="J592" s="154"/>
      <c r="K592" s="63" t="s">
        <v>26</v>
      </c>
      <c r="L592" s="190" t="s">
        <v>27</v>
      </c>
      <c r="M592" s="190"/>
      <c r="N592" s="162"/>
      <c r="O592" s="65" t="str">
        <f>I592</f>
        <v>Test Year Versus OEB-approved</v>
      </c>
      <c r="P592" s="155"/>
      <c r="Q592" s="63" t="s">
        <v>26</v>
      </c>
      <c r="R592" s="190" t="s">
        <v>27</v>
      </c>
      <c r="S592" s="190"/>
      <c r="T592" s="162"/>
      <c r="U592" s="65" t="str">
        <f>O592</f>
        <v>Test Year Versus OEB-approved</v>
      </c>
    </row>
    <row r="593" spans="3:21" x14ac:dyDescent="0.35">
      <c r="C593" s="96"/>
      <c r="D593" s="156">
        <f t="shared" ref="D593:D599" si="447">D584</f>
        <v>2017</v>
      </c>
      <c r="E593" s="56"/>
      <c r="F593" s="68"/>
      <c r="G593" s="126"/>
      <c r="H593" s="68"/>
      <c r="I593" s="127"/>
      <c r="J593" s="96"/>
      <c r="K593" s="32">
        <f>D593</f>
        <v>2017</v>
      </c>
      <c r="L593" s="70"/>
      <c r="M593" s="70"/>
      <c r="N593" s="68"/>
      <c r="O593" s="157"/>
      <c r="P593" s="96"/>
      <c r="Q593" s="32">
        <f>K593</f>
        <v>2017</v>
      </c>
      <c r="R593" s="129"/>
      <c r="S593" s="129"/>
      <c r="T593" s="68"/>
      <c r="U593" s="71"/>
    </row>
    <row r="594" spans="3:21" x14ac:dyDescent="0.35">
      <c r="C594" s="96"/>
      <c r="D594" s="130">
        <f t="shared" si="447"/>
        <v>2018</v>
      </c>
      <c r="E594" s="68"/>
      <c r="F594" s="68"/>
      <c r="G594" s="131">
        <f t="shared" ref="G594:G599" si="448">IF(G584=0,"",G585/G584-1)</f>
        <v>-2.5843708126050968E-3</v>
      </c>
      <c r="H594" s="68"/>
      <c r="I594" s="127"/>
      <c r="J594" s="96"/>
      <c r="K594" s="32">
        <f t="shared" ref="K594:K600" si="449">D594</f>
        <v>2018</v>
      </c>
      <c r="L594" s="73" t="str">
        <f t="shared" ref="L594:M594" si="450">IF(L584=0,"",L585/L584-1)</f>
        <v/>
      </c>
      <c r="M594" s="73" t="str">
        <f t="shared" si="450"/>
        <v/>
      </c>
      <c r="N594" s="68"/>
      <c r="O594" s="157"/>
      <c r="P594" s="96"/>
      <c r="Q594" s="32">
        <f t="shared" ref="Q594:Q600" si="451">K594</f>
        <v>2018</v>
      </c>
      <c r="R594" s="132" t="str">
        <f>IF(R584="","",IF(R584=0,"",R585/R584-1))</f>
        <v/>
      </c>
      <c r="S594" s="132" t="str">
        <f>IF(S584="","",IF(S584=0,"",S585/S584-1))</f>
        <v/>
      </c>
      <c r="T594" s="68"/>
      <c r="U594" s="71"/>
    </row>
    <row r="595" spans="3:21" x14ac:dyDescent="0.35">
      <c r="C595" s="96"/>
      <c r="D595" s="158">
        <f t="shared" si="447"/>
        <v>2019</v>
      </c>
      <c r="E595" s="68"/>
      <c r="F595" s="68"/>
      <c r="G595" s="131">
        <f t="shared" si="448"/>
        <v>3.5356188875923955E-2</v>
      </c>
      <c r="H595" s="68"/>
      <c r="I595" s="127"/>
      <c r="J595" s="96"/>
      <c r="K595" s="32">
        <f t="shared" si="449"/>
        <v>2019</v>
      </c>
      <c r="L595" s="73" t="str">
        <f t="shared" ref="L595:M595" si="452">IF(L585=0,"",L586/L585-1)</f>
        <v/>
      </c>
      <c r="M595" s="73" t="str">
        <f t="shared" si="452"/>
        <v/>
      </c>
      <c r="N595" s="68"/>
      <c r="O595" s="157"/>
      <c r="P595" s="96"/>
      <c r="Q595" s="32">
        <f t="shared" si="451"/>
        <v>2019</v>
      </c>
      <c r="R595" s="132" t="str">
        <f t="shared" ref="R595:S595" si="453">IF(R585="","",IF(R585=0,"",R586/R585-1))</f>
        <v/>
      </c>
      <c r="S595" s="132" t="str">
        <f t="shared" si="453"/>
        <v/>
      </c>
      <c r="T595" s="68"/>
      <c r="U595" s="71"/>
    </row>
    <row r="596" spans="3:21" x14ac:dyDescent="0.35">
      <c r="C596" s="96"/>
      <c r="D596" s="130">
        <f t="shared" si="447"/>
        <v>2020</v>
      </c>
      <c r="E596" s="68"/>
      <c r="F596" s="68"/>
      <c r="G596" s="131">
        <f t="shared" si="448"/>
        <v>-2.3666616496393011E-2</v>
      </c>
      <c r="H596" s="68"/>
      <c r="I596" s="127"/>
      <c r="J596" s="96"/>
      <c r="K596" s="32">
        <f t="shared" si="449"/>
        <v>2020</v>
      </c>
      <c r="L596" s="73" t="str">
        <f t="shared" ref="L596:M596" si="454">IF(L586=0,"",L587/L586-1)</f>
        <v/>
      </c>
      <c r="M596" s="73" t="str">
        <f t="shared" si="454"/>
        <v/>
      </c>
      <c r="N596" s="68"/>
      <c r="O596" s="157"/>
      <c r="P596" s="96"/>
      <c r="Q596" s="32">
        <f t="shared" si="451"/>
        <v>2020</v>
      </c>
      <c r="R596" s="132" t="str">
        <f t="shared" ref="R596:S596" si="455">IF(R586="","",IF(R586=0,"",R587/R586-1))</f>
        <v/>
      </c>
      <c r="S596" s="132" t="str">
        <f t="shared" si="455"/>
        <v/>
      </c>
      <c r="T596" s="68"/>
      <c r="U596" s="71"/>
    </row>
    <row r="597" spans="3:21" x14ac:dyDescent="0.35">
      <c r="C597" s="96"/>
      <c r="D597" s="130">
        <f t="shared" si="447"/>
        <v>2021</v>
      </c>
      <c r="E597" s="68"/>
      <c r="F597" s="68"/>
      <c r="G597" s="131">
        <f t="shared" si="448"/>
        <v>4.6554696007810925E-2</v>
      </c>
      <c r="H597" s="68"/>
      <c r="I597" s="127"/>
      <c r="J597" s="96"/>
      <c r="K597" s="32">
        <f t="shared" si="449"/>
        <v>2021</v>
      </c>
      <c r="L597" s="73" t="str">
        <f t="shared" ref="L597:M597" si="456">IF(L587=0,"",L588/L587-1)</f>
        <v/>
      </c>
      <c r="M597" s="73" t="str">
        <f t="shared" si="456"/>
        <v/>
      </c>
      <c r="N597" s="68"/>
      <c r="O597" s="157"/>
      <c r="P597" s="96"/>
      <c r="Q597" s="32">
        <f t="shared" si="451"/>
        <v>2021</v>
      </c>
      <c r="R597" s="132" t="str">
        <f t="shared" ref="R597:S597" si="457">IF(R587="","",IF(R587=0,"",R588/R587-1))</f>
        <v/>
      </c>
      <c r="S597" s="132" t="str">
        <f t="shared" si="457"/>
        <v/>
      </c>
      <c r="T597" s="68"/>
      <c r="U597" s="71"/>
    </row>
    <row r="598" spans="3:21" x14ac:dyDescent="0.35">
      <c r="C598" s="96"/>
      <c r="D598" s="130">
        <f t="shared" si="447"/>
        <v>2022</v>
      </c>
      <c r="E598" s="68"/>
      <c r="F598" s="68"/>
      <c r="G598" s="131">
        <f t="shared" si="448"/>
        <v>6.830088819781821E-2</v>
      </c>
      <c r="H598" s="68"/>
      <c r="I598" s="127"/>
      <c r="J598" s="96"/>
      <c r="K598" s="32">
        <f t="shared" si="449"/>
        <v>2022</v>
      </c>
      <c r="L598" s="73" t="str">
        <f>IF(K589="Forecast","",IF(L588=0,"",L589/L588-1))</f>
        <v/>
      </c>
      <c r="M598" s="73" t="str">
        <f>IF(M588=0,"",M589/M588-1)</f>
        <v/>
      </c>
      <c r="N598" s="68"/>
      <c r="O598" s="157"/>
      <c r="P598" s="96"/>
      <c r="Q598" s="32">
        <f t="shared" si="451"/>
        <v>2022</v>
      </c>
      <c r="R598" s="132" t="str">
        <f>IF(Q589="Forecast","",IF(R588=0,"",R589/R588-1))</f>
        <v/>
      </c>
      <c r="S598" s="132" t="str">
        <f>IF(S588="","",IF(S588=0,"",S589/S588-1))</f>
        <v/>
      </c>
      <c r="T598" s="68"/>
      <c r="U598" s="71"/>
    </row>
    <row r="599" spans="3:21" x14ac:dyDescent="0.35">
      <c r="C599" s="96"/>
      <c r="D599" s="158">
        <f t="shared" si="447"/>
        <v>2023</v>
      </c>
      <c r="E599" s="68"/>
      <c r="F599" s="68"/>
      <c r="G599" s="131">
        <f t="shared" si="448"/>
        <v>-0.33284489849320931</v>
      </c>
      <c r="H599" s="68"/>
      <c r="I599" s="133" t="str">
        <f>IF(I591=0,"",G590/I591-1)</f>
        <v/>
      </c>
      <c r="J599" s="96"/>
      <c r="K599" s="32">
        <f t="shared" si="449"/>
        <v>2023</v>
      </c>
      <c r="L599" s="73" t="str">
        <f>IF(K590="Forecast","",IF(L589=0,"",L590/L589-1))</f>
        <v/>
      </c>
      <c r="M599" s="73" t="str">
        <f>IF(M589=0,"",M590/M589-1)</f>
        <v/>
      </c>
      <c r="N599" s="68"/>
      <c r="O599" s="159" t="str">
        <f>IF(O591=0,"",M590/O591-1)</f>
        <v/>
      </c>
      <c r="P599" s="96"/>
      <c r="Q599" s="32">
        <f t="shared" si="451"/>
        <v>2023</v>
      </c>
      <c r="R599" s="132" t="str">
        <f>IF(Q590="Forecast","",IF(R589=0,"",R590/R589-1))</f>
        <v/>
      </c>
      <c r="S599" s="132" t="str">
        <f>IF(S589="","",IF(S589=0,"",S590/S589-1))</f>
        <v/>
      </c>
      <c r="T599" s="68"/>
      <c r="U599" s="74" t="str">
        <f>IF(U591=0,"",S590/U591-1)</f>
        <v/>
      </c>
    </row>
    <row r="600" spans="3:21" ht="29.5" thickBot="1" x14ac:dyDescent="0.4">
      <c r="C600" s="22"/>
      <c r="D600" s="134" t="s">
        <v>29</v>
      </c>
      <c r="E600" s="77"/>
      <c r="F600" s="77"/>
      <c r="G600" s="135">
        <f>IF(G584=0,"",(G590/G584)^(1/($D590-$D584-1))-1)</f>
        <v>-5.5397077795317884E-2</v>
      </c>
      <c r="H600" s="77"/>
      <c r="I600" s="83" t="str">
        <f>IF(I591=0,"",(G590/I591)^(1/(TestYear-RebaseYear-1))-1)</f>
        <v/>
      </c>
      <c r="J600" s="96"/>
      <c r="K600" s="81" t="str">
        <f t="shared" si="449"/>
        <v>Geometric Mean</v>
      </c>
      <c r="L600" s="82" t="str">
        <f>IF(L584=0,"",(L588/L584)^(1/($D588-$D584-1))-1)</f>
        <v/>
      </c>
      <c r="M600" s="82" t="str">
        <f>IF(M584=0,"",(M590/M584)^(1/($D590-$D584-1))-1)</f>
        <v/>
      </c>
      <c r="N600" s="77"/>
      <c r="O600" s="83" t="str">
        <f>IF(O591=0,"",(M590/O591)^(1/(TestYear-RebaseYear-1))-1)</f>
        <v/>
      </c>
      <c r="P600" s="22"/>
      <c r="Q600" s="81" t="str">
        <f t="shared" si="451"/>
        <v>Geometric Mean</v>
      </c>
      <c r="R600" s="137" t="str">
        <f>IF(R584="","",IF(R584=0,"",(R588/R584)^(1/($D588-$D584-1))-1))</f>
        <v/>
      </c>
      <c r="S600" s="82" t="str">
        <f>IF(S584="","",IF(S584=0,"",(S590/S584)^(1/($D590-$D584-1))-1))</f>
        <v/>
      </c>
      <c r="T600" s="77"/>
      <c r="U600" s="83" t="str">
        <f>IF(U591=0,"",(S590/U591)^(1/(TestYear-RebaseYear-1))-1)</f>
        <v/>
      </c>
    </row>
    <row r="601" spans="3:21" x14ac:dyDescent="0.35">
      <c r="C601" s="68"/>
      <c r="D601" s="160"/>
      <c r="E601" s="68"/>
      <c r="F601" s="68"/>
      <c r="G601" s="131"/>
      <c r="H601" s="68"/>
      <c r="I601" s="161"/>
      <c r="J601" s="68"/>
      <c r="K601" s="160"/>
      <c r="L601" s="73"/>
      <c r="M601" s="73"/>
      <c r="N601" s="68"/>
      <c r="O601" s="161"/>
      <c r="P601" s="68"/>
      <c r="Q601" s="160"/>
      <c r="R601" s="132"/>
      <c r="S601" s="73"/>
      <c r="T601" s="68"/>
      <c r="U601" s="161"/>
    </row>
  </sheetData>
  <mergeCells count="175">
    <mergeCell ref="F583:H583"/>
    <mergeCell ref="L592:M592"/>
    <mergeCell ref="R592:S592"/>
    <mergeCell ref="D559:I559"/>
    <mergeCell ref="F561:I561"/>
    <mergeCell ref="K561:O561"/>
    <mergeCell ref="Q561:U561"/>
    <mergeCell ref="F562:H562"/>
    <mergeCell ref="L571:M571"/>
    <mergeCell ref="R571:S571"/>
    <mergeCell ref="F582:I582"/>
    <mergeCell ref="K582:O582"/>
    <mergeCell ref="Q582:U582"/>
    <mergeCell ref="F519:H519"/>
    <mergeCell ref="L528:M528"/>
    <mergeCell ref="R528:S528"/>
    <mergeCell ref="F539:I539"/>
    <mergeCell ref="K539:O539"/>
    <mergeCell ref="Q539:U539"/>
    <mergeCell ref="F540:H540"/>
    <mergeCell ref="L549:M549"/>
    <mergeCell ref="R549:S549"/>
    <mergeCell ref="L485:M485"/>
    <mergeCell ref="R485:S485"/>
    <mergeCell ref="F496:I496"/>
    <mergeCell ref="K496:O496"/>
    <mergeCell ref="Q496:U496"/>
    <mergeCell ref="L506:M506"/>
    <mergeCell ref="R506:S506"/>
    <mergeCell ref="D516:I516"/>
    <mergeCell ref="F518:I518"/>
    <mergeCell ref="K518:O518"/>
    <mergeCell ref="Q518:U518"/>
    <mergeCell ref="F497:H497"/>
    <mergeCell ref="B13:V13"/>
    <mergeCell ref="K21:O21"/>
    <mergeCell ref="F22:H22"/>
    <mergeCell ref="L31:M31"/>
    <mergeCell ref="D43:I43"/>
    <mergeCell ref="B9:V9"/>
    <mergeCell ref="B10:V10"/>
    <mergeCell ref="F66:I66"/>
    <mergeCell ref="K66:O66"/>
    <mergeCell ref="Q66:U66"/>
    <mergeCell ref="F67:H67"/>
    <mergeCell ref="L76:M76"/>
    <mergeCell ref="R76:S76"/>
    <mergeCell ref="F45:I45"/>
    <mergeCell ref="K45:O45"/>
    <mergeCell ref="Q45:U45"/>
    <mergeCell ref="F46:H46"/>
    <mergeCell ref="L55:M55"/>
    <mergeCell ref="D473:I473"/>
    <mergeCell ref="D129:I129"/>
    <mergeCell ref="F131:I131"/>
    <mergeCell ref="K131:O131"/>
    <mergeCell ref="Q131:U131"/>
    <mergeCell ref="F132:H132"/>
    <mergeCell ref="L141:M141"/>
    <mergeCell ref="R141:S141"/>
    <mergeCell ref="F195:I195"/>
    <mergeCell ref="K195:O195"/>
    <mergeCell ref="Q195:U195"/>
    <mergeCell ref="F196:H196"/>
    <mergeCell ref="L205:M205"/>
    <mergeCell ref="R205:S205"/>
    <mergeCell ref="D172:I172"/>
    <mergeCell ref="F174:I174"/>
    <mergeCell ref="F475:I475"/>
    <mergeCell ref="K475:O475"/>
    <mergeCell ref="Q475:U475"/>
    <mergeCell ref="F476:H476"/>
    <mergeCell ref="R55:S55"/>
    <mergeCell ref="F109:I109"/>
    <mergeCell ref="K109:O109"/>
    <mergeCell ref="Q109:U109"/>
    <mergeCell ref="F110:H110"/>
    <mergeCell ref="L119:M119"/>
    <mergeCell ref="R119:S119"/>
    <mergeCell ref="D86:I86"/>
    <mergeCell ref="F88:I88"/>
    <mergeCell ref="K88:O88"/>
    <mergeCell ref="Q88:U88"/>
    <mergeCell ref="F89:H89"/>
    <mergeCell ref="L98:M98"/>
    <mergeCell ref="R98:S98"/>
    <mergeCell ref="F152:I152"/>
    <mergeCell ref="K152:O152"/>
    <mergeCell ref="Q152:U152"/>
    <mergeCell ref="F153:H153"/>
    <mergeCell ref="L162:M162"/>
    <mergeCell ref="R162:S162"/>
    <mergeCell ref="K174:O174"/>
    <mergeCell ref="Q174:U174"/>
    <mergeCell ref="F175:H175"/>
    <mergeCell ref="L184:M184"/>
    <mergeCell ref="R184:S184"/>
    <mergeCell ref="F238:I238"/>
    <mergeCell ref="K238:O238"/>
    <mergeCell ref="Q238:U238"/>
    <mergeCell ref="F239:H239"/>
    <mergeCell ref="L248:M248"/>
    <mergeCell ref="R248:S248"/>
    <mergeCell ref="D215:I215"/>
    <mergeCell ref="F217:I217"/>
    <mergeCell ref="K217:O217"/>
    <mergeCell ref="Q217:U217"/>
    <mergeCell ref="F218:H218"/>
    <mergeCell ref="L227:M227"/>
    <mergeCell ref="R227:S227"/>
    <mergeCell ref="F281:I281"/>
    <mergeCell ref="K281:O281"/>
    <mergeCell ref="Q281:U281"/>
    <mergeCell ref="F282:H282"/>
    <mergeCell ref="L291:M291"/>
    <mergeCell ref="R291:S291"/>
    <mergeCell ref="D258:I258"/>
    <mergeCell ref="F260:I260"/>
    <mergeCell ref="K260:O260"/>
    <mergeCell ref="Q260:U260"/>
    <mergeCell ref="F261:H261"/>
    <mergeCell ref="L270:M270"/>
    <mergeCell ref="R270:S270"/>
    <mergeCell ref="F324:I324"/>
    <mergeCell ref="K324:O324"/>
    <mergeCell ref="Q324:U324"/>
    <mergeCell ref="F325:H325"/>
    <mergeCell ref="L334:M334"/>
    <mergeCell ref="R334:S334"/>
    <mergeCell ref="D301:I301"/>
    <mergeCell ref="F303:I303"/>
    <mergeCell ref="K303:O303"/>
    <mergeCell ref="Q303:U303"/>
    <mergeCell ref="F304:H304"/>
    <mergeCell ref="L313:M313"/>
    <mergeCell ref="R313:S313"/>
    <mergeCell ref="F367:I367"/>
    <mergeCell ref="K367:O367"/>
    <mergeCell ref="Q367:U367"/>
    <mergeCell ref="F368:H368"/>
    <mergeCell ref="L377:M377"/>
    <mergeCell ref="R377:S377"/>
    <mergeCell ref="D344:I344"/>
    <mergeCell ref="F346:I346"/>
    <mergeCell ref="K346:O346"/>
    <mergeCell ref="Q346:U346"/>
    <mergeCell ref="F347:H347"/>
    <mergeCell ref="L356:M356"/>
    <mergeCell ref="R356:S356"/>
    <mergeCell ref="F410:I410"/>
    <mergeCell ref="K410:O410"/>
    <mergeCell ref="Q410:U410"/>
    <mergeCell ref="F411:H411"/>
    <mergeCell ref="L420:M420"/>
    <mergeCell ref="R420:S420"/>
    <mergeCell ref="D387:I387"/>
    <mergeCell ref="F389:I389"/>
    <mergeCell ref="K389:O389"/>
    <mergeCell ref="Q389:U389"/>
    <mergeCell ref="F390:H390"/>
    <mergeCell ref="L399:M399"/>
    <mergeCell ref="R399:S399"/>
    <mergeCell ref="F453:I453"/>
    <mergeCell ref="K453:O453"/>
    <mergeCell ref="Q453:U453"/>
    <mergeCell ref="F454:H454"/>
    <mergeCell ref="L463:M463"/>
    <mergeCell ref="R463:S463"/>
    <mergeCell ref="D430:I430"/>
    <mergeCell ref="F432:I432"/>
    <mergeCell ref="K432:O432"/>
    <mergeCell ref="Q432:U432"/>
    <mergeCell ref="F433:H433"/>
    <mergeCell ref="L442:M442"/>
    <mergeCell ref="R442:S442"/>
  </mergeCells>
  <conditionalFormatting sqref="O23 I47 O47 I68 O68 O90 I111 O111 O133 I154 O154 O176 I197 O197 O219 I240 O262 I283 O305 I326 O326 O348 I369 O391 I412 O434 I455 O455 O477 I498 O498 O520 I541 O541 O563 I584 O584">
    <cfRule type="expression" dxfId="459" priority="698">
      <formula>$H$47="Board-approved"</formula>
    </cfRule>
  </conditionalFormatting>
  <conditionalFormatting sqref="I48 O24 O48 I69 O69 O91 I112 O112 O134 I155 O155 O177 I198 O198 O220 I241 O263 I284 O306 I327 O327 O349 I370 O392 I413 O435 I456 O456 O478 I499 O499 O521 I542 O542 O564 I585 O585">
    <cfRule type="expression" dxfId="458" priority="697">
      <formula>$H$48="Board-approved"</formula>
    </cfRule>
  </conditionalFormatting>
  <conditionalFormatting sqref="I49 O25 O49 I70 O70 O92 I113 O113 O135 I156 O156 O178 I199 O199 O221 I242 O264 I285 O307 I328 O328 O350 I371 O393 I414 O436 I457 O457 O479 I500 O500 O522 I543 O543 O565 I586 O586">
    <cfRule type="expression" dxfId="457" priority="696">
      <formula>$H$49="Board-approved"</formula>
    </cfRule>
  </conditionalFormatting>
  <conditionalFormatting sqref="I50 O50 O26 I71 O71 O93 I114 O114 O136 I157 O157 O179 I200 O200 O222 I243 O265 I286 O308 I329 O329 O351 I372 O394 I415 O437 I458 O458 O480 I501 O501 O523 I544 O544 O566 I587 O587">
    <cfRule type="expression" dxfId="456" priority="695">
      <formula>$H$50="Board-approved"</formula>
    </cfRule>
  </conditionalFormatting>
  <conditionalFormatting sqref="I51 O51 I72 O72 O27 O94 I115 O115 O137 I158 O158 O180 I201 O201 O223 I244 O266 I287 O309 I330 O330 O352 I373 O395 I416 O438 I459 O459 O481 I502 O502 O524 I545 O545 O567 I588 O588">
    <cfRule type="expression" dxfId="455" priority="694">
      <formula>$H$51="Board-approved"</formula>
    </cfRule>
  </conditionalFormatting>
  <conditionalFormatting sqref="L47">
    <cfRule type="expression" dxfId="454" priority="693">
      <formula>$K$47="Forecastl"</formula>
    </cfRule>
  </conditionalFormatting>
  <conditionalFormatting sqref="L48">
    <cfRule type="expression" dxfId="453" priority="692">
      <formula>$K$48="Forecast"</formula>
    </cfRule>
  </conditionalFormatting>
  <conditionalFormatting sqref="L49">
    <cfRule type="expression" dxfId="452" priority="691">
      <formula>$K$49="Forecast"</formula>
    </cfRule>
  </conditionalFormatting>
  <conditionalFormatting sqref="L50">
    <cfRule type="expression" dxfId="451" priority="690">
      <formula>$K$50="Forecast"</formula>
    </cfRule>
  </conditionalFormatting>
  <conditionalFormatting sqref="L52">
    <cfRule type="expression" dxfId="450" priority="688">
      <formula>$K$52="Forecast"</formula>
    </cfRule>
  </conditionalFormatting>
  <conditionalFormatting sqref="L53">
    <cfRule type="expression" dxfId="449" priority="687">
      <formula>$K$53="Forecast"</formula>
    </cfRule>
  </conditionalFormatting>
  <conditionalFormatting sqref="O47">
    <cfRule type="expression" dxfId="448" priority="686">
      <formula>$H$47="Board-approved"</formula>
    </cfRule>
  </conditionalFormatting>
  <conditionalFormatting sqref="O48">
    <cfRule type="expression" dxfId="447" priority="685">
      <formula>$H$48="Board-approved"</formula>
    </cfRule>
  </conditionalFormatting>
  <conditionalFormatting sqref="O49">
    <cfRule type="expression" dxfId="446" priority="684">
      <formula>$H$49="Board-approved"</formula>
    </cfRule>
  </conditionalFormatting>
  <conditionalFormatting sqref="O50">
    <cfRule type="expression" dxfId="445" priority="683">
      <formula>$H$50="Board-approved"</formula>
    </cfRule>
  </conditionalFormatting>
  <conditionalFormatting sqref="O51">
    <cfRule type="expression" dxfId="444" priority="682">
      <formula>$H$51="Board-approved"</formula>
    </cfRule>
  </conditionalFormatting>
  <conditionalFormatting sqref="L68">
    <cfRule type="expression" dxfId="443" priority="681">
      <formula>$K$47="Forecastl"</formula>
    </cfRule>
  </conditionalFormatting>
  <conditionalFormatting sqref="L69">
    <cfRule type="expression" dxfId="442" priority="680">
      <formula>$K$48="Forecast"</formula>
    </cfRule>
  </conditionalFormatting>
  <conditionalFormatting sqref="L70">
    <cfRule type="expression" dxfId="441" priority="679">
      <formula>$K$49="Forecast"</formula>
    </cfRule>
  </conditionalFormatting>
  <conditionalFormatting sqref="L71">
    <cfRule type="expression" dxfId="440" priority="678">
      <formula>$K$50="Forecast"</formula>
    </cfRule>
  </conditionalFormatting>
  <conditionalFormatting sqref="L72">
    <cfRule type="expression" dxfId="439" priority="677">
      <formula>$K$51="Forecast"</formula>
    </cfRule>
  </conditionalFormatting>
  <conditionalFormatting sqref="L73">
    <cfRule type="expression" dxfId="438" priority="699">
      <formula>$K$52="Forecast"</formula>
    </cfRule>
  </conditionalFormatting>
  <conditionalFormatting sqref="L74">
    <cfRule type="expression" dxfId="437" priority="676">
      <formula>$K$53="Forecast"</formula>
    </cfRule>
  </conditionalFormatting>
  <conditionalFormatting sqref="O68">
    <cfRule type="expression" dxfId="436" priority="674">
      <formula>$H$47="Board-approved"</formula>
    </cfRule>
  </conditionalFormatting>
  <conditionalFormatting sqref="O69">
    <cfRule type="expression" dxfId="435" priority="675">
      <formula>$H$48="Board-approved"</formula>
    </cfRule>
  </conditionalFormatting>
  <conditionalFormatting sqref="O70">
    <cfRule type="expression" dxfId="434" priority="672">
      <formula>$H$49="Board-approved"</formula>
    </cfRule>
  </conditionalFormatting>
  <conditionalFormatting sqref="O71">
    <cfRule type="expression" dxfId="433" priority="671">
      <formula>$H$50="Board-approved"</formula>
    </cfRule>
  </conditionalFormatting>
  <conditionalFormatting sqref="O72">
    <cfRule type="expression" dxfId="432" priority="670">
      <formula>$H$51="Board-approved"</formula>
    </cfRule>
  </conditionalFormatting>
  <conditionalFormatting sqref="I68">
    <cfRule type="expression" dxfId="431" priority="669">
      <formula>$H$47="Board-approved"</formula>
    </cfRule>
  </conditionalFormatting>
  <conditionalFormatting sqref="I69">
    <cfRule type="expression" dxfId="430" priority="668">
      <formula>$H$48="Board-approved"</formula>
    </cfRule>
  </conditionalFormatting>
  <conditionalFormatting sqref="I70">
    <cfRule type="expression" dxfId="429" priority="667">
      <formula>$H$49="Board-approved"</formula>
    </cfRule>
  </conditionalFormatting>
  <conditionalFormatting sqref="I71">
    <cfRule type="expression" dxfId="428" priority="666">
      <formula>$H$50="Board-approved"</formula>
    </cfRule>
  </conditionalFormatting>
  <conditionalFormatting sqref="I72">
    <cfRule type="expression" dxfId="427" priority="665">
      <formula>$H$51="Board-approved"</formula>
    </cfRule>
  </conditionalFormatting>
  <conditionalFormatting sqref="K66:U84">
    <cfRule type="expression" dxfId="426" priority="673">
      <formula>$Q$43="kWh"</formula>
    </cfRule>
  </conditionalFormatting>
  <conditionalFormatting sqref="O23:O29">
    <cfRule type="expression" dxfId="425" priority="664">
      <formula>$O$23="Board-approved"</formula>
    </cfRule>
  </conditionalFormatting>
  <conditionalFormatting sqref="I90">
    <cfRule type="expression" dxfId="424" priority="662">
      <formula>$H$47="Board-approved"</formula>
    </cfRule>
  </conditionalFormatting>
  <conditionalFormatting sqref="I91">
    <cfRule type="expression" dxfId="423" priority="661">
      <formula>$H$48="Board-approved"</formula>
    </cfRule>
  </conditionalFormatting>
  <conditionalFormatting sqref="I92">
    <cfRule type="expression" dxfId="422" priority="660">
      <formula>$H$49="Board-approved"</formula>
    </cfRule>
  </conditionalFormatting>
  <conditionalFormatting sqref="I93">
    <cfRule type="expression" dxfId="421" priority="659">
      <formula>$H$50="Board-approved"</formula>
    </cfRule>
  </conditionalFormatting>
  <conditionalFormatting sqref="I94">
    <cfRule type="expression" dxfId="420" priority="658">
      <formula>$H$51="Board-approved"</formula>
    </cfRule>
  </conditionalFormatting>
  <conditionalFormatting sqref="L90">
    <cfRule type="expression" dxfId="419" priority="657">
      <formula>$K$47="Forecastl"</formula>
    </cfRule>
  </conditionalFormatting>
  <conditionalFormatting sqref="L91">
    <cfRule type="expression" dxfId="418" priority="656">
      <formula>$K$48="Forecast"</formula>
    </cfRule>
  </conditionalFormatting>
  <conditionalFormatting sqref="L92">
    <cfRule type="expression" dxfId="417" priority="655">
      <formula>$K$49="Forecast"</formula>
    </cfRule>
  </conditionalFormatting>
  <conditionalFormatting sqref="L93">
    <cfRule type="expression" dxfId="416" priority="654">
      <formula>$K$50="Forecast"</formula>
    </cfRule>
  </conditionalFormatting>
  <conditionalFormatting sqref="L95">
    <cfRule type="expression" dxfId="415" priority="652">
      <formula>$K$52="Forecast"</formula>
    </cfRule>
  </conditionalFormatting>
  <conditionalFormatting sqref="L96">
    <cfRule type="expression" dxfId="414" priority="651">
      <formula>$K$53="Forecast"</formula>
    </cfRule>
  </conditionalFormatting>
  <conditionalFormatting sqref="O90">
    <cfRule type="expression" dxfId="413" priority="650">
      <formula>$H$47="Board-approved"</formula>
    </cfRule>
  </conditionalFormatting>
  <conditionalFormatting sqref="O91">
    <cfRule type="expression" dxfId="412" priority="649">
      <formula>$H$48="Board-approved"</formula>
    </cfRule>
  </conditionalFormatting>
  <conditionalFormatting sqref="O92">
    <cfRule type="expression" dxfId="411" priority="648">
      <formula>$H$49="Board-approved"</formula>
    </cfRule>
  </conditionalFormatting>
  <conditionalFormatting sqref="O93">
    <cfRule type="expression" dxfId="410" priority="647">
      <formula>$H$50="Board-approved"</formula>
    </cfRule>
  </conditionalFormatting>
  <conditionalFormatting sqref="O94">
    <cfRule type="expression" dxfId="409" priority="646">
      <formula>$H$51="Board-approved"</formula>
    </cfRule>
  </conditionalFormatting>
  <conditionalFormatting sqref="L111">
    <cfRule type="expression" dxfId="408" priority="645">
      <formula>$K$47="Forecastl"</formula>
    </cfRule>
  </conditionalFormatting>
  <conditionalFormatting sqref="L112">
    <cfRule type="expression" dxfId="407" priority="644">
      <formula>$K$48="Forecast"</formula>
    </cfRule>
  </conditionalFormatting>
  <conditionalFormatting sqref="L113">
    <cfRule type="expression" dxfId="406" priority="643">
      <formula>$K$49="Forecast"</formula>
    </cfRule>
  </conditionalFormatting>
  <conditionalFormatting sqref="L114">
    <cfRule type="expression" dxfId="405" priority="642">
      <formula>$K$50="Forecast"</formula>
    </cfRule>
  </conditionalFormatting>
  <conditionalFormatting sqref="L115">
    <cfRule type="expression" dxfId="404" priority="641">
      <formula>$K$51="Forecast"</formula>
    </cfRule>
  </conditionalFormatting>
  <conditionalFormatting sqref="L116">
    <cfRule type="expression" dxfId="403" priority="663">
      <formula>$K$52="Forecast"</formula>
    </cfRule>
  </conditionalFormatting>
  <conditionalFormatting sqref="L117">
    <cfRule type="expression" dxfId="402" priority="640">
      <formula>$K$53="Forecast"</formula>
    </cfRule>
  </conditionalFormatting>
  <conditionalFormatting sqref="O111">
    <cfRule type="expression" dxfId="401" priority="638">
      <formula>$H$47="Board-approved"</formula>
    </cfRule>
  </conditionalFormatting>
  <conditionalFormatting sqref="O112">
    <cfRule type="expression" dxfId="400" priority="639">
      <formula>$H$48="Board-approved"</formula>
    </cfRule>
  </conditionalFormatting>
  <conditionalFormatting sqref="O113">
    <cfRule type="expression" dxfId="399" priority="636">
      <formula>$H$49="Board-approved"</formula>
    </cfRule>
  </conditionalFormatting>
  <conditionalFormatting sqref="O114">
    <cfRule type="expression" dxfId="398" priority="635">
      <formula>$H$50="Board-approved"</formula>
    </cfRule>
  </conditionalFormatting>
  <conditionalFormatting sqref="O115">
    <cfRule type="expression" dxfId="397" priority="634">
      <formula>$H$51="Board-approved"</formula>
    </cfRule>
  </conditionalFormatting>
  <conditionalFormatting sqref="I111">
    <cfRule type="expression" dxfId="396" priority="633">
      <formula>$H$47="Board-approved"</formula>
    </cfRule>
  </conditionalFormatting>
  <conditionalFormatting sqref="I112">
    <cfRule type="expression" dxfId="395" priority="632">
      <formula>$H$48="Board-approved"</formula>
    </cfRule>
  </conditionalFormatting>
  <conditionalFormatting sqref="I113">
    <cfRule type="expression" dxfId="394" priority="631">
      <formula>$H$49="Board-approved"</formula>
    </cfRule>
  </conditionalFormatting>
  <conditionalFormatting sqref="I114">
    <cfRule type="expression" dxfId="393" priority="630">
      <formula>$H$50="Board-approved"</formula>
    </cfRule>
  </conditionalFormatting>
  <conditionalFormatting sqref="I115">
    <cfRule type="expression" dxfId="392" priority="629">
      <formula>$H$51="Board-approved"</formula>
    </cfRule>
  </conditionalFormatting>
  <conditionalFormatting sqref="K109:U128">
    <cfRule type="expression" dxfId="391" priority="637">
      <formula>$Q$43="kWh"</formula>
    </cfRule>
  </conditionalFormatting>
  <conditionalFormatting sqref="I133">
    <cfRule type="expression" dxfId="390" priority="627">
      <formula>$H$47="Board-approved"</formula>
    </cfRule>
  </conditionalFormatting>
  <conditionalFormatting sqref="I134">
    <cfRule type="expression" dxfId="389" priority="626">
      <formula>$H$48="Board-approved"</formula>
    </cfRule>
  </conditionalFormatting>
  <conditionalFormatting sqref="I135">
    <cfRule type="expression" dxfId="388" priority="625">
      <formula>$H$49="Board-approved"</formula>
    </cfRule>
  </conditionalFormatting>
  <conditionalFormatting sqref="I136">
    <cfRule type="expression" dxfId="387" priority="624">
      <formula>$H$50="Board-approved"</formula>
    </cfRule>
  </conditionalFormatting>
  <conditionalFormatting sqref="I137">
    <cfRule type="expression" dxfId="386" priority="623">
      <formula>$H$51="Board-approved"</formula>
    </cfRule>
  </conditionalFormatting>
  <conditionalFormatting sqref="L133">
    <cfRule type="expression" dxfId="385" priority="622">
      <formula>$K$47="Forecastl"</formula>
    </cfRule>
  </conditionalFormatting>
  <conditionalFormatting sqref="L134">
    <cfRule type="expression" dxfId="384" priority="621">
      <formula>$K$48="Forecast"</formula>
    </cfRule>
  </conditionalFormatting>
  <conditionalFormatting sqref="L135">
    <cfRule type="expression" dxfId="383" priority="620">
      <formula>$K$49="Forecast"</formula>
    </cfRule>
  </conditionalFormatting>
  <conditionalFormatting sqref="L136">
    <cfRule type="expression" dxfId="382" priority="619">
      <formula>$K$50="Forecast"</formula>
    </cfRule>
  </conditionalFormatting>
  <conditionalFormatting sqref="L138">
    <cfRule type="expression" dxfId="381" priority="617">
      <formula>$K$52="Forecast"</formula>
    </cfRule>
  </conditionalFormatting>
  <conditionalFormatting sqref="L139">
    <cfRule type="expression" dxfId="380" priority="616">
      <formula>$K$53="Forecast"</formula>
    </cfRule>
  </conditionalFormatting>
  <conditionalFormatting sqref="O133">
    <cfRule type="expression" dxfId="379" priority="615">
      <formula>$H$47="Board-approved"</formula>
    </cfRule>
  </conditionalFormatting>
  <conditionalFormatting sqref="O134">
    <cfRule type="expression" dxfId="378" priority="614">
      <formula>$H$48="Board-approved"</formula>
    </cfRule>
  </conditionalFormatting>
  <conditionalFormatting sqref="O135">
    <cfRule type="expression" dxfId="377" priority="613">
      <formula>$H$49="Board-approved"</formula>
    </cfRule>
  </conditionalFormatting>
  <conditionalFormatting sqref="O136">
    <cfRule type="expression" dxfId="376" priority="612">
      <formula>$H$50="Board-approved"</formula>
    </cfRule>
  </conditionalFormatting>
  <conditionalFormatting sqref="O137">
    <cfRule type="expression" dxfId="375" priority="611">
      <formula>$H$51="Board-approved"</formula>
    </cfRule>
  </conditionalFormatting>
  <conditionalFormatting sqref="L154">
    <cfRule type="expression" dxfId="374" priority="610">
      <formula>$K$47="Forecastl"</formula>
    </cfRule>
  </conditionalFormatting>
  <conditionalFormatting sqref="L155">
    <cfRule type="expression" dxfId="373" priority="609">
      <formula>$K$48="Forecast"</formula>
    </cfRule>
  </conditionalFormatting>
  <conditionalFormatting sqref="L156">
    <cfRule type="expression" dxfId="372" priority="608">
      <formula>$K$49="Forecast"</formula>
    </cfRule>
  </conditionalFormatting>
  <conditionalFormatting sqref="L157">
    <cfRule type="expression" dxfId="371" priority="607">
      <formula>$K$50="Forecast"</formula>
    </cfRule>
  </conditionalFormatting>
  <conditionalFormatting sqref="L158">
    <cfRule type="expression" dxfId="370" priority="606">
      <formula>$K$51="Forecast"</formula>
    </cfRule>
  </conditionalFormatting>
  <conditionalFormatting sqref="L159">
    <cfRule type="expression" dxfId="369" priority="628">
      <formula>$K$52="Forecast"</formula>
    </cfRule>
  </conditionalFormatting>
  <conditionalFormatting sqref="L160">
    <cfRule type="expression" dxfId="368" priority="605">
      <formula>$K$53="Forecast"</formula>
    </cfRule>
  </conditionalFormatting>
  <conditionalFormatting sqref="O154">
    <cfRule type="expression" dxfId="367" priority="603">
      <formula>$H$47="Board-approved"</formula>
    </cfRule>
  </conditionalFormatting>
  <conditionalFormatting sqref="O155">
    <cfRule type="expression" dxfId="366" priority="604">
      <formula>$H$48="Board-approved"</formula>
    </cfRule>
  </conditionalFormatting>
  <conditionalFormatting sqref="O156">
    <cfRule type="expression" dxfId="365" priority="601">
      <formula>$H$49="Board-approved"</formula>
    </cfRule>
  </conditionalFormatting>
  <conditionalFormatting sqref="O157">
    <cfRule type="expression" dxfId="364" priority="600">
      <formula>$H$50="Board-approved"</formula>
    </cfRule>
  </conditionalFormatting>
  <conditionalFormatting sqref="O158">
    <cfRule type="expression" dxfId="363" priority="599">
      <formula>$H$51="Board-approved"</formula>
    </cfRule>
  </conditionalFormatting>
  <conditionalFormatting sqref="I154">
    <cfRule type="expression" dxfId="362" priority="598">
      <formula>$H$47="Board-approved"</formula>
    </cfRule>
  </conditionalFormatting>
  <conditionalFormatting sqref="I155">
    <cfRule type="expression" dxfId="361" priority="597">
      <formula>$H$48="Board-approved"</formula>
    </cfRule>
  </conditionalFormatting>
  <conditionalFormatting sqref="I156">
    <cfRule type="expression" dxfId="360" priority="596">
      <formula>$H$49="Board-approved"</formula>
    </cfRule>
  </conditionalFormatting>
  <conditionalFormatting sqref="I157">
    <cfRule type="expression" dxfId="359" priority="595">
      <formula>$H$50="Board-approved"</formula>
    </cfRule>
  </conditionalFormatting>
  <conditionalFormatting sqref="I158">
    <cfRule type="expression" dxfId="358" priority="594">
      <formula>$H$51="Board-approved"</formula>
    </cfRule>
  </conditionalFormatting>
  <conditionalFormatting sqref="K152:U170">
    <cfRule type="expression" dxfId="357" priority="602">
      <formula>$Q$43="kWh"</formula>
    </cfRule>
  </conditionalFormatting>
  <conditionalFormatting sqref="I176">
    <cfRule type="expression" dxfId="356" priority="592">
      <formula>$H$47="Board-approved"</formula>
    </cfRule>
  </conditionalFormatting>
  <conditionalFormatting sqref="I177">
    <cfRule type="expression" dxfId="355" priority="591">
      <formula>$H$48="Board-approved"</formula>
    </cfRule>
  </conditionalFormatting>
  <conditionalFormatting sqref="I178">
    <cfRule type="expression" dxfId="354" priority="590">
      <formula>$H$49="Board-approved"</formula>
    </cfRule>
  </conditionalFormatting>
  <conditionalFormatting sqref="I179">
    <cfRule type="expression" dxfId="353" priority="589">
      <formula>$H$50="Board-approved"</formula>
    </cfRule>
  </conditionalFormatting>
  <conditionalFormatting sqref="I180">
    <cfRule type="expression" dxfId="352" priority="588">
      <formula>$H$51="Board-approved"</formula>
    </cfRule>
  </conditionalFormatting>
  <conditionalFormatting sqref="L176">
    <cfRule type="expression" dxfId="351" priority="587">
      <formula>$K$47="Forecastl"</formula>
    </cfRule>
  </conditionalFormatting>
  <conditionalFormatting sqref="L177">
    <cfRule type="expression" dxfId="350" priority="586">
      <formula>$K$48="Forecast"</formula>
    </cfRule>
  </conditionalFormatting>
  <conditionalFormatting sqref="L178">
    <cfRule type="expression" dxfId="349" priority="585">
      <formula>$K$49="Forecast"</formula>
    </cfRule>
  </conditionalFormatting>
  <conditionalFormatting sqref="L179">
    <cfRule type="expression" dxfId="348" priority="584">
      <formula>$K$50="Forecast"</formula>
    </cfRule>
  </conditionalFormatting>
  <conditionalFormatting sqref="L181">
    <cfRule type="expression" dxfId="347" priority="582">
      <formula>$K$52="Forecast"</formula>
    </cfRule>
  </conditionalFormatting>
  <conditionalFormatting sqref="L182">
    <cfRule type="expression" dxfId="346" priority="581">
      <formula>$K$53="Forecast"</formula>
    </cfRule>
  </conditionalFormatting>
  <conditionalFormatting sqref="O176">
    <cfRule type="expression" dxfId="345" priority="580">
      <formula>$H$47="Board-approved"</formula>
    </cfRule>
  </conditionalFormatting>
  <conditionalFormatting sqref="O177">
    <cfRule type="expression" dxfId="344" priority="579">
      <formula>$H$48="Board-approved"</formula>
    </cfRule>
  </conditionalFormatting>
  <conditionalFormatting sqref="O178">
    <cfRule type="expression" dxfId="343" priority="578">
      <formula>$H$49="Board-approved"</formula>
    </cfRule>
  </conditionalFormatting>
  <conditionalFormatting sqref="O179">
    <cfRule type="expression" dxfId="342" priority="577">
      <formula>$H$50="Board-approved"</formula>
    </cfRule>
  </conditionalFormatting>
  <conditionalFormatting sqref="O180">
    <cfRule type="expression" dxfId="341" priority="576">
      <formula>$H$51="Board-approved"</formula>
    </cfRule>
  </conditionalFormatting>
  <conditionalFormatting sqref="L197">
    <cfRule type="expression" dxfId="340" priority="575">
      <formula>$K$47="Forecastl"</formula>
    </cfRule>
  </conditionalFormatting>
  <conditionalFormatting sqref="L198">
    <cfRule type="expression" dxfId="339" priority="574">
      <formula>$K$48="Forecast"</formula>
    </cfRule>
  </conditionalFormatting>
  <conditionalFormatting sqref="L199">
    <cfRule type="expression" dxfId="338" priority="573">
      <formula>$K$49="Forecast"</formula>
    </cfRule>
  </conditionalFormatting>
  <conditionalFormatting sqref="L200">
    <cfRule type="expression" dxfId="337" priority="572">
      <formula>$K$50="Forecast"</formula>
    </cfRule>
  </conditionalFormatting>
  <conditionalFormatting sqref="L201">
    <cfRule type="expression" dxfId="336" priority="571">
      <formula>$K$51="Forecast"</formula>
    </cfRule>
  </conditionalFormatting>
  <conditionalFormatting sqref="L202">
    <cfRule type="expression" dxfId="335" priority="593">
      <formula>$K$52="Forecast"</formula>
    </cfRule>
  </conditionalFormatting>
  <conditionalFormatting sqref="L203">
    <cfRule type="expression" dxfId="334" priority="570">
      <formula>$K$53="Forecast"</formula>
    </cfRule>
  </conditionalFormatting>
  <conditionalFormatting sqref="O197">
    <cfRule type="expression" dxfId="333" priority="568">
      <formula>$H$47="Board-approved"</formula>
    </cfRule>
  </conditionalFormatting>
  <conditionalFormatting sqref="O198">
    <cfRule type="expression" dxfId="332" priority="569">
      <formula>$H$48="Board-approved"</formula>
    </cfRule>
  </conditionalFormatting>
  <conditionalFormatting sqref="O199">
    <cfRule type="expression" dxfId="331" priority="566">
      <formula>$H$49="Board-approved"</formula>
    </cfRule>
  </conditionalFormatting>
  <conditionalFormatting sqref="O200">
    <cfRule type="expression" dxfId="330" priority="565">
      <formula>$H$50="Board-approved"</formula>
    </cfRule>
  </conditionalFormatting>
  <conditionalFormatting sqref="O201">
    <cfRule type="expression" dxfId="329" priority="564">
      <formula>$H$51="Board-approved"</formula>
    </cfRule>
  </conditionalFormatting>
  <conditionalFormatting sqref="I197">
    <cfRule type="expression" dxfId="328" priority="563">
      <formula>$H$47="Board-approved"</formula>
    </cfRule>
  </conditionalFormatting>
  <conditionalFormatting sqref="I198">
    <cfRule type="expression" dxfId="327" priority="562">
      <formula>$H$48="Board-approved"</formula>
    </cfRule>
  </conditionalFormatting>
  <conditionalFormatting sqref="I199">
    <cfRule type="expression" dxfId="326" priority="561">
      <formula>$H$49="Board-approved"</formula>
    </cfRule>
  </conditionalFormatting>
  <conditionalFormatting sqref="I200">
    <cfRule type="expression" dxfId="325" priority="560">
      <formula>$H$50="Board-approved"</formula>
    </cfRule>
  </conditionalFormatting>
  <conditionalFormatting sqref="I201">
    <cfRule type="expression" dxfId="324" priority="559">
      <formula>$H$51="Board-approved"</formula>
    </cfRule>
  </conditionalFormatting>
  <conditionalFormatting sqref="K195:U214">
    <cfRule type="expression" dxfId="323" priority="567">
      <formula>$Q$43="kWh"</formula>
    </cfRule>
  </conditionalFormatting>
  <conditionalFormatting sqref="I219">
    <cfRule type="expression" dxfId="322" priority="557">
      <formula>$H$47="Board-approved"</formula>
    </cfRule>
  </conditionalFormatting>
  <conditionalFormatting sqref="I220">
    <cfRule type="expression" dxfId="321" priority="556">
      <formula>$H$48="Board-approved"</formula>
    </cfRule>
  </conditionalFormatting>
  <conditionalFormatting sqref="I221">
    <cfRule type="expression" dxfId="320" priority="555">
      <formula>$H$49="Board-approved"</formula>
    </cfRule>
  </conditionalFormatting>
  <conditionalFormatting sqref="I222">
    <cfRule type="expression" dxfId="319" priority="554">
      <formula>$H$50="Board-approved"</formula>
    </cfRule>
  </conditionalFormatting>
  <conditionalFormatting sqref="I223">
    <cfRule type="expression" dxfId="318" priority="553">
      <formula>$H$51="Board-approved"</formula>
    </cfRule>
  </conditionalFormatting>
  <conditionalFormatting sqref="L219">
    <cfRule type="expression" dxfId="317" priority="552">
      <formula>$K$47="Forecastl"</formula>
    </cfRule>
  </conditionalFormatting>
  <conditionalFormatting sqref="L220">
    <cfRule type="expression" dxfId="316" priority="551">
      <formula>$K$48="Forecast"</formula>
    </cfRule>
  </conditionalFormatting>
  <conditionalFormatting sqref="L221">
    <cfRule type="expression" dxfId="315" priority="550">
      <formula>$K$49="Forecast"</formula>
    </cfRule>
  </conditionalFormatting>
  <conditionalFormatting sqref="L222">
    <cfRule type="expression" dxfId="314" priority="549">
      <formula>$K$50="Forecast"</formula>
    </cfRule>
  </conditionalFormatting>
  <conditionalFormatting sqref="L223">
    <cfRule type="expression" dxfId="313" priority="548">
      <formula>$K$51="Forecast"</formula>
    </cfRule>
  </conditionalFormatting>
  <conditionalFormatting sqref="L224">
    <cfRule type="expression" dxfId="312" priority="547">
      <formula>$K$52="Forecast"</formula>
    </cfRule>
  </conditionalFormatting>
  <conditionalFormatting sqref="L225">
    <cfRule type="expression" dxfId="311" priority="546">
      <formula>$K$53="Forecast"</formula>
    </cfRule>
  </conditionalFormatting>
  <conditionalFormatting sqref="O219">
    <cfRule type="expression" dxfId="310" priority="545">
      <formula>$H$47="Board-approved"</formula>
    </cfRule>
  </conditionalFormatting>
  <conditionalFormatting sqref="O220">
    <cfRule type="expression" dxfId="309" priority="544">
      <formula>$H$48="Board-approved"</formula>
    </cfRule>
  </conditionalFormatting>
  <conditionalFormatting sqref="O221">
    <cfRule type="expression" dxfId="308" priority="543">
      <formula>$H$49="Board-approved"</formula>
    </cfRule>
  </conditionalFormatting>
  <conditionalFormatting sqref="O222">
    <cfRule type="expression" dxfId="307" priority="542">
      <formula>$H$50="Board-approved"</formula>
    </cfRule>
  </conditionalFormatting>
  <conditionalFormatting sqref="O223">
    <cfRule type="expression" dxfId="306" priority="541">
      <formula>$H$51="Board-approved"</formula>
    </cfRule>
  </conditionalFormatting>
  <conditionalFormatting sqref="I240">
    <cfRule type="expression" dxfId="305" priority="528">
      <formula>$H$47="Board-approved"</formula>
    </cfRule>
  </conditionalFormatting>
  <conditionalFormatting sqref="I241">
    <cfRule type="expression" dxfId="304" priority="527">
      <formula>$H$48="Board-approved"</formula>
    </cfRule>
  </conditionalFormatting>
  <conditionalFormatting sqref="I242">
    <cfRule type="expression" dxfId="303" priority="526">
      <formula>$H$49="Board-approved"</formula>
    </cfRule>
  </conditionalFormatting>
  <conditionalFormatting sqref="I243">
    <cfRule type="expression" dxfId="302" priority="525">
      <formula>$H$50="Board-approved"</formula>
    </cfRule>
  </conditionalFormatting>
  <conditionalFormatting sqref="I244">
    <cfRule type="expression" dxfId="301" priority="524">
      <formula>$H$51="Board-approved"</formula>
    </cfRule>
  </conditionalFormatting>
  <conditionalFormatting sqref="I262">
    <cfRule type="expression" dxfId="300" priority="522">
      <formula>$H$47="Board-approved"</formula>
    </cfRule>
  </conditionalFormatting>
  <conditionalFormatting sqref="I263">
    <cfRule type="expression" dxfId="299" priority="521">
      <formula>$H$48="Board-approved"</formula>
    </cfRule>
  </conditionalFormatting>
  <conditionalFormatting sqref="I264">
    <cfRule type="expression" dxfId="298" priority="520">
      <formula>$H$49="Board-approved"</formula>
    </cfRule>
  </conditionalFormatting>
  <conditionalFormatting sqref="I265">
    <cfRule type="expression" dxfId="297" priority="519">
      <formula>$H$50="Board-approved"</formula>
    </cfRule>
  </conditionalFormatting>
  <conditionalFormatting sqref="I266">
    <cfRule type="expression" dxfId="296" priority="518">
      <formula>$H$51="Board-approved"</formula>
    </cfRule>
  </conditionalFormatting>
  <conditionalFormatting sqref="L262">
    <cfRule type="expression" dxfId="295" priority="517">
      <formula>$K$47="Forecastl"</formula>
    </cfRule>
  </conditionalFormatting>
  <conditionalFormatting sqref="L263">
    <cfRule type="expression" dxfId="294" priority="516">
      <formula>$K$48="Forecast"</formula>
    </cfRule>
  </conditionalFormatting>
  <conditionalFormatting sqref="L264">
    <cfRule type="expression" dxfId="293" priority="515">
      <formula>$K$49="Forecast"</formula>
    </cfRule>
  </conditionalFormatting>
  <conditionalFormatting sqref="L265">
    <cfRule type="expression" dxfId="292" priority="514">
      <formula>$K$50="Forecast"</formula>
    </cfRule>
  </conditionalFormatting>
  <conditionalFormatting sqref="L267">
    <cfRule type="expression" dxfId="291" priority="512">
      <formula>$K$52="Forecast"</formula>
    </cfRule>
  </conditionalFormatting>
  <conditionalFormatting sqref="L268">
    <cfRule type="expression" dxfId="290" priority="511">
      <formula>$K$53="Forecast"</formula>
    </cfRule>
  </conditionalFormatting>
  <conditionalFormatting sqref="O262">
    <cfRule type="expression" dxfId="289" priority="510">
      <formula>$H$47="Board-approved"</formula>
    </cfRule>
  </conditionalFormatting>
  <conditionalFormatting sqref="O263">
    <cfRule type="expression" dxfId="288" priority="509">
      <formula>$H$48="Board-approved"</formula>
    </cfRule>
  </conditionalFormatting>
  <conditionalFormatting sqref="O264">
    <cfRule type="expression" dxfId="287" priority="508">
      <formula>$H$49="Board-approved"</formula>
    </cfRule>
  </conditionalFormatting>
  <conditionalFormatting sqref="O265">
    <cfRule type="expression" dxfId="286" priority="507">
      <formula>$H$50="Board-approved"</formula>
    </cfRule>
  </conditionalFormatting>
  <conditionalFormatting sqref="O266">
    <cfRule type="expression" dxfId="285" priority="506">
      <formula>$H$51="Board-approved"</formula>
    </cfRule>
  </conditionalFormatting>
  <conditionalFormatting sqref="I283">
    <cfRule type="expression" dxfId="284" priority="493">
      <formula>$H$47="Board-approved"</formula>
    </cfRule>
  </conditionalFormatting>
  <conditionalFormatting sqref="I284">
    <cfRule type="expression" dxfId="283" priority="492">
      <formula>$H$48="Board-approved"</formula>
    </cfRule>
  </conditionalFormatting>
  <conditionalFormatting sqref="I285">
    <cfRule type="expression" dxfId="282" priority="491">
      <formula>$H$49="Board-approved"</formula>
    </cfRule>
  </conditionalFormatting>
  <conditionalFormatting sqref="I286">
    <cfRule type="expression" dxfId="281" priority="490">
      <formula>$H$50="Board-approved"</formula>
    </cfRule>
  </conditionalFormatting>
  <conditionalFormatting sqref="I287">
    <cfRule type="expression" dxfId="280" priority="489">
      <formula>$H$51="Board-approved"</formula>
    </cfRule>
  </conditionalFormatting>
  <conditionalFormatting sqref="I305">
    <cfRule type="expression" dxfId="279" priority="487">
      <formula>$H$47="Board-approved"</formula>
    </cfRule>
  </conditionalFormatting>
  <conditionalFormatting sqref="I306">
    <cfRule type="expression" dxfId="278" priority="486">
      <formula>$H$48="Board-approved"</formula>
    </cfRule>
  </conditionalFormatting>
  <conditionalFormatting sqref="I307">
    <cfRule type="expression" dxfId="277" priority="485">
      <formula>$H$49="Board-approved"</formula>
    </cfRule>
  </conditionalFormatting>
  <conditionalFormatting sqref="I308">
    <cfRule type="expression" dxfId="276" priority="484">
      <formula>$H$50="Board-approved"</formula>
    </cfRule>
  </conditionalFormatting>
  <conditionalFormatting sqref="I309">
    <cfRule type="expression" dxfId="275" priority="483">
      <formula>$H$51="Board-approved"</formula>
    </cfRule>
  </conditionalFormatting>
  <conditionalFormatting sqref="L305">
    <cfRule type="expression" dxfId="274" priority="482">
      <formula>$K$47="Forecastl"</formula>
    </cfRule>
  </conditionalFormatting>
  <conditionalFormatting sqref="L306">
    <cfRule type="expression" dxfId="273" priority="481">
      <formula>$K$48="Forecast"</formula>
    </cfRule>
  </conditionalFormatting>
  <conditionalFormatting sqref="L307">
    <cfRule type="expression" dxfId="272" priority="480">
      <formula>$K$49="Forecast"</formula>
    </cfRule>
  </conditionalFormatting>
  <conditionalFormatting sqref="L308">
    <cfRule type="expression" dxfId="271" priority="479">
      <formula>$K$50="Forecast"</formula>
    </cfRule>
  </conditionalFormatting>
  <conditionalFormatting sqref="L310">
    <cfRule type="expression" dxfId="270" priority="477">
      <formula>$K$52="Forecast"</formula>
    </cfRule>
  </conditionalFormatting>
  <conditionalFormatting sqref="L311">
    <cfRule type="expression" dxfId="269" priority="476">
      <formula>$K$53="Forecast"</formula>
    </cfRule>
  </conditionalFormatting>
  <conditionalFormatting sqref="O305">
    <cfRule type="expression" dxfId="268" priority="475">
      <formula>$H$47="Board-approved"</formula>
    </cfRule>
  </conditionalFormatting>
  <conditionalFormatting sqref="O306">
    <cfRule type="expression" dxfId="267" priority="474">
      <formula>$H$48="Board-approved"</formula>
    </cfRule>
  </conditionalFormatting>
  <conditionalFormatting sqref="O307">
    <cfRule type="expression" dxfId="266" priority="473">
      <formula>$H$49="Board-approved"</formula>
    </cfRule>
  </conditionalFormatting>
  <conditionalFormatting sqref="O308">
    <cfRule type="expression" dxfId="265" priority="472">
      <formula>$H$50="Board-approved"</formula>
    </cfRule>
  </conditionalFormatting>
  <conditionalFormatting sqref="O309">
    <cfRule type="expression" dxfId="264" priority="471">
      <formula>$H$51="Board-approved"</formula>
    </cfRule>
  </conditionalFormatting>
  <conditionalFormatting sqref="L326">
    <cfRule type="expression" dxfId="263" priority="470">
      <formula>$K$47="Forecastl"</formula>
    </cfRule>
  </conditionalFormatting>
  <conditionalFormatting sqref="L327">
    <cfRule type="expression" dxfId="262" priority="469">
      <formula>$K$48="Forecast"</formula>
    </cfRule>
  </conditionalFormatting>
  <conditionalFormatting sqref="L328">
    <cfRule type="expression" dxfId="261" priority="468">
      <formula>$K$49="Forecast"</formula>
    </cfRule>
  </conditionalFormatting>
  <conditionalFormatting sqref="L329">
    <cfRule type="expression" dxfId="260" priority="467">
      <formula>$K$50="Forecast"</formula>
    </cfRule>
  </conditionalFormatting>
  <conditionalFormatting sqref="L330">
    <cfRule type="expression" dxfId="259" priority="466">
      <formula>$K$51="Forecast"</formula>
    </cfRule>
  </conditionalFormatting>
  <conditionalFormatting sqref="L331">
    <cfRule type="expression" dxfId="258" priority="488">
      <formula>$K$52="Forecast"</formula>
    </cfRule>
  </conditionalFormatting>
  <conditionalFormatting sqref="L332">
    <cfRule type="expression" dxfId="257" priority="465">
      <formula>$K$53="Forecast"</formula>
    </cfRule>
  </conditionalFormatting>
  <conditionalFormatting sqref="O326">
    <cfRule type="expression" dxfId="256" priority="463">
      <formula>$H$47="Board-approved"</formula>
    </cfRule>
  </conditionalFormatting>
  <conditionalFormatting sqref="O327">
    <cfRule type="expression" dxfId="255" priority="464">
      <formula>$H$48="Board-approved"</formula>
    </cfRule>
  </conditionalFormatting>
  <conditionalFormatting sqref="O328">
    <cfRule type="expression" dxfId="254" priority="461">
      <formula>$H$49="Board-approved"</formula>
    </cfRule>
  </conditionalFormatting>
  <conditionalFormatting sqref="O329">
    <cfRule type="expression" dxfId="253" priority="460">
      <formula>$H$50="Board-approved"</formula>
    </cfRule>
  </conditionalFormatting>
  <conditionalFormatting sqref="O330">
    <cfRule type="expression" dxfId="252" priority="459">
      <formula>$H$51="Board-approved"</formula>
    </cfRule>
  </conditionalFormatting>
  <conditionalFormatting sqref="I326">
    <cfRule type="expression" dxfId="251" priority="458">
      <formula>$H$47="Board-approved"</formula>
    </cfRule>
  </conditionalFormatting>
  <conditionalFormatting sqref="I327">
    <cfRule type="expression" dxfId="250" priority="457">
      <formula>$H$48="Board-approved"</formula>
    </cfRule>
  </conditionalFormatting>
  <conditionalFormatting sqref="I328">
    <cfRule type="expression" dxfId="249" priority="456">
      <formula>$H$49="Board-approved"</formula>
    </cfRule>
  </conditionalFormatting>
  <conditionalFormatting sqref="I329">
    <cfRule type="expression" dxfId="248" priority="455">
      <formula>$H$50="Board-approved"</formula>
    </cfRule>
  </conditionalFormatting>
  <conditionalFormatting sqref="I330">
    <cfRule type="expression" dxfId="247" priority="454">
      <formula>$H$51="Board-approved"</formula>
    </cfRule>
  </conditionalFormatting>
  <conditionalFormatting sqref="K324:U342">
    <cfRule type="expression" dxfId="246" priority="462">
      <formula>$Q$43="kWh"</formula>
    </cfRule>
  </conditionalFormatting>
  <conditionalFormatting sqref="I348">
    <cfRule type="expression" dxfId="245" priority="452">
      <formula>$H$47="Board-approved"</formula>
    </cfRule>
  </conditionalFormatting>
  <conditionalFormatting sqref="I349">
    <cfRule type="expression" dxfId="244" priority="451">
      <formula>$H$48="Board-approved"</formula>
    </cfRule>
  </conditionalFormatting>
  <conditionalFormatting sqref="I350">
    <cfRule type="expression" dxfId="243" priority="450">
      <formula>$H$49="Board-approved"</formula>
    </cfRule>
  </conditionalFormatting>
  <conditionalFormatting sqref="I351">
    <cfRule type="expression" dxfId="242" priority="449">
      <formula>$H$50="Board-approved"</formula>
    </cfRule>
  </conditionalFormatting>
  <conditionalFormatting sqref="I352">
    <cfRule type="expression" dxfId="241" priority="448">
      <formula>$H$51="Board-approved"</formula>
    </cfRule>
  </conditionalFormatting>
  <conditionalFormatting sqref="L348">
    <cfRule type="expression" dxfId="240" priority="447">
      <formula>$K$47="Forecastl"</formula>
    </cfRule>
  </conditionalFormatting>
  <conditionalFormatting sqref="L349">
    <cfRule type="expression" dxfId="239" priority="446">
      <formula>$K$48="Forecast"</formula>
    </cfRule>
  </conditionalFormatting>
  <conditionalFormatting sqref="L350">
    <cfRule type="expression" dxfId="238" priority="445">
      <formula>$K$49="Forecast"</formula>
    </cfRule>
  </conditionalFormatting>
  <conditionalFormatting sqref="L351">
    <cfRule type="expression" dxfId="237" priority="444">
      <formula>$K$50="Forecast"</formula>
    </cfRule>
  </conditionalFormatting>
  <conditionalFormatting sqref="L353">
    <cfRule type="expression" dxfId="236" priority="442">
      <formula>$K$52="Forecast"</formula>
    </cfRule>
  </conditionalFormatting>
  <conditionalFormatting sqref="L354">
    <cfRule type="expression" dxfId="235" priority="441">
      <formula>$K$53="Forecast"</formula>
    </cfRule>
  </conditionalFormatting>
  <conditionalFormatting sqref="O348">
    <cfRule type="expression" dxfId="234" priority="440">
      <formula>$H$47="Board-approved"</formula>
    </cfRule>
  </conditionalFormatting>
  <conditionalFormatting sqref="O349">
    <cfRule type="expression" dxfId="233" priority="439">
      <formula>$H$48="Board-approved"</formula>
    </cfRule>
  </conditionalFormatting>
  <conditionalFormatting sqref="O350">
    <cfRule type="expression" dxfId="232" priority="438">
      <formula>$H$49="Board-approved"</formula>
    </cfRule>
  </conditionalFormatting>
  <conditionalFormatting sqref="O351">
    <cfRule type="expression" dxfId="231" priority="437">
      <formula>$H$50="Board-approved"</formula>
    </cfRule>
  </conditionalFormatting>
  <conditionalFormatting sqref="O352">
    <cfRule type="expression" dxfId="230" priority="436">
      <formula>$H$51="Board-approved"</formula>
    </cfRule>
  </conditionalFormatting>
  <conditionalFormatting sqref="I369">
    <cfRule type="expression" dxfId="229" priority="423">
      <formula>$H$47="Board-approved"</formula>
    </cfRule>
  </conditionalFormatting>
  <conditionalFormatting sqref="I370">
    <cfRule type="expression" dxfId="228" priority="422">
      <formula>$H$48="Board-approved"</formula>
    </cfRule>
  </conditionalFormatting>
  <conditionalFormatting sqref="I371">
    <cfRule type="expression" dxfId="227" priority="421">
      <formula>$H$49="Board-approved"</formula>
    </cfRule>
  </conditionalFormatting>
  <conditionalFormatting sqref="I372">
    <cfRule type="expression" dxfId="226" priority="420">
      <formula>$H$50="Board-approved"</formula>
    </cfRule>
  </conditionalFormatting>
  <conditionalFormatting sqref="I373">
    <cfRule type="expression" dxfId="225" priority="419">
      <formula>$H$51="Board-approved"</formula>
    </cfRule>
  </conditionalFormatting>
  <conditionalFormatting sqref="I391">
    <cfRule type="expression" dxfId="224" priority="417">
      <formula>$H$47="Board-approved"</formula>
    </cfRule>
  </conditionalFormatting>
  <conditionalFormatting sqref="I392">
    <cfRule type="expression" dxfId="223" priority="416">
      <formula>$H$48="Board-approved"</formula>
    </cfRule>
  </conditionalFormatting>
  <conditionalFormatting sqref="I393">
    <cfRule type="expression" dxfId="222" priority="415">
      <formula>$H$49="Board-approved"</formula>
    </cfRule>
  </conditionalFormatting>
  <conditionalFormatting sqref="I394">
    <cfRule type="expression" dxfId="221" priority="414">
      <formula>$H$50="Board-approved"</formula>
    </cfRule>
  </conditionalFormatting>
  <conditionalFormatting sqref="I395">
    <cfRule type="expression" dxfId="220" priority="413">
      <formula>$H$51="Board-approved"</formula>
    </cfRule>
  </conditionalFormatting>
  <conditionalFormatting sqref="L391">
    <cfRule type="expression" dxfId="219" priority="412">
      <formula>$K$47="Forecastl"</formula>
    </cfRule>
  </conditionalFormatting>
  <conditionalFormatting sqref="L392">
    <cfRule type="expression" dxfId="218" priority="411">
      <formula>$K$48="Forecast"</formula>
    </cfRule>
  </conditionalFormatting>
  <conditionalFormatting sqref="L393">
    <cfRule type="expression" dxfId="217" priority="410">
      <formula>$K$49="Forecast"</formula>
    </cfRule>
  </conditionalFormatting>
  <conditionalFormatting sqref="L394">
    <cfRule type="expression" dxfId="216" priority="409">
      <formula>$K$50="Forecast"</formula>
    </cfRule>
  </conditionalFormatting>
  <conditionalFormatting sqref="L396">
    <cfRule type="expression" dxfId="215" priority="407">
      <formula>$K$52="Forecast"</formula>
    </cfRule>
  </conditionalFormatting>
  <conditionalFormatting sqref="L397">
    <cfRule type="expression" dxfId="214" priority="406">
      <formula>$K$53="Forecast"</formula>
    </cfRule>
  </conditionalFormatting>
  <conditionalFormatting sqref="O391">
    <cfRule type="expression" dxfId="213" priority="405">
      <formula>$H$47="Board-approved"</formula>
    </cfRule>
  </conditionalFormatting>
  <conditionalFormatting sqref="O392">
    <cfRule type="expression" dxfId="212" priority="404">
      <formula>$H$48="Board-approved"</formula>
    </cfRule>
  </conditionalFormatting>
  <conditionalFormatting sqref="O393">
    <cfRule type="expression" dxfId="211" priority="403">
      <formula>$H$49="Board-approved"</formula>
    </cfRule>
  </conditionalFormatting>
  <conditionalFormatting sqref="O394">
    <cfRule type="expression" dxfId="210" priority="402">
      <formula>$H$50="Board-approved"</formula>
    </cfRule>
  </conditionalFormatting>
  <conditionalFormatting sqref="O395">
    <cfRule type="expression" dxfId="209" priority="401">
      <formula>$H$51="Board-approved"</formula>
    </cfRule>
  </conditionalFormatting>
  <conditionalFormatting sqref="I412">
    <cfRule type="expression" dxfId="208" priority="388">
      <formula>$H$47="Board-approved"</formula>
    </cfRule>
  </conditionalFormatting>
  <conditionalFormatting sqref="I413">
    <cfRule type="expression" dxfId="207" priority="387">
      <formula>$H$48="Board-approved"</formula>
    </cfRule>
  </conditionalFormatting>
  <conditionalFormatting sqref="I414">
    <cfRule type="expression" dxfId="206" priority="386">
      <formula>$H$49="Board-approved"</formula>
    </cfRule>
  </conditionalFormatting>
  <conditionalFormatting sqref="I415">
    <cfRule type="expression" dxfId="205" priority="385">
      <formula>$H$50="Board-approved"</formula>
    </cfRule>
  </conditionalFormatting>
  <conditionalFormatting sqref="I416">
    <cfRule type="expression" dxfId="204" priority="384">
      <formula>$H$51="Board-approved"</formula>
    </cfRule>
  </conditionalFormatting>
  <conditionalFormatting sqref="I434">
    <cfRule type="expression" dxfId="203" priority="382">
      <formula>$H$47="Board-approved"</formula>
    </cfRule>
  </conditionalFormatting>
  <conditionalFormatting sqref="I435">
    <cfRule type="expression" dxfId="202" priority="381">
      <formula>$H$48="Board-approved"</formula>
    </cfRule>
  </conditionalFormatting>
  <conditionalFormatting sqref="I436">
    <cfRule type="expression" dxfId="201" priority="380">
      <formula>$H$49="Board-approved"</formula>
    </cfRule>
  </conditionalFormatting>
  <conditionalFormatting sqref="I437">
    <cfRule type="expression" dxfId="200" priority="379">
      <formula>$H$50="Board-approved"</formula>
    </cfRule>
  </conditionalFormatting>
  <conditionalFormatting sqref="I438">
    <cfRule type="expression" dxfId="199" priority="378">
      <formula>$H$51="Board-approved"</formula>
    </cfRule>
  </conditionalFormatting>
  <conditionalFormatting sqref="L434">
    <cfRule type="expression" dxfId="198" priority="377">
      <formula>$K$47="Forecastl"</formula>
    </cfRule>
  </conditionalFormatting>
  <conditionalFormatting sqref="L435">
    <cfRule type="expression" dxfId="197" priority="376">
      <formula>$K$48="Forecast"</formula>
    </cfRule>
  </conditionalFormatting>
  <conditionalFormatting sqref="L436">
    <cfRule type="expression" dxfId="196" priority="375">
      <formula>$K$49="Forecast"</formula>
    </cfRule>
  </conditionalFormatting>
  <conditionalFormatting sqref="L437">
    <cfRule type="expression" dxfId="195" priority="374">
      <formula>$K$50="Forecast"</formula>
    </cfRule>
  </conditionalFormatting>
  <conditionalFormatting sqref="L439">
    <cfRule type="expression" dxfId="194" priority="372">
      <formula>$K$52="Forecast"</formula>
    </cfRule>
  </conditionalFormatting>
  <conditionalFormatting sqref="L440">
    <cfRule type="expression" dxfId="193" priority="371">
      <formula>$K$53="Forecast"</formula>
    </cfRule>
  </conditionalFormatting>
  <conditionalFormatting sqref="O434">
    <cfRule type="expression" dxfId="192" priority="370">
      <formula>$H$47="Board-approved"</formula>
    </cfRule>
  </conditionalFormatting>
  <conditionalFormatting sqref="O435">
    <cfRule type="expression" dxfId="191" priority="369">
      <formula>$H$48="Board-approved"</formula>
    </cfRule>
  </conditionalFormatting>
  <conditionalFormatting sqref="O436">
    <cfRule type="expression" dxfId="190" priority="368">
      <formula>$H$49="Board-approved"</formula>
    </cfRule>
  </conditionalFormatting>
  <conditionalFormatting sqref="O437">
    <cfRule type="expression" dxfId="189" priority="367">
      <formula>$H$50="Board-approved"</formula>
    </cfRule>
  </conditionalFormatting>
  <conditionalFormatting sqref="O438">
    <cfRule type="expression" dxfId="188" priority="366">
      <formula>$H$51="Board-approved"</formula>
    </cfRule>
  </conditionalFormatting>
  <conditionalFormatting sqref="L455">
    <cfRule type="expression" dxfId="187" priority="365">
      <formula>$K$47="Forecastl"</formula>
    </cfRule>
  </conditionalFormatting>
  <conditionalFormatting sqref="L456">
    <cfRule type="expression" dxfId="186" priority="364">
      <formula>$K$48="Forecast"</formula>
    </cfRule>
  </conditionalFormatting>
  <conditionalFormatting sqref="L457">
    <cfRule type="expression" dxfId="185" priority="363">
      <formula>$K$49="Forecast"</formula>
    </cfRule>
  </conditionalFormatting>
  <conditionalFormatting sqref="L458">
    <cfRule type="expression" dxfId="184" priority="362">
      <formula>$K$50="Forecast"</formula>
    </cfRule>
  </conditionalFormatting>
  <conditionalFormatting sqref="L459">
    <cfRule type="expression" dxfId="183" priority="361">
      <formula>$K$51="Forecast"</formula>
    </cfRule>
  </conditionalFormatting>
  <conditionalFormatting sqref="L460">
    <cfRule type="expression" dxfId="182" priority="383">
      <formula>$K$52="Forecast"</formula>
    </cfRule>
  </conditionalFormatting>
  <conditionalFormatting sqref="L461">
    <cfRule type="expression" dxfId="181" priority="360">
      <formula>$K$53="Forecast"</formula>
    </cfRule>
  </conditionalFormatting>
  <conditionalFormatting sqref="O455">
    <cfRule type="expression" dxfId="180" priority="358">
      <formula>$H$47="Board-approved"</formula>
    </cfRule>
  </conditionalFormatting>
  <conditionalFormatting sqref="O456">
    <cfRule type="expression" dxfId="179" priority="359">
      <formula>$H$48="Board-approved"</formula>
    </cfRule>
  </conditionalFormatting>
  <conditionalFormatting sqref="O457">
    <cfRule type="expression" dxfId="178" priority="356">
      <formula>$H$49="Board-approved"</formula>
    </cfRule>
  </conditionalFormatting>
  <conditionalFormatting sqref="O458">
    <cfRule type="expression" dxfId="177" priority="355">
      <formula>$H$50="Board-approved"</formula>
    </cfRule>
  </conditionalFormatting>
  <conditionalFormatting sqref="O459">
    <cfRule type="expression" dxfId="176" priority="354">
      <formula>$H$51="Board-approved"</formula>
    </cfRule>
  </conditionalFormatting>
  <conditionalFormatting sqref="I455">
    <cfRule type="expression" dxfId="175" priority="353">
      <formula>$H$47="Board-approved"</formula>
    </cfRule>
  </conditionalFormatting>
  <conditionalFormatting sqref="I456">
    <cfRule type="expression" dxfId="174" priority="352">
      <formula>$H$48="Board-approved"</formula>
    </cfRule>
  </conditionalFormatting>
  <conditionalFormatting sqref="I457">
    <cfRule type="expression" dxfId="173" priority="351">
      <formula>$H$49="Board-approved"</formula>
    </cfRule>
  </conditionalFormatting>
  <conditionalFormatting sqref="I458">
    <cfRule type="expression" dxfId="172" priority="350">
      <formula>$H$50="Board-approved"</formula>
    </cfRule>
  </conditionalFormatting>
  <conditionalFormatting sqref="I459">
    <cfRule type="expression" dxfId="171" priority="349">
      <formula>$H$51="Board-approved"</formula>
    </cfRule>
  </conditionalFormatting>
  <conditionalFormatting sqref="K453:U471">
    <cfRule type="expression" dxfId="170" priority="357">
      <formula>$Q$43="kWh"</formula>
    </cfRule>
  </conditionalFormatting>
  <conditionalFormatting sqref="I477">
    <cfRule type="expression" dxfId="169" priority="347">
      <formula>$H$47="Board-approved"</formula>
    </cfRule>
  </conditionalFormatting>
  <conditionalFormatting sqref="I478">
    <cfRule type="expression" dxfId="168" priority="346">
      <formula>$H$48="Board-approved"</formula>
    </cfRule>
  </conditionalFormatting>
  <conditionalFormatting sqref="I479">
    <cfRule type="expression" dxfId="167" priority="345">
      <formula>$H$49="Board-approved"</formula>
    </cfRule>
  </conditionalFormatting>
  <conditionalFormatting sqref="I480">
    <cfRule type="expression" dxfId="166" priority="344">
      <formula>$H$50="Board-approved"</formula>
    </cfRule>
  </conditionalFormatting>
  <conditionalFormatting sqref="I481">
    <cfRule type="expression" dxfId="165" priority="343">
      <formula>$H$51="Board-approved"</formula>
    </cfRule>
  </conditionalFormatting>
  <conditionalFormatting sqref="L477">
    <cfRule type="expression" dxfId="164" priority="342">
      <formula>$K$47="Forecastl"</formula>
    </cfRule>
  </conditionalFormatting>
  <conditionalFormatting sqref="L478">
    <cfRule type="expression" dxfId="163" priority="341">
      <formula>$K$48="Forecast"</formula>
    </cfRule>
  </conditionalFormatting>
  <conditionalFormatting sqref="L479">
    <cfRule type="expression" dxfId="162" priority="340">
      <formula>$K$49="Forecast"</formula>
    </cfRule>
  </conditionalFormatting>
  <conditionalFormatting sqref="L480">
    <cfRule type="expression" dxfId="161" priority="339">
      <formula>$K$50="Forecast"</formula>
    </cfRule>
  </conditionalFormatting>
  <conditionalFormatting sqref="L482">
    <cfRule type="expression" dxfId="160" priority="337">
      <formula>$K$52="Forecast"</formula>
    </cfRule>
  </conditionalFormatting>
  <conditionalFormatting sqref="L483">
    <cfRule type="expression" dxfId="159" priority="336">
      <formula>$K$53="Forecast"</formula>
    </cfRule>
  </conditionalFormatting>
  <conditionalFormatting sqref="O477">
    <cfRule type="expression" dxfId="158" priority="335">
      <formula>$H$47="Board-approved"</formula>
    </cfRule>
  </conditionalFormatting>
  <conditionalFormatting sqref="O478">
    <cfRule type="expression" dxfId="157" priority="334">
      <formula>$H$48="Board-approved"</formula>
    </cfRule>
  </conditionalFormatting>
  <conditionalFormatting sqref="O479">
    <cfRule type="expression" dxfId="156" priority="333">
      <formula>$H$49="Board-approved"</formula>
    </cfRule>
  </conditionalFormatting>
  <conditionalFormatting sqref="O480">
    <cfRule type="expression" dxfId="155" priority="332">
      <formula>$H$50="Board-approved"</formula>
    </cfRule>
  </conditionalFormatting>
  <conditionalFormatting sqref="O481">
    <cfRule type="expression" dxfId="154" priority="331">
      <formula>$H$51="Board-approved"</formula>
    </cfRule>
  </conditionalFormatting>
  <conditionalFormatting sqref="L498">
    <cfRule type="expression" dxfId="153" priority="330">
      <formula>$K$47="Forecastl"</formula>
    </cfRule>
  </conditionalFormatting>
  <conditionalFormatting sqref="L499">
    <cfRule type="expression" dxfId="152" priority="329">
      <formula>$K$48="Forecast"</formula>
    </cfRule>
  </conditionalFormatting>
  <conditionalFormatting sqref="L500">
    <cfRule type="expression" dxfId="151" priority="328">
      <formula>$K$49="Forecast"</formula>
    </cfRule>
  </conditionalFormatting>
  <conditionalFormatting sqref="L501">
    <cfRule type="expression" dxfId="150" priority="327">
      <formula>$K$50="Forecast"</formula>
    </cfRule>
  </conditionalFormatting>
  <conditionalFormatting sqref="L502">
    <cfRule type="expression" dxfId="149" priority="326">
      <formula>$K$51="Forecast"</formula>
    </cfRule>
  </conditionalFormatting>
  <conditionalFormatting sqref="L503">
    <cfRule type="expression" dxfId="148" priority="348">
      <formula>$K$52="Forecast"</formula>
    </cfRule>
  </conditionalFormatting>
  <conditionalFormatting sqref="L504">
    <cfRule type="expression" dxfId="147" priority="325">
      <formula>$K$53="Forecast"</formula>
    </cfRule>
  </conditionalFormatting>
  <conditionalFormatting sqref="O498">
    <cfRule type="expression" dxfId="146" priority="323">
      <formula>$H$47="Board-approved"</formula>
    </cfRule>
  </conditionalFormatting>
  <conditionalFormatting sqref="O499">
    <cfRule type="expression" dxfId="145" priority="324">
      <formula>$H$48="Board-approved"</formula>
    </cfRule>
  </conditionalFormatting>
  <conditionalFormatting sqref="O500">
    <cfRule type="expression" dxfId="144" priority="321">
      <formula>$H$49="Board-approved"</formula>
    </cfRule>
  </conditionalFormatting>
  <conditionalFormatting sqref="O501">
    <cfRule type="expression" dxfId="143" priority="320">
      <formula>$H$50="Board-approved"</formula>
    </cfRule>
  </conditionalFormatting>
  <conditionalFormatting sqref="O502">
    <cfRule type="expression" dxfId="142" priority="319">
      <formula>$H$51="Board-approved"</formula>
    </cfRule>
  </conditionalFormatting>
  <conditionalFormatting sqref="I498">
    <cfRule type="expression" dxfId="141" priority="318">
      <formula>$H$47="Board-approved"</formula>
    </cfRule>
  </conditionalFormatting>
  <conditionalFormatting sqref="I499">
    <cfRule type="expression" dxfId="140" priority="317">
      <formula>$H$48="Board-approved"</formula>
    </cfRule>
  </conditionalFormatting>
  <conditionalFormatting sqref="I500">
    <cfRule type="expression" dxfId="139" priority="316">
      <formula>$H$49="Board-approved"</formula>
    </cfRule>
  </conditionalFormatting>
  <conditionalFormatting sqref="I501">
    <cfRule type="expression" dxfId="138" priority="315">
      <formula>$H$50="Board-approved"</formula>
    </cfRule>
  </conditionalFormatting>
  <conditionalFormatting sqref="I502">
    <cfRule type="expression" dxfId="137" priority="314">
      <formula>$H$51="Board-approved"</formula>
    </cfRule>
  </conditionalFormatting>
  <conditionalFormatting sqref="K496:U515">
    <cfRule type="expression" dxfId="136" priority="322">
      <formula>$Q$43="kWh"</formula>
    </cfRule>
  </conditionalFormatting>
  <conditionalFormatting sqref="I520">
    <cfRule type="expression" dxfId="135" priority="312">
      <formula>$H$47="Board-approved"</formula>
    </cfRule>
  </conditionalFormatting>
  <conditionalFormatting sqref="I521">
    <cfRule type="expression" dxfId="134" priority="311">
      <formula>$H$48="Board-approved"</formula>
    </cfRule>
  </conditionalFormatting>
  <conditionalFormatting sqref="I522">
    <cfRule type="expression" dxfId="133" priority="310">
      <formula>$H$49="Board-approved"</formula>
    </cfRule>
  </conditionalFormatting>
  <conditionalFormatting sqref="I523">
    <cfRule type="expression" dxfId="132" priority="309">
      <formula>$H$50="Board-approved"</formula>
    </cfRule>
  </conditionalFormatting>
  <conditionalFormatting sqref="I524">
    <cfRule type="expression" dxfId="131" priority="308">
      <formula>$H$51="Board-approved"</formula>
    </cfRule>
  </conditionalFormatting>
  <conditionalFormatting sqref="L520">
    <cfRule type="expression" dxfId="130" priority="307">
      <formula>$K$47="Forecastl"</formula>
    </cfRule>
  </conditionalFormatting>
  <conditionalFormatting sqref="L521">
    <cfRule type="expression" dxfId="129" priority="306">
      <formula>$K$48="Forecast"</formula>
    </cfRule>
  </conditionalFormatting>
  <conditionalFormatting sqref="L522">
    <cfRule type="expression" dxfId="128" priority="305">
      <formula>$K$49="Forecast"</formula>
    </cfRule>
  </conditionalFormatting>
  <conditionalFormatting sqref="L523">
    <cfRule type="expression" dxfId="127" priority="304">
      <formula>$K$50="Forecast"</formula>
    </cfRule>
  </conditionalFormatting>
  <conditionalFormatting sqref="L525">
    <cfRule type="expression" dxfId="126" priority="302">
      <formula>$K$52="Forecast"</formula>
    </cfRule>
  </conditionalFormatting>
  <conditionalFormatting sqref="L526">
    <cfRule type="expression" dxfId="125" priority="301">
      <formula>$K$53="Forecast"</formula>
    </cfRule>
  </conditionalFormatting>
  <conditionalFormatting sqref="O520">
    <cfRule type="expression" dxfId="124" priority="300">
      <formula>$H$47="Board-approved"</formula>
    </cfRule>
  </conditionalFormatting>
  <conditionalFormatting sqref="O521">
    <cfRule type="expression" dxfId="123" priority="299">
      <formula>$H$48="Board-approved"</formula>
    </cfRule>
  </conditionalFormatting>
  <conditionalFormatting sqref="O522">
    <cfRule type="expression" dxfId="122" priority="298">
      <formula>$H$49="Board-approved"</formula>
    </cfRule>
  </conditionalFormatting>
  <conditionalFormatting sqref="O523">
    <cfRule type="expression" dxfId="121" priority="297">
      <formula>$H$50="Board-approved"</formula>
    </cfRule>
  </conditionalFormatting>
  <conditionalFormatting sqref="O524">
    <cfRule type="expression" dxfId="120" priority="296">
      <formula>$H$51="Board-approved"</formula>
    </cfRule>
  </conditionalFormatting>
  <conditionalFormatting sqref="L541">
    <cfRule type="expression" dxfId="119" priority="295">
      <formula>$K$47="Forecastl"</formula>
    </cfRule>
  </conditionalFormatting>
  <conditionalFormatting sqref="L542">
    <cfRule type="expression" dxfId="118" priority="294">
      <formula>$K$48="Forecast"</formula>
    </cfRule>
  </conditionalFormatting>
  <conditionalFormatting sqref="L543">
    <cfRule type="expression" dxfId="117" priority="293">
      <formula>$K$49="Forecast"</formula>
    </cfRule>
  </conditionalFormatting>
  <conditionalFormatting sqref="L544">
    <cfRule type="expression" dxfId="116" priority="292">
      <formula>$K$50="Forecast"</formula>
    </cfRule>
  </conditionalFormatting>
  <conditionalFormatting sqref="L545">
    <cfRule type="expression" dxfId="115" priority="291">
      <formula>$K$51="Forecast"</formula>
    </cfRule>
  </conditionalFormatting>
  <conditionalFormatting sqref="L546">
    <cfRule type="expression" dxfId="114" priority="313">
      <formula>$K$52="Forecast"</formula>
    </cfRule>
  </conditionalFormatting>
  <conditionalFormatting sqref="L547">
    <cfRule type="expression" dxfId="113" priority="290">
      <formula>$K$53="Forecast"</formula>
    </cfRule>
  </conditionalFormatting>
  <conditionalFormatting sqref="O541">
    <cfRule type="expression" dxfId="112" priority="288">
      <formula>$H$47="Board-approved"</formula>
    </cfRule>
  </conditionalFormatting>
  <conditionalFormatting sqref="O542">
    <cfRule type="expression" dxfId="111" priority="289">
      <formula>$H$48="Board-approved"</formula>
    </cfRule>
  </conditionalFormatting>
  <conditionalFormatting sqref="O543">
    <cfRule type="expression" dxfId="110" priority="286">
      <formula>$H$49="Board-approved"</formula>
    </cfRule>
  </conditionalFormatting>
  <conditionalFormatting sqref="O544">
    <cfRule type="expression" dxfId="109" priority="285">
      <formula>$H$50="Board-approved"</formula>
    </cfRule>
  </conditionalFormatting>
  <conditionalFormatting sqref="O545">
    <cfRule type="expression" dxfId="108" priority="284">
      <formula>$H$51="Board-approved"</formula>
    </cfRule>
  </conditionalFormatting>
  <conditionalFormatting sqref="I541">
    <cfRule type="expression" dxfId="107" priority="283">
      <formula>$H$47="Board-approved"</formula>
    </cfRule>
  </conditionalFormatting>
  <conditionalFormatting sqref="I542">
    <cfRule type="expression" dxfId="106" priority="282">
      <formula>$H$48="Board-approved"</formula>
    </cfRule>
  </conditionalFormatting>
  <conditionalFormatting sqref="I543">
    <cfRule type="expression" dxfId="105" priority="281">
      <formula>$H$49="Board-approved"</formula>
    </cfRule>
  </conditionalFormatting>
  <conditionalFormatting sqref="I544">
    <cfRule type="expression" dxfId="104" priority="280">
      <formula>$H$50="Board-approved"</formula>
    </cfRule>
  </conditionalFormatting>
  <conditionalFormatting sqref="I545">
    <cfRule type="expression" dxfId="103" priority="279">
      <formula>$H$51="Board-approved"</formula>
    </cfRule>
  </conditionalFormatting>
  <conditionalFormatting sqref="K539:U558">
    <cfRule type="expression" dxfId="102" priority="287">
      <formula>$Q$43="kWh"</formula>
    </cfRule>
  </conditionalFormatting>
  <conditionalFormatting sqref="I563">
    <cfRule type="expression" dxfId="101" priority="277">
      <formula>$H$47="Board-approved"</formula>
    </cfRule>
  </conditionalFormatting>
  <conditionalFormatting sqref="I564">
    <cfRule type="expression" dxfId="100" priority="276">
      <formula>$H$48="Board-approved"</formula>
    </cfRule>
  </conditionalFormatting>
  <conditionalFormatting sqref="I565">
    <cfRule type="expression" dxfId="99" priority="275">
      <formula>$H$49="Board-approved"</formula>
    </cfRule>
  </conditionalFormatting>
  <conditionalFormatting sqref="I566">
    <cfRule type="expression" dxfId="98" priority="274">
      <formula>$H$50="Board-approved"</formula>
    </cfRule>
  </conditionalFormatting>
  <conditionalFormatting sqref="I567">
    <cfRule type="expression" dxfId="97" priority="273">
      <formula>$H$51="Board-approved"</formula>
    </cfRule>
  </conditionalFormatting>
  <conditionalFormatting sqref="L563">
    <cfRule type="expression" dxfId="96" priority="272">
      <formula>$K$47="Forecastl"</formula>
    </cfRule>
  </conditionalFormatting>
  <conditionalFormatting sqref="L564">
    <cfRule type="expression" dxfId="95" priority="271">
      <formula>$K$48="Forecast"</formula>
    </cfRule>
  </conditionalFormatting>
  <conditionalFormatting sqref="L565">
    <cfRule type="expression" dxfId="94" priority="270">
      <formula>$K$49="Forecast"</formula>
    </cfRule>
  </conditionalFormatting>
  <conditionalFormatting sqref="L566">
    <cfRule type="expression" dxfId="93" priority="269">
      <formula>$K$50="Forecast"</formula>
    </cfRule>
  </conditionalFormatting>
  <conditionalFormatting sqref="L568">
    <cfRule type="expression" dxfId="92" priority="267">
      <formula>$K$52="Forecast"</formula>
    </cfRule>
  </conditionalFormatting>
  <conditionalFormatting sqref="L569">
    <cfRule type="expression" dxfId="91" priority="266">
      <formula>$K$53="Forecast"</formula>
    </cfRule>
  </conditionalFormatting>
  <conditionalFormatting sqref="O563">
    <cfRule type="expression" dxfId="90" priority="265">
      <formula>$H$47="Board-approved"</formula>
    </cfRule>
  </conditionalFormatting>
  <conditionalFormatting sqref="O564">
    <cfRule type="expression" dxfId="89" priority="264">
      <formula>$H$48="Board-approved"</formula>
    </cfRule>
  </conditionalFormatting>
  <conditionalFormatting sqref="O565">
    <cfRule type="expression" dxfId="88" priority="263">
      <formula>$H$49="Board-approved"</formula>
    </cfRule>
  </conditionalFormatting>
  <conditionalFormatting sqref="O566">
    <cfRule type="expression" dxfId="87" priority="262">
      <formula>$H$50="Board-approved"</formula>
    </cfRule>
  </conditionalFormatting>
  <conditionalFormatting sqref="O567">
    <cfRule type="expression" dxfId="86" priority="261">
      <formula>$H$51="Board-approved"</formula>
    </cfRule>
  </conditionalFormatting>
  <conditionalFormatting sqref="L584">
    <cfRule type="expression" dxfId="85" priority="260">
      <formula>$K$47="Forecastl"</formula>
    </cfRule>
  </conditionalFormatting>
  <conditionalFormatting sqref="L585">
    <cfRule type="expression" dxfId="84" priority="259">
      <formula>$K$48="Forecast"</formula>
    </cfRule>
  </conditionalFormatting>
  <conditionalFormatting sqref="L586">
    <cfRule type="expression" dxfId="83" priority="258">
      <formula>$K$49="Forecast"</formula>
    </cfRule>
  </conditionalFormatting>
  <conditionalFormatting sqref="L587">
    <cfRule type="expression" dxfId="82" priority="257">
      <formula>$K$50="Forecast"</formula>
    </cfRule>
  </conditionalFormatting>
  <conditionalFormatting sqref="L588">
    <cfRule type="expression" dxfId="81" priority="256">
      <formula>$K$51="Forecast"</formula>
    </cfRule>
  </conditionalFormatting>
  <conditionalFormatting sqref="L589">
    <cfRule type="expression" dxfId="80" priority="278">
      <formula>$K$52="Forecast"</formula>
    </cfRule>
  </conditionalFormatting>
  <conditionalFormatting sqref="L590">
    <cfRule type="expression" dxfId="79" priority="255">
      <formula>$K$53="Forecast"</formula>
    </cfRule>
  </conditionalFormatting>
  <conditionalFormatting sqref="O584">
    <cfRule type="expression" dxfId="78" priority="253">
      <formula>$H$47="Board-approved"</formula>
    </cfRule>
  </conditionalFormatting>
  <conditionalFormatting sqref="O585">
    <cfRule type="expression" dxfId="77" priority="254">
      <formula>$H$48="Board-approved"</formula>
    </cfRule>
  </conditionalFormatting>
  <conditionalFormatting sqref="O586">
    <cfRule type="expression" dxfId="76" priority="251">
      <formula>$H$49="Board-approved"</formula>
    </cfRule>
  </conditionalFormatting>
  <conditionalFormatting sqref="O587">
    <cfRule type="expression" dxfId="75" priority="250">
      <formula>$H$50="Board-approved"</formula>
    </cfRule>
  </conditionalFormatting>
  <conditionalFormatting sqref="O588">
    <cfRule type="expression" dxfId="74" priority="249">
      <formula>$H$51="Board-approved"</formula>
    </cfRule>
  </conditionalFormatting>
  <conditionalFormatting sqref="I584">
    <cfRule type="expression" dxfId="73" priority="248">
      <formula>$H$47="Board-approved"</formula>
    </cfRule>
  </conditionalFormatting>
  <conditionalFormatting sqref="I585">
    <cfRule type="expression" dxfId="72" priority="247">
      <formula>$H$48="Board-approved"</formula>
    </cfRule>
  </conditionalFormatting>
  <conditionalFormatting sqref="I586">
    <cfRule type="expression" dxfId="71" priority="246">
      <formula>$H$49="Board-approved"</formula>
    </cfRule>
  </conditionalFormatting>
  <conditionalFormatting sqref="I587">
    <cfRule type="expression" dxfId="70" priority="245">
      <formula>$H$50="Board-approved"</formula>
    </cfRule>
  </conditionalFormatting>
  <conditionalFormatting sqref="I588">
    <cfRule type="expression" dxfId="69" priority="244">
      <formula>$H$51="Board-approved"</formula>
    </cfRule>
  </conditionalFormatting>
  <conditionalFormatting sqref="K582:U601">
    <cfRule type="expression" dxfId="68" priority="252">
      <formula>$Q$43="kWh"</formula>
    </cfRule>
  </conditionalFormatting>
  <conditionalFormatting sqref="O240">
    <cfRule type="expression" dxfId="67" priority="68">
      <formula>$H$47="Board-approved"</formula>
    </cfRule>
  </conditionalFormatting>
  <conditionalFormatting sqref="O241">
    <cfRule type="expression" dxfId="66" priority="67">
      <formula>$H$48="Board-approved"</formula>
    </cfRule>
  </conditionalFormatting>
  <conditionalFormatting sqref="O242">
    <cfRule type="expression" dxfId="65" priority="66">
      <formula>$H$49="Board-approved"</formula>
    </cfRule>
  </conditionalFormatting>
  <conditionalFormatting sqref="O243">
    <cfRule type="expression" dxfId="64" priority="65">
      <formula>$H$50="Board-approved"</formula>
    </cfRule>
  </conditionalFormatting>
  <conditionalFormatting sqref="O244">
    <cfRule type="expression" dxfId="63" priority="64">
      <formula>$H$51="Board-approved"</formula>
    </cfRule>
  </conditionalFormatting>
  <conditionalFormatting sqref="L240">
    <cfRule type="expression" dxfId="62" priority="63">
      <formula>$K$47="Forecastl"</formula>
    </cfRule>
  </conditionalFormatting>
  <conditionalFormatting sqref="L241">
    <cfRule type="expression" dxfId="61" priority="62">
      <formula>$K$48="Forecast"</formula>
    </cfRule>
  </conditionalFormatting>
  <conditionalFormatting sqref="L242">
    <cfRule type="expression" dxfId="60" priority="61">
      <formula>$K$49="Forecast"</formula>
    </cfRule>
  </conditionalFormatting>
  <conditionalFormatting sqref="L243">
    <cfRule type="expression" dxfId="59" priority="60">
      <formula>$K$50="Forecast"</formula>
    </cfRule>
  </conditionalFormatting>
  <conditionalFormatting sqref="L244">
    <cfRule type="expression" dxfId="58" priority="59">
      <formula>$K$51="Forecast"</formula>
    </cfRule>
  </conditionalFormatting>
  <conditionalFormatting sqref="L245">
    <cfRule type="expression" dxfId="57" priority="58">
      <formula>$K$52="Forecast"</formula>
    </cfRule>
  </conditionalFormatting>
  <conditionalFormatting sqref="L246">
    <cfRule type="expression" dxfId="56" priority="57">
      <formula>$K$53="Forecast"</formula>
    </cfRule>
  </conditionalFormatting>
  <conditionalFormatting sqref="O240">
    <cfRule type="expression" dxfId="55" priority="56">
      <formula>$H$47="Board-approved"</formula>
    </cfRule>
  </conditionalFormatting>
  <conditionalFormatting sqref="O241">
    <cfRule type="expression" dxfId="54" priority="55">
      <formula>$H$48="Board-approved"</formula>
    </cfRule>
  </conditionalFormatting>
  <conditionalFormatting sqref="O242">
    <cfRule type="expression" dxfId="53" priority="54">
      <formula>$H$49="Board-approved"</formula>
    </cfRule>
  </conditionalFormatting>
  <conditionalFormatting sqref="O243">
    <cfRule type="expression" dxfId="52" priority="53">
      <formula>$H$50="Board-approved"</formula>
    </cfRule>
  </conditionalFormatting>
  <conditionalFormatting sqref="O244">
    <cfRule type="expression" dxfId="51" priority="52">
      <formula>$H$51="Board-approved"</formula>
    </cfRule>
  </conditionalFormatting>
  <conditionalFormatting sqref="O283">
    <cfRule type="expression" dxfId="50" priority="51">
      <formula>$H$47="Board-approved"</formula>
    </cfRule>
  </conditionalFormatting>
  <conditionalFormatting sqref="O284">
    <cfRule type="expression" dxfId="49" priority="50">
      <formula>$H$48="Board-approved"</formula>
    </cfRule>
  </conditionalFormatting>
  <conditionalFormatting sqref="O285">
    <cfRule type="expression" dxfId="48" priority="49">
      <formula>$H$49="Board-approved"</formula>
    </cfRule>
  </conditionalFormatting>
  <conditionalFormatting sqref="O286">
    <cfRule type="expression" dxfId="47" priority="48">
      <formula>$H$50="Board-approved"</formula>
    </cfRule>
  </conditionalFormatting>
  <conditionalFormatting sqref="O287">
    <cfRule type="expression" dxfId="46" priority="47">
      <formula>$H$51="Board-approved"</formula>
    </cfRule>
  </conditionalFormatting>
  <conditionalFormatting sqref="L283">
    <cfRule type="expression" dxfId="45" priority="46">
      <formula>$K$47="Forecastl"</formula>
    </cfRule>
  </conditionalFormatting>
  <conditionalFormatting sqref="L284">
    <cfRule type="expression" dxfId="44" priority="45">
      <formula>$K$48="Forecast"</formula>
    </cfRule>
  </conditionalFormatting>
  <conditionalFormatting sqref="L285">
    <cfRule type="expression" dxfId="43" priority="44">
      <formula>$K$49="Forecast"</formula>
    </cfRule>
  </conditionalFormatting>
  <conditionalFormatting sqref="L286">
    <cfRule type="expression" dxfId="42" priority="43">
      <formula>$K$50="Forecast"</formula>
    </cfRule>
  </conditionalFormatting>
  <conditionalFormatting sqref="L287">
    <cfRule type="expression" dxfId="41" priority="42">
      <formula>$K$51="Forecast"</formula>
    </cfRule>
  </conditionalFormatting>
  <conditionalFormatting sqref="L288">
    <cfRule type="expression" dxfId="40" priority="41">
      <formula>$K$52="Forecast"</formula>
    </cfRule>
  </conditionalFormatting>
  <conditionalFormatting sqref="L289">
    <cfRule type="expression" dxfId="39" priority="40">
      <formula>$K$53="Forecast"</formula>
    </cfRule>
  </conditionalFormatting>
  <conditionalFormatting sqref="O283">
    <cfRule type="expression" dxfId="38" priority="39">
      <formula>$H$47="Board-approved"</formula>
    </cfRule>
  </conditionalFormatting>
  <conditionalFormatting sqref="O284">
    <cfRule type="expression" dxfId="37" priority="38">
      <formula>$H$48="Board-approved"</formula>
    </cfRule>
  </conditionalFormatting>
  <conditionalFormatting sqref="O285">
    <cfRule type="expression" dxfId="36" priority="37">
      <formula>$H$49="Board-approved"</formula>
    </cfRule>
  </conditionalFormatting>
  <conditionalFormatting sqref="O286">
    <cfRule type="expression" dxfId="35" priority="36">
      <formula>$H$50="Board-approved"</formula>
    </cfRule>
  </conditionalFormatting>
  <conditionalFormatting sqref="O287">
    <cfRule type="expression" dxfId="34" priority="35">
      <formula>$H$51="Board-approved"</formula>
    </cfRule>
  </conditionalFormatting>
  <conditionalFormatting sqref="O369">
    <cfRule type="expression" dxfId="33" priority="34">
      <formula>$H$47="Board-approved"</formula>
    </cfRule>
  </conditionalFormatting>
  <conditionalFormatting sqref="O370">
    <cfRule type="expression" dxfId="32" priority="33">
      <formula>$H$48="Board-approved"</formula>
    </cfRule>
  </conditionalFormatting>
  <conditionalFormatting sqref="O371">
    <cfRule type="expression" dxfId="31" priority="32">
      <formula>$H$49="Board-approved"</formula>
    </cfRule>
  </conditionalFormatting>
  <conditionalFormatting sqref="O372">
    <cfRule type="expression" dxfId="30" priority="31">
      <formula>$H$50="Board-approved"</formula>
    </cfRule>
  </conditionalFormatting>
  <conditionalFormatting sqref="O373">
    <cfRule type="expression" dxfId="29" priority="30">
      <formula>$H$51="Board-approved"</formula>
    </cfRule>
  </conditionalFormatting>
  <conditionalFormatting sqref="L369">
    <cfRule type="expression" dxfId="28" priority="29">
      <formula>$K$47="Forecastl"</formula>
    </cfRule>
  </conditionalFormatting>
  <conditionalFormatting sqref="L370">
    <cfRule type="expression" dxfId="27" priority="28">
      <formula>$K$48="Forecast"</formula>
    </cfRule>
  </conditionalFormatting>
  <conditionalFormatting sqref="L371">
    <cfRule type="expression" dxfId="26" priority="27">
      <formula>$K$49="Forecast"</formula>
    </cfRule>
  </conditionalFormatting>
  <conditionalFormatting sqref="L372">
    <cfRule type="expression" dxfId="25" priority="26">
      <formula>$K$50="Forecast"</formula>
    </cfRule>
  </conditionalFormatting>
  <conditionalFormatting sqref="L373">
    <cfRule type="expression" dxfId="24" priority="25">
      <formula>$K$51="Forecast"</formula>
    </cfRule>
  </conditionalFormatting>
  <conditionalFormatting sqref="L374">
    <cfRule type="expression" dxfId="23" priority="24">
      <formula>$K$52="Forecast"</formula>
    </cfRule>
  </conditionalFormatting>
  <conditionalFormatting sqref="L375">
    <cfRule type="expression" dxfId="22" priority="23">
      <formula>$K$53="Forecast"</formula>
    </cfRule>
  </conditionalFormatting>
  <conditionalFormatting sqref="O369">
    <cfRule type="expression" dxfId="21" priority="22">
      <formula>$H$47="Board-approved"</formula>
    </cfRule>
  </conditionalFormatting>
  <conditionalFormatting sqref="O370">
    <cfRule type="expression" dxfId="20" priority="21">
      <formula>$H$48="Board-approved"</formula>
    </cfRule>
  </conditionalFormatting>
  <conditionalFormatting sqref="O371">
    <cfRule type="expression" dxfId="19" priority="20">
      <formula>$H$49="Board-approved"</formula>
    </cfRule>
  </conditionalFormatting>
  <conditionalFormatting sqref="O372">
    <cfRule type="expression" dxfId="18" priority="19">
      <formula>$H$50="Board-approved"</formula>
    </cfRule>
  </conditionalFormatting>
  <conditionalFormatting sqref="O373">
    <cfRule type="expression" dxfId="17" priority="18">
      <formula>$H$51="Board-approved"</formula>
    </cfRule>
  </conditionalFormatting>
  <conditionalFormatting sqref="O412">
    <cfRule type="expression" dxfId="16" priority="17">
      <formula>$H$47="Board-approved"</formula>
    </cfRule>
  </conditionalFormatting>
  <conditionalFormatting sqref="O413">
    <cfRule type="expression" dxfId="15" priority="16">
      <formula>$H$48="Board-approved"</formula>
    </cfRule>
  </conditionalFormatting>
  <conditionalFormatting sqref="O414">
    <cfRule type="expression" dxfId="14" priority="15">
      <formula>$H$49="Board-approved"</formula>
    </cfRule>
  </conditionalFormatting>
  <conditionalFormatting sqref="O415">
    <cfRule type="expression" dxfId="13" priority="14">
      <formula>$H$50="Board-approved"</formula>
    </cfRule>
  </conditionalFormatting>
  <conditionalFormatting sqref="O416">
    <cfRule type="expression" dxfId="12" priority="13">
      <formula>$H$51="Board-approved"</formula>
    </cfRule>
  </conditionalFormatting>
  <conditionalFormatting sqref="L412">
    <cfRule type="expression" dxfId="11" priority="12">
      <formula>$K$47="Forecastl"</formula>
    </cfRule>
  </conditionalFormatting>
  <conditionalFormatting sqref="L413">
    <cfRule type="expression" dxfId="10" priority="11">
      <formula>$K$48="Forecast"</formula>
    </cfRule>
  </conditionalFormatting>
  <conditionalFormatting sqref="L414">
    <cfRule type="expression" dxfId="9" priority="10">
      <formula>$K$49="Forecast"</formula>
    </cfRule>
  </conditionalFormatting>
  <conditionalFormatting sqref="L415">
    <cfRule type="expression" dxfId="8" priority="9">
      <formula>$K$50="Forecast"</formula>
    </cfRule>
  </conditionalFormatting>
  <conditionalFormatting sqref="L416">
    <cfRule type="expression" dxfId="7" priority="8">
      <formula>$K$51="Forecast"</formula>
    </cfRule>
  </conditionalFormatting>
  <conditionalFormatting sqref="L417">
    <cfRule type="expression" dxfId="6" priority="7">
      <formula>$K$52="Forecast"</formula>
    </cfRule>
  </conditionalFormatting>
  <conditionalFormatting sqref="L418">
    <cfRule type="expression" dxfId="5" priority="6">
      <formula>$K$53="Forecast"</formula>
    </cfRule>
  </conditionalFormatting>
  <conditionalFormatting sqref="O412">
    <cfRule type="expression" dxfId="4" priority="5">
      <formula>$H$47="Board-approved"</formula>
    </cfRule>
  </conditionalFormatting>
  <conditionalFormatting sqref="O413">
    <cfRule type="expression" dxfId="3" priority="4">
      <formula>$H$48="Board-approved"</formula>
    </cfRule>
  </conditionalFormatting>
  <conditionalFormatting sqref="O414">
    <cfRule type="expression" dxfId="2" priority="3">
      <formula>$H$49="Board-approved"</formula>
    </cfRule>
  </conditionalFormatting>
  <conditionalFormatting sqref="O415">
    <cfRule type="expression" dxfId="1" priority="2">
      <formula>$H$50="Board-approved"</formula>
    </cfRule>
  </conditionalFormatting>
  <conditionalFormatting sqref="O416">
    <cfRule type="expression" dxfId="0" priority="1">
      <formula>$H$51="Board-approved"</formula>
    </cfRule>
  </conditionalFormatting>
  <dataValidations disablePrompts="1" count="3">
    <dataValidation type="list" allowBlank="1" showInputMessage="1" showErrorMessage="1" sqref="Q43 Q86 Q129 Q172 Q215 Q258 Q301 Q344 Q387 Q430 Q473 Q516 Q559">
      <formula1>"kWh, kW, kVA"</formula1>
    </dataValidation>
    <dataValidation type="list" allowBlank="1" showInputMessage="1" showErrorMessage="1" sqref="F45:I45 F88:I88 F131:I131 F174:I174 F217:I217 F260:I260 F303:I303 F346:I346 F389:I389 F432:I432 F475:I475 F518:I518 F561:I561">
      <formula1>"Customers, Connections"</formula1>
    </dataValidation>
    <dataValidation type="list" allowBlank="1" showInputMessage="1" showErrorMessage="1" sqref="K23:K29">
      <formula1>"Actual, Forecast"</formula1>
    </dataValidation>
  </dataValidations>
  <printOptions horizontalCentered="1"/>
  <pageMargins left="0.2" right="0.2" top="1.25" bottom="0.5" header="0.3" footer="0.3"/>
  <pageSetup scale="42" orientation="portrait" r:id="rId1"/>
  <rowBreaks count="6" manualBreakCount="6">
    <brk id="85" min="1" max="21" man="1"/>
    <brk id="170" min="1" max="21" man="1"/>
    <brk id="257" min="1" max="21" man="1"/>
    <brk id="342" min="1" max="21" man="1"/>
    <brk id="429" min="1" max="21" man="1"/>
    <brk id="515" min="1" max="2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False</openByDefault>
  <xsnScope/>
</customXsn>
</file>

<file path=customXml/item3.xml><?xml version="1.0" encoding="utf-8"?>
<ct:contentTypeSchema xmlns:ct="http://schemas.microsoft.com/office/2006/metadata/contentType" xmlns:ma="http://schemas.microsoft.com/office/2006/metadata/properties/metaAttributes" ct:_="" ma:_="" ma:contentTypeName="Document" ma:contentTypeID="0x0101001C66B9355B235D47B3019B2A3C293B15" ma:contentTypeVersion="6" ma:contentTypeDescription="Create a new document." ma:contentTypeScope="" ma:versionID="b20db7d2113b5a6363de73aca5f1413e">
  <xsd:schema xmlns:xsd="http://www.w3.org/2001/XMLSchema" xmlns:xs="http://www.w3.org/2001/XMLSchema" xmlns:p="http://schemas.microsoft.com/office/2006/metadata/properties" xmlns:ns2="f0af1d65-dfd0-4b99-b523-def3a954563f" xmlns:ns3="878c78c9-770a-480c-bd6e-e30127a1e6fe" targetNamespace="http://schemas.microsoft.com/office/2006/metadata/properties" ma:root="true" ma:fieldsID="664b9434337b3dd4a2715cd666c8dd2b" ns2:_="" ns3:_="">
    <xsd:import namespace="f0af1d65-dfd0-4b99-b523-def3a954563f"/>
    <xsd:import namespace="878c78c9-770a-480c-bd6e-e30127a1e6fe"/>
    <xsd:element name="properties">
      <xsd:complexType>
        <xsd:sequence>
          <xsd:element name="documentManagement">
            <xsd:complexType>
              <xsd:all>
                <xsd:element ref="ns2:Hydro_x0020_One_x0020_Data_x0020_Classification" minOccurs="0"/>
                <xsd:element ref="ns2:_dlc_DocId" minOccurs="0"/>
                <xsd:element ref="ns2:_dlc_DocIdUrl" minOccurs="0"/>
                <xsd:element ref="ns2:_dlc_DocIdPersistId" minOccurs="0"/>
                <xsd:element ref="ns3: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78c78c9-770a-480c-bd6e-e30127a1e6fe" elementFormDefault="qualified">
    <xsd:import namespace="http://schemas.microsoft.com/office/2006/documentManagement/types"/>
    <xsd:import namespace="http://schemas.microsoft.com/office/infopath/2007/PartnerControls"/>
    <xsd:element name="Approved" ma:index="12" nillable="true" ma:displayName="Approved" ma:default="No" ma:format="RadioButtons" ma:internalName="Approved">
      <xsd:simpleType>
        <xsd:restriction base="dms:Choice">
          <xsd:enumeration value="Yes"/>
          <xsd:enumeration value="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Hydro_x0020_One_x0020_Data_x0020_Classification>
    <_dlc_DocId xmlns="f0af1d65-dfd0-4b99-b523-def3a954563f">PMCN44DTZYCH-1328676621-912</_dlc_DocId>
    <_dlc_DocIdUrl xmlns="f0af1d65-dfd0-4b99-b523-def3a954563f">
      <Url>https://teams.hydroone.com/sites/ra/ra/DxTx23-27/_layouts/DocIdRedir.aspx?ID=PMCN44DTZYCH-1328676621-912</Url>
      <Description>PMCN44DTZYCH-1328676621-912</Description>
    </_dlc_DocIdUrl>
    <Approved xmlns="878c78c9-770a-480c-bd6e-e30127a1e6fe">No</Approved>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2422E77-775C-45E9-8F59-0B781479C230}"/>
</file>

<file path=customXml/itemProps2.xml><?xml version="1.0" encoding="utf-8"?>
<ds:datastoreItem xmlns:ds="http://schemas.openxmlformats.org/officeDocument/2006/customXml" ds:itemID="{838F4896-DCBC-4C2A-B68A-72F15780784C}">
  <ds:schemaRefs>
    <ds:schemaRef ds:uri="http://schemas.microsoft.com/office/2006/metadata/customXsn"/>
  </ds:schemaRefs>
</ds:datastoreItem>
</file>

<file path=customXml/itemProps3.xml><?xml version="1.0" encoding="utf-8"?>
<ds:datastoreItem xmlns:ds="http://schemas.openxmlformats.org/officeDocument/2006/customXml" ds:itemID="{D69E7892-7831-4449-9213-33884161A27C}"/>
</file>

<file path=customXml/itemProps4.xml><?xml version="1.0" encoding="utf-8"?>
<ds:datastoreItem xmlns:ds="http://schemas.openxmlformats.org/officeDocument/2006/customXml" ds:itemID="{0D80DEDF-2521-41DD-B6D8-77A1B5AD664E}"/>
</file>

<file path=customXml/itemProps5.xml><?xml version="1.0" encoding="utf-8"?>
<ds:datastoreItem xmlns:ds="http://schemas.openxmlformats.org/officeDocument/2006/customXml" ds:itemID="{56FA2E0D-38D7-493E-BFBA-A4254A8724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App.2-IB_Load_Forecast_Analysis</vt:lpstr>
      <vt:lpstr>'App.2-IB_Load_Forecast_Analysis'!Print_Area</vt:lpstr>
    </vt:vector>
  </TitlesOfParts>
  <Company>Hydro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 2-IB_Customer Connections Load Forecast and Revenues Data and Analysis</dc:title>
  <dc:creator>LEE Julie(Qiu Ling)</dc:creator>
  <cp:lastModifiedBy>MOLINA Carla</cp:lastModifiedBy>
  <cp:lastPrinted>2021-08-02T00:17:54Z</cp:lastPrinted>
  <dcterms:created xsi:type="dcterms:W3CDTF">2021-05-20T17:29:04Z</dcterms:created>
  <dcterms:modified xsi:type="dcterms:W3CDTF">2021-08-02T00:22:37Z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0x0101001C66B9355B235D47B3019B2A3C293B15</vt:lpwstr>
  </property>
  <property fmtid="{D5CDD505-2E9C-101B-9397-08002B2CF9AE}" pid="3" name="_dlc_DocIdItemGuid">
    <vt:lpwstr>c85730ba-65a4-499d-8364-e2a2689b48d7</vt:lpwstr>
  </property>
</Properties>
</file>