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DxTx23-27/Prefiled Evidence/"/>
    </mc:Choice>
  </mc:AlternateContent>
  <bookViews>
    <workbookView xWindow="120" yWindow="110" windowWidth="23250" windowHeight="9860" activeTab="1"/>
  </bookViews>
  <sheets>
    <sheet name="Tab1of3" sheetId="1" r:id="rId1"/>
    <sheet name="Tab2of3" sheetId="2" r:id="rId2"/>
    <sheet name="Tab3of3" sheetId="3" r:id="rId3"/>
  </sheets>
  <definedNames>
    <definedName name="_xlnm.Print_Area" localSheetId="0">Tab1of3!$A$1:$V$19</definedName>
    <definedName name="_xlnm.Print_Area" localSheetId="1">Tab2of3!$A$1:$I$25</definedName>
    <definedName name="_xlnm.Print_Area" localSheetId="2">Tab3of3!$A$1:$G$30</definedName>
  </definedNames>
  <calcPr calcId="162913"/>
</workbook>
</file>

<file path=xl/calcChain.xml><?xml version="1.0" encoding="utf-8"?>
<calcChain xmlns="http://schemas.openxmlformats.org/spreadsheetml/2006/main">
  <c r="R13" i="1" l="1"/>
  <c r="E21" i="3" l="1"/>
  <c r="F21" i="3"/>
  <c r="D21" i="3"/>
  <c r="G21" i="3"/>
  <c r="D24" i="3" l="1"/>
  <c r="E24" i="3" l="1"/>
  <c r="D8" i="3"/>
  <c r="F24" i="3" l="1"/>
  <c r="C24" i="3"/>
  <c r="G24" i="3" l="1"/>
  <c r="C27" i="3"/>
  <c r="R16" i="1"/>
  <c r="P19" i="1" s="1"/>
  <c r="N13" i="1"/>
  <c r="N16" i="1" s="1"/>
  <c r="L19" i="1" s="1"/>
  <c r="V13" i="1"/>
  <c r="V16" i="1" s="1"/>
  <c r="T19" i="1" s="1"/>
  <c r="D27" i="3" l="1"/>
  <c r="D29" i="3" s="1"/>
  <c r="F27" i="3"/>
  <c r="F29" i="3" s="1"/>
  <c r="E27" i="3"/>
  <c r="E29" i="3" s="1"/>
  <c r="G27" i="3"/>
  <c r="G29" i="3" s="1"/>
  <c r="C29" i="3"/>
  <c r="D23" i="2" l="1"/>
  <c r="D25" i="2" l="1"/>
  <c r="E23" i="2"/>
  <c r="F23" i="2" s="1"/>
  <c r="G23" i="2" s="1"/>
  <c r="F25" i="2" l="1"/>
  <c r="H23" i="2"/>
  <c r="H25" i="2" s="1"/>
  <c r="G25" i="2"/>
  <c r="E25" i="2"/>
  <c r="J13" i="1" l="1"/>
  <c r="J16" i="1" s="1"/>
  <c r="H19" i="1" s="1"/>
  <c r="F13" i="1"/>
  <c r="F16" i="1" s="1"/>
  <c r="D19" i="1" s="1"/>
</calcChain>
</file>

<file path=xl/sharedStrings.xml><?xml version="1.0" encoding="utf-8"?>
<sst xmlns="http://schemas.openxmlformats.org/spreadsheetml/2006/main" count="143" uniqueCount="95">
  <si>
    <t>ST Common Line Charge ($/kW)</t>
  </si>
  <si>
    <t>ST Common Line Charge (Monthly $/kW)</t>
  </si>
  <si>
    <t>ST Common Line Charge Determinant (Annual)</t>
  </si>
  <si>
    <t>ST Common Line Charge Determinant (Annual kM)</t>
  </si>
  <si>
    <t>ST Common Line Revenue Requirement (Annual)</t>
  </si>
  <si>
    <t>ST Common Line Revenue Requirement (Annual $)</t>
  </si>
  <si>
    <t>Revenue to be collected by ST (adjusted for change in revenue from Rates target R/C Ratio, if applicable)</t>
  </si>
  <si>
    <t>Total revenue generated through other delivery charges:</t>
  </si>
  <si>
    <t>Meter Charge</t>
  </si>
  <si>
    <t>Fixed Rate</t>
  </si>
  <si>
    <t>Plus:</t>
  </si>
  <si>
    <t>Specific Primary lines</t>
  </si>
  <si>
    <t>Specific ST lines</t>
  </si>
  <si>
    <t>LVDS-low cost allocation</t>
  </si>
  <si>
    <t>HVDS-low cost allocation</t>
  </si>
  <si>
    <t>HVDS-high cost allocation</t>
  </si>
  <si>
    <t>Revenue Generated (Annual)</t>
  </si>
  <si>
    <t>Rates</t>
  </si>
  <si>
    <t>Billing Quantity (Annual)</t>
  </si>
  <si>
    <t>Minus</t>
  </si>
  <si>
    <t>Derivation of ST Common Line Charge</t>
  </si>
  <si>
    <t>Total LVDS Low Charge Determinant (Annual kW)</t>
  </si>
  <si>
    <t>Total LVDS Low Revenue Requirement (Annual $)</t>
  </si>
  <si>
    <t>**Note: USofA 5016, 5017 &amp; 5114 are wholly recovered by the LVDS Low tariff</t>
  </si>
  <si>
    <t>Income Taxes</t>
  </si>
  <si>
    <t>6110</t>
  </si>
  <si>
    <t>Taxes Other Than Income Taxes</t>
  </si>
  <si>
    <t>6105</t>
  </si>
  <si>
    <t>Interest on Long Term Debt</t>
  </si>
  <si>
    <t>6005</t>
  </si>
  <si>
    <t>Amortization Expense - Property, Plant, and Equipment</t>
  </si>
  <si>
    <t>5705</t>
  </si>
  <si>
    <t>Net Inc (Balance Transferred From Income)</t>
  </si>
  <si>
    <t>3046</t>
  </si>
  <si>
    <t>Other ("NIDIT") "expenses"</t>
  </si>
  <si>
    <t>25 General Admin. Acc'ts (12 non-zero)</t>
  </si>
  <si>
    <t>5405 to 5680</t>
  </si>
  <si>
    <t>Maintenance of Distribution Station Equipment</t>
  </si>
  <si>
    <t>5114</t>
  </si>
  <si>
    <t>Maintenance of Buildings and Fixtures - Distribution Stations</t>
  </si>
  <si>
    <t>5110</t>
  </si>
  <si>
    <t>Maintenance Supervision and Engineering</t>
  </si>
  <si>
    <t>5105</t>
  </si>
  <si>
    <t>Distribution Station Equipment - Operation Supplies and Expenses</t>
  </si>
  <si>
    <t>5017</t>
  </si>
  <si>
    <t>Distribution Station Equipment - Operation Labour</t>
  </si>
  <si>
    <t>5016</t>
  </si>
  <si>
    <t>Station Buildings and Fixtures Expense [exclude - no "bldgs" at LVDSs]</t>
  </si>
  <si>
    <t>5012</t>
  </si>
  <si>
    <t>Operation Supervision and Engineering</t>
  </si>
  <si>
    <t>5005</t>
  </si>
  <si>
    <t>Proportion of allocation to ST rate class associated with LVDS-low</t>
  </si>
  <si>
    <t>Account</t>
  </si>
  <si>
    <t>USoA</t>
  </si>
  <si>
    <t>Proportion of Total Forecast Costs associated with ST share of LVDS-low stations</t>
  </si>
  <si>
    <t>Derivation of Facility Charge for connection to Low Voltage Distribution Station (LVDS Low)</t>
  </si>
  <si>
    <t>Specific Line Rates Calculation</t>
  </si>
  <si>
    <t>Total Revenue Requirement (includes NI)</t>
  </si>
  <si>
    <t>Allocated Net Income  (NI)</t>
  </si>
  <si>
    <t>NI</t>
  </si>
  <si>
    <t>Direct Allocation</t>
  </si>
  <si>
    <t>Interest</t>
  </si>
  <si>
    <t>INT</t>
  </si>
  <si>
    <t>PILs  (INPUT)</t>
  </si>
  <si>
    <t>INPUT</t>
  </si>
  <si>
    <t>Depreciation and Amortization (dep)</t>
  </si>
  <si>
    <t>dep</t>
  </si>
  <si>
    <t>General and Administration (ad)</t>
  </si>
  <si>
    <t>ad</t>
  </si>
  <si>
    <t>Customer Related Costs (cu)</t>
  </si>
  <si>
    <t>cu</t>
  </si>
  <si>
    <t>Distribution Costs (di)</t>
  </si>
  <si>
    <t>di</t>
  </si>
  <si>
    <t>Expenses</t>
  </si>
  <si>
    <t>Proportion of Total (di+cu) Costs allocated to ST Lines</t>
  </si>
  <si>
    <t>Costs:  cu group (excluding customer premise costs)</t>
  </si>
  <si>
    <t>Costs:  di General + di Remainder</t>
  </si>
  <si>
    <t>Costs:  di Lines - 50kV to 750V</t>
  </si>
  <si>
    <t>Assigned to Lines</t>
  </si>
  <si>
    <t>Total</t>
  </si>
  <si>
    <t>Derivation of Facility Charge for connection to Specific ST Lines</t>
  </si>
  <si>
    <t>$/kW</t>
  </si>
  <si>
    <t>$/kM</t>
  </si>
  <si>
    <t>$</t>
  </si>
  <si>
    <t>Service Charge (per Delivery Point)</t>
  </si>
  <si>
    <t>Meter Charge (for Hydro One ownership per Meter Point)</t>
  </si>
  <si>
    <t>LVDS Low Rate (Monthly, $/kW)</t>
  </si>
  <si>
    <t>Annual costs associated with all HON "50 kV to 750 V" Line Assets</t>
  </si>
  <si>
    <t>Allocation to ST rate class (2023 CAM O4 Sheet)</t>
  </si>
  <si>
    <t>Total km of 50kV-to-4.16kV line (Actual 2020, kM)</t>
  </si>
  <si>
    <t>Total Length 44 kV to 13.8 kV inclusive (2020 Actual, kM)</t>
  </si>
  <si>
    <t>Total Length 12.5 to 4.16 kV inclusive (2020 Actual, weighted kM)</t>
  </si>
  <si>
    <t>Change in Service Revenue Requirement allocated to the ST rate class</t>
  </si>
  <si>
    <t>Revenue to be recovered through ST rates</t>
  </si>
  <si>
    <t>ST Specific Line Rate (Monthly, per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</si>
</sst>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000"/>
    <numFmt numFmtId="180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indexed="57"/>
      <name val="Arial"/>
      <family val="2"/>
    </font>
    <font>
      <b/>
      <u/>
      <sz val="9"/>
      <name val="Calibri"/>
      <family val="2"/>
      <scheme val="minor"/>
    </font>
    <font>
      <u val="singleAccounting"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/>
    <xf numFmtId="166" fontId="6" fillId="0" borderId="0"/>
    <xf numFmtId="166" fontId="6" fillId="0" borderId="0"/>
    <xf numFmtId="165" fontId="7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8" fillId="0" borderId="0"/>
    <xf numFmtId="44" fontId="6" fillId="0" borderId="0" applyFont="0" applyFill="0" applyBorder="0" applyAlignment="0" applyProtection="0"/>
    <xf numFmtId="174" fontId="8" fillId="0" borderId="0"/>
    <xf numFmtId="175" fontId="8" fillId="0" borderId="0"/>
    <xf numFmtId="38" fontId="9" fillId="2" borderId="0" applyNumberFormat="0" applyBorder="0" applyAlignment="0" applyProtection="0"/>
    <xf numFmtId="0" fontId="10" fillId="0" borderId="12" applyNumberFormat="0" applyAlignment="0" applyProtection="0">
      <alignment horizontal="left" vertical="center"/>
    </xf>
    <xf numFmtId="0" fontId="10" fillId="0" borderId="13">
      <alignment horizontal="left" vertical="center"/>
    </xf>
    <xf numFmtId="10" fontId="9" fillId="3" borderId="10" applyNumberFormat="0" applyBorder="0" applyAlignment="0" applyProtection="0"/>
    <xf numFmtId="176" fontId="7" fillId="0" borderId="0"/>
    <xf numFmtId="177" fontId="6" fillId="0" borderId="0"/>
    <xf numFmtId="0" fontId="6" fillId="0" borderId="0"/>
    <xf numFmtId="0" fontId="6" fillId="0" borderId="0"/>
    <xf numFmtId="0" fontId="6" fillId="0" borderId="0"/>
    <xf numFmtId="7" fontId="8" fillId="0" borderId="0"/>
    <xf numFmtId="37" fontId="11" fillId="4" borderId="0">
      <alignment horizontal="right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4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1" fontId="6" fillId="0" borderId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78" fontId="6" fillId="0" borderId="0"/>
    <xf numFmtId="178" fontId="6" fillId="0" borderId="0"/>
    <xf numFmtId="178" fontId="6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2" fillId="0" borderId="2" xfId="0" applyFont="1" applyBorder="1"/>
    <xf numFmtId="164" fontId="2" fillId="0" borderId="2" xfId="2" applyNumberFormat="1" applyFont="1" applyBorder="1"/>
    <xf numFmtId="0" fontId="3" fillId="0" borderId="0" xfId="0" applyFont="1"/>
    <xf numFmtId="165" fontId="3" fillId="0" borderId="4" xfId="0" applyNumberFormat="1" applyFont="1" applyBorder="1"/>
    <xf numFmtId="0" fontId="3" fillId="0" borderId="0" xfId="0" applyFont="1" applyFill="1" applyBorder="1"/>
    <xf numFmtId="0" fontId="3" fillId="0" borderId="5" xfId="0" applyFont="1" applyFill="1" applyBorder="1"/>
    <xf numFmtId="165" fontId="3" fillId="0" borderId="0" xfId="0" applyNumberFormat="1" applyFont="1" applyBorder="1"/>
    <xf numFmtId="0" fontId="3" fillId="0" borderId="4" xfId="0" applyFont="1" applyBorder="1"/>
    <xf numFmtId="37" fontId="3" fillId="0" borderId="5" xfId="0" applyNumberFormat="1" applyFont="1" applyBorder="1"/>
    <xf numFmtId="0" fontId="3" fillId="0" borderId="0" xfId="0" applyFont="1" applyBorder="1"/>
    <xf numFmtId="37" fontId="3" fillId="0" borderId="0" xfId="0" applyNumberFormat="1" applyFont="1" applyBorder="1"/>
    <xf numFmtId="165" fontId="3" fillId="0" borderId="0" xfId="2" applyNumberFormat="1" applyFont="1"/>
    <xf numFmtId="165" fontId="3" fillId="0" borderId="4" xfId="2" applyNumberFormat="1" applyFont="1" applyBorder="1"/>
    <xf numFmtId="165" fontId="3" fillId="0" borderId="0" xfId="2" applyNumberFormat="1" applyFont="1" applyFill="1" applyBorder="1"/>
    <xf numFmtId="165" fontId="3" fillId="0" borderId="5" xfId="2" applyNumberFormat="1" applyFont="1" applyBorder="1"/>
    <xf numFmtId="165" fontId="3" fillId="0" borderId="0" xfId="2" applyNumberFormat="1" applyFont="1" applyBorder="1"/>
    <xf numFmtId="165" fontId="3" fillId="0" borderId="5" xfId="2" applyNumberFormat="1" applyFont="1" applyFill="1" applyBorder="1"/>
    <xf numFmtId="165" fontId="3" fillId="0" borderId="1" xfId="0" applyNumberFormat="1" applyFont="1" applyBorder="1"/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wrapText="1"/>
    </xf>
    <xf numFmtId="165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165" fontId="3" fillId="0" borderId="7" xfId="0" applyNumberFormat="1" applyFont="1" applyBorder="1"/>
    <xf numFmtId="166" fontId="3" fillId="0" borderId="10" xfId="1" applyNumberFormat="1" applyFont="1" applyBorder="1" applyAlignment="1">
      <alignment vertical="center" wrapText="1"/>
    </xf>
    <xf numFmtId="43" fontId="3" fillId="0" borderId="10" xfId="1" applyNumberFormat="1" applyFont="1" applyBorder="1" applyAlignment="1">
      <alignment vertical="center" wrapText="1"/>
    </xf>
    <xf numFmtId="0" fontId="3" fillId="0" borderId="11" xfId="0" applyFont="1" applyBorder="1"/>
    <xf numFmtId="0" fontId="3" fillId="0" borderId="0" xfId="0" applyFont="1" applyFill="1"/>
    <xf numFmtId="0" fontId="3" fillId="0" borderId="11" xfId="0" applyFont="1" applyBorder="1" applyAlignment="1">
      <alignment vertical="center" wrapText="1"/>
    </xf>
    <xf numFmtId="167" fontId="3" fillId="0" borderId="10" xfId="1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/>
    <xf numFmtId="0" fontId="14" fillId="0" borderId="0" xfId="0" applyFont="1"/>
    <xf numFmtId="0" fontId="2" fillId="0" borderId="0" xfId="0" applyFont="1" applyBorder="1" applyAlignment="1">
      <alignment horizontal="right"/>
    </xf>
    <xf numFmtId="6" fontId="7" fillId="0" borderId="0" xfId="0" applyNumberFormat="1" applyFont="1" applyFill="1" applyAlignment="1">
      <alignment horizontal="left"/>
    </xf>
    <xf numFmtId="0" fontId="2" fillId="0" borderId="0" xfId="0" applyFont="1" applyBorder="1"/>
    <xf numFmtId="165" fontId="3" fillId="0" borderId="0" xfId="2" applyNumberFormat="1" applyFont="1" applyBorder="1" applyAlignment="1">
      <alignment vertical="center" wrapText="1"/>
    </xf>
    <xf numFmtId="0" fontId="7" fillId="0" borderId="0" xfId="0" applyFont="1"/>
    <xf numFmtId="49" fontId="7" fillId="0" borderId="0" xfId="0" applyNumberFormat="1" applyFont="1"/>
    <xf numFmtId="165" fontId="3" fillId="0" borderId="10" xfId="2" applyNumberFormat="1" applyFont="1" applyBorder="1" applyAlignment="1">
      <alignment vertical="center" wrapText="1"/>
    </xf>
    <xf numFmtId="0" fontId="3" fillId="0" borderId="16" xfId="0" applyFont="1" applyFill="1" applyBorder="1"/>
    <xf numFmtId="0" fontId="15" fillId="0" borderId="0" xfId="0" applyFont="1"/>
    <xf numFmtId="49" fontId="16" fillId="0" borderId="0" xfId="0" applyNumberFormat="1" applyFont="1"/>
    <xf numFmtId="0" fontId="3" fillId="0" borderId="0" xfId="0" applyFont="1" applyBorder="1" applyAlignment="1">
      <alignment wrapText="1"/>
    </xf>
    <xf numFmtId="10" fontId="3" fillId="6" borderId="3" xfId="0" applyNumberFormat="1" applyFont="1" applyFill="1" applyBorder="1" applyAlignment="1">
      <alignment horizontal="centerContinuous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165" fontId="3" fillId="0" borderId="8" xfId="2" applyNumberFormat="1" applyFont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5" fontId="3" fillId="0" borderId="15" xfId="2" applyNumberFormat="1" applyFont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165" fontId="3" fillId="6" borderId="10" xfId="2" applyNumberFormat="1" applyFont="1" applyFill="1" applyBorder="1" applyAlignment="1">
      <alignment vertical="center" wrapText="1"/>
    </xf>
    <xf numFmtId="165" fontId="3" fillId="6" borderId="9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5" xfId="0" applyFont="1" applyBorder="1"/>
    <xf numFmtId="0" fontId="2" fillId="0" borderId="5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Continuous" vertical="center" wrapText="1"/>
    </xf>
    <xf numFmtId="10" fontId="14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5" fontId="2" fillId="0" borderId="4" xfId="0" applyNumberFormat="1" applyFont="1" applyBorder="1"/>
    <xf numFmtId="166" fontId="2" fillId="0" borderId="4" xfId="1" applyNumberFormat="1" applyFont="1" applyBorder="1"/>
    <xf numFmtId="0" fontId="0" fillId="0" borderId="3" xfId="0" applyBorder="1"/>
    <xf numFmtId="165" fontId="2" fillId="0" borderId="16" xfId="0" applyNumberFormat="1" applyFont="1" applyBorder="1"/>
    <xf numFmtId="166" fontId="2" fillId="0" borderId="16" xfId="1" applyNumberFormat="1" applyFont="1" applyBorder="1"/>
    <xf numFmtId="179" fontId="14" fillId="0" borderId="15" xfId="0" applyNumberFormat="1" applyFont="1" applyBorder="1"/>
    <xf numFmtId="179" fontId="14" fillId="0" borderId="1" xfId="0" applyNumberFormat="1" applyFont="1" applyBorder="1"/>
    <xf numFmtId="0" fontId="3" fillId="0" borderId="10" xfId="0" applyFont="1" applyBorder="1" applyAlignment="1">
      <alignment horizontal="center"/>
    </xf>
    <xf numFmtId="165" fontId="3" fillId="0" borderId="8" xfId="2" applyNumberFormat="1" applyFont="1" applyFill="1" applyBorder="1" applyAlignment="1">
      <alignment vertical="center" wrapText="1"/>
    </xf>
    <xf numFmtId="180" fontId="3" fillId="0" borderId="16" xfId="47" applyNumberFormat="1" applyFont="1" applyFill="1" applyBorder="1"/>
    <xf numFmtId="165" fontId="3" fillId="0" borderId="16" xfId="2" applyNumberFormat="1" applyFont="1" applyBorder="1" applyAlignment="1">
      <alignment vertical="center" wrapText="1"/>
    </xf>
    <xf numFmtId="166" fontId="2" fillId="0" borderId="5" xfId="1" applyNumberFormat="1" applyFont="1" applyBorder="1"/>
    <xf numFmtId="0" fontId="3" fillId="7" borderId="9" xfId="0" applyFont="1" applyFill="1" applyBorder="1" applyAlignment="1">
      <alignment horizontal="center"/>
    </xf>
    <xf numFmtId="10" fontId="3" fillId="7" borderId="9" xfId="0" applyNumberFormat="1" applyFont="1" applyFill="1" applyBorder="1" applyAlignment="1">
      <alignment horizontal="centerContinuous"/>
    </xf>
    <xf numFmtId="0" fontId="3" fillId="7" borderId="16" xfId="0" applyFont="1" applyFill="1" applyBorder="1" applyAlignment="1">
      <alignment vertical="center" wrapText="1"/>
    </xf>
    <xf numFmtId="43" fontId="3" fillId="7" borderId="16" xfId="1" applyNumberFormat="1" applyFont="1" applyFill="1" applyBorder="1" applyAlignment="1">
      <alignment vertical="center" wrapText="1"/>
    </xf>
    <xf numFmtId="165" fontId="3" fillId="7" borderId="16" xfId="2" applyNumberFormat="1" applyFont="1" applyFill="1" applyBorder="1" applyAlignment="1">
      <alignment vertical="center" wrapText="1"/>
    </xf>
    <xf numFmtId="0" fontId="3" fillId="7" borderId="16" xfId="0" applyFont="1" applyFill="1" applyBorder="1"/>
    <xf numFmtId="0" fontId="0" fillId="7" borderId="16" xfId="0" applyFill="1" applyBorder="1" applyAlignment="1">
      <alignment wrapText="1"/>
    </xf>
    <xf numFmtId="165" fontId="3" fillId="7" borderId="16" xfId="2" applyNumberFormat="1" applyFont="1" applyFill="1" applyBorder="1"/>
    <xf numFmtId="37" fontId="3" fillId="7" borderId="16" xfId="0" applyNumberFormat="1" applyFont="1" applyFill="1" applyBorder="1"/>
    <xf numFmtId="0" fontId="3" fillId="7" borderId="15" xfId="0" applyFont="1" applyFill="1" applyBorder="1"/>
    <xf numFmtId="165" fontId="3" fillId="7" borderId="15" xfId="2" applyNumberFormat="1" applyFont="1" applyFill="1" applyBorder="1" applyAlignment="1">
      <alignment vertical="center" wrapText="1"/>
    </xf>
    <xf numFmtId="165" fontId="3" fillId="0" borderId="7" xfId="2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/>
    </xf>
    <xf numFmtId="180" fontId="3" fillId="0" borderId="16" xfId="47" applyNumberFormat="1" applyFont="1" applyBorder="1"/>
    <xf numFmtId="167" fontId="3" fillId="0" borderId="16" xfId="1" applyNumberFormat="1" applyFont="1" applyBorder="1" applyAlignment="1">
      <alignment vertical="center" wrapText="1"/>
    </xf>
    <xf numFmtId="166" fontId="3" fillId="0" borderId="16" xfId="1" applyNumberFormat="1" applyFont="1" applyBorder="1" applyAlignment="1">
      <alignment vertical="center" wrapText="1"/>
    </xf>
    <xf numFmtId="180" fontId="14" fillId="0" borderId="16" xfId="47" applyNumberFormat="1" applyFont="1" applyBorder="1"/>
    <xf numFmtId="0" fontId="14" fillId="0" borderId="16" xfId="0" applyFont="1" applyBorder="1"/>
    <xf numFmtId="166" fontId="18" fillId="0" borderId="16" xfId="1" applyNumberFormat="1" applyFont="1" applyBorder="1" applyAlignment="1">
      <alignment vertical="center" wrapText="1"/>
    </xf>
    <xf numFmtId="164" fontId="3" fillId="0" borderId="15" xfId="2" applyNumberFormat="1" applyFont="1" applyBorder="1" applyAlignment="1">
      <alignment vertical="center" wrapText="1"/>
    </xf>
    <xf numFmtId="1" fontId="3" fillId="0" borderId="10" xfId="2" applyNumberFormat="1" applyFont="1" applyBorder="1" applyAlignment="1">
      <alignment vertical="center" wrapText="1"/>
    </xf>
    <xf numFmtId="1" fontId="3" fillId="0" borderId="10" xfId="0" applyNumberFormat="1" applyFont="1" applyBorder="1"/>
    <xf numFmtId="165" fontId="14" fillId="0" borderId="16" xfId="2" applyNumberFormat="1" applyFont="1" applyBorder="1"/>
    <xf numFmtId="180" fontId="3" fillId="0" borderId="6" xfId="0" applyNumberFormat="1" applyFont="1" applyFill="1" applyBorder="1" applyAlignment="1">
      <alignment horizontal="center" vertical="center" wrapText="1"/>
    </xf>
    <xf numFmtId="165" fontId="3" fillId="0" borderId="3" xfId="2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0" xfId="0" applyFont="1" applyBorder="1" applyAlignment="1">
      <alignment horizontal="center"/>
    </xf>
    <xf numFmtId="165" fontId="3" fillId="0" borderId="16" xfId="2" applyNumberFormat="1" applyFont="1" applyBorder="1" applyAlignment="1">
      <alignment vertical="center"/>
    </xf>
    <xf numFmtId="165" fontId="3" fillId="0" borderId="15" xfId="2" applyNumberFormat="1" applyFont="1" applyBorder="1" applyAlignment="1">
      <alignment vertical="center"/>
    </xf>
  </cellXfs>
  <cellStyles count="48">
    <cellStyle name="$" xfId="3"/>
    <cellStyle name="$_CCA-Request_H11bps" xfId="4"/>
    <cellStyle name="$_CCA-Request_H11bps July 9" xfId="5"/>
    <cellStyle name="$comma" xfId="6"/>
    <cellStyle name="_Comma" xfId="7"/>
    <cellStyle name="_Currency" xfId="8"/>
    <cellStyle name="_CurrencySpace" xfId="9"/>
    <cellStyle name="_Multiple" xfId="10"/>
    <cellStyle name="_MultipleSpace" xfId="11"/>
    <cellStyle name="_Percent" xfId="12"/>
    <cellStyle name="_PercentSpace" xfId="13"/>
    <cellStyle name="_PercentSpace_AR Analysis 061207" xfId="14"/>
    <cellStyle name="_PercentSpace_RMDx BP050513a 051212a" xfId="15"/>
    <cellStyle name="Comma" xfId="1" builtinId="3"/>
    <cellStyle name="Comma 2" xfId="16"/>
    <cellStyle name="comma zerodec" xfId="17"/>
    <cellStyle name="Currency" xfId="2" builtinId="4"/>
    <cellStyle name="Currency 2" xfId="18"/>
    <cellStyle name="Currency1" xfId="19"/>
    <cellStyle name="Dollar (zero dec)" xfId="20"/>
    <cellStyle name="Grey" xfId="21"/>
    <cellStyle name="Header1" xfId="22"/>
    <cellStyle name="Header2" xfId="23"/>
    <cellStyle name="Input [yellow]" xfId="24"/>
    <cellStyle name="multiple" xfId="25"/>
    <cellStyle name="Normal" xfId="0" builtinId="0"/>
    <cellStyle name="Normal - Style1" xfId="26"/>
    <cellStyle name="Normal 2" xfId="27"/>
    <cellStyle name="Normal 3" xfId="28"/>
    <cellStyle name="Number" xfId="29"/>
    <cellStyle name="OH01" xfId="30"/>
    <cellStyle name="OHnplode" xfId="31"/>
    <cellStyle name="Percent" xfId="47" builtinId="5"/>
    <cellStyle name="Percent [2]" xfId="32"/>
    <cellStyle name="Percent 2" xfId="33"/>
    <cellStyle name="PSChar" xfId="34"/>
    <cellStyle name="PSDate" xfId="35"/>
    <cellStyle name="PSDec" xfId="36"/>
    <cellStyle name="PSHeading" xfId="37"/>
    <cellStyle name="PSInt" xfId="38"/>
    <cellStyle name="PSSpacer" xfId="39"/>
    <cellStyle name="ShOut" xfId="40"/>
    <cellStyle name="Style 1" xfId="41"/>
    <cellStyle name="Style 2" xfId="42"/>
    <cellStyle name="Style 3" xfId="43"/>
    <cellStyle name="x" xfId="44"/>
    <cellStyle name="x_CCA-Request_H11bps" xfId="45"/>
    <cellStyle name="x_CCA-Request_H11bps July 9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"/>
  <sheetViews>
    <sheetView view="pageBreakPreview" zoomScale="60" zoomScaleNormal="100" workbookViewId="0">
      <selection activeCell="A26" sqref="A26"/>
    </sheetView>
  </sheetViews>
  <sheetFormatPr defaultRowHeight="14.5" x14ac:dyDescent="0.35"/>
  <cols>
    <col min="1" max="1" width="45.7265625" bestFit="1" customWidth="1"/>
    <col min="2" max="2" width="39.7265625" hidden="1" customWidth="1"/>
    <col min="3" max="3" width="9.26953125" bestFit="1" customWidth="1"/>
    <col min="4" max="4" width="8.26953125" bestFit="1" customWidth="1"/>
    <col min="5" max="5" width="5.453125" bestFit="1" customWidth="1"/>
    <col min="6" max="6" width="10.7265625" bestFit="1" customWidth="1"/>
    <col min="7" max="7" width="10.1796875" bestFit="1" customWidth="1"/>
    <col min="8" max="8" width="8.26953125" bestFit="1" customWidth="1"/>
    <col min="9" max="9" width="5.453125" bestFit="1" customWidth="1"/>
    <col min="10" max="10" width="10.7265625" bestFit="1" customWidth="1"/>
    <col min="11" max="11" width="10.1796875" bestFit="1" customWidth="1"/>
    <col min="12" max="12" width="8.26953125" bestFit="1" customWidth="1"/>
    <col min="13" max="13" width="5.453125" bestFit="1" customWidth="1"/>
    <col min="14" max="14" width="10.7265625" bestFit="1" customWidth="1"/>
    <col min="15" max="15" width="10.1796875" bestFit="1" customWidth="1"/>
    <col min="16" max="16" width="8.26953125" bestFit="1" customWidth="1"/>
    <col min="17" max="17" width="5.453125" bestFit="1" customWidth="1"/>
    <col min="18" max="18" width="10.7265625" bestFit="1" customWidth="1"/>
    <col min="19" max="19" width="9.26953125" bestFit="1" customWidth="1"/>
    <col min="20" max="20" width="8.26953125" bestFit="1" customWidth="1"/>
    <col min="21" max="21" width="5.453125" bestFit="1" customWidth="1"/>
    <col min="22" max="22" width="10.7265625" bestFit="1" customWidth="1"/>
  </cols>
  <sheetData>
    <row r="1" spans="1:26" s="7" customFormat="1" ht="12" x14ac:dyDescent="0.3">
      <c r="A1" s="45" t="s">
        <v>20</v>
      </c>
      <c r="C1" s="44"/>
      <c r="D1" s="44"/>
      <c r="E1" s="44"/>
      <c r="H1" s="43"/>
      <c r="I1" s="44"/>
      <c r="M1" s="44"/>
      <c r="Q1" s="44"/>
      <c r="U1" s="44"/>
    </row>
    <row r="2" spans="1:26" s="7" customFormat="1" ht="12" x14ac:dyDescent="0.3"/>
    <row r="3" spans="1:26" s="7" customFormat="1" x14ac:dyDescent="0.35">
      <c r="C3" s="120">
        <v>2023</v>
      </c>
      <c r="D3" s="121"/>
      <c r="E3" s="121"/>
      <c r="F3" s="121"/>
      <c r="G3" s="120">
        <v>2024</v>
      </c>
      <c r="H3" s="121"/>
      <c r="I3" s="121"/>
      <c r="J3" s="121"/>
      <c r="K3" s="120">
        <v>2025</v>
      </c>
      <c r="L3" s="121"/>
      <c r="M3" s="121"/>
      <c r="N3" s="121"/>
      <c r="O3" s="120">
        <v>2026</v>
      </c>
      <c r="P3" s="121"/>
      <c r="Q3" s="121"/>
      <c r="R3" s="121"/>
      <c r="S3" s="120">
        <v>2027</v>
      </c>
      <c r="T3" s="121"/>
      <c r="U3" s="121"/>
      <c r="V3" s="121"/>
    </row>
    <row r="4" spans="1:26" s="38" customFormat="1" ht="36" x14ac:dyDescent="0.3">
      <c r="A4" s="42" t="s">
        <v>19</v>
      </c>
      <c r="B4" s="42" t="s">
        <v>19</v>
      </c>
      <c r="C4" s="41" t="s">
        <v>18</v>
      </c>
      <c r="D4" s="77" t="s">
        <v>17</v>
      </c>
      <c r="E4" s="77"/>
      <c r="F4" s="39" t="s">
        <v>16</v>
      </c>
      <c r="G4" s="41" t="s">
        <v>18</v>
      </c>
      <c r="H4" s="77" t="s">
        <v>17</v>
      </c>
      <c r="I4" s="77"/>
      <c r="J4" s="39" t="s">
        <v>16</v>
      </c>
      <c r="K4" s="41" t="s">
        <v>18</v>
      </c>
      <c r="L4" s="77" t="s">
        <v>17</v>
      </c>
      <c r="M4" s="77"/>
      <c r="N4" s="39" t="s">
        <v>16</v>
      </c>
      <c r="O4" s="41" t="s">
        <v>18</v>
      </c>
      <c r="P4" s="77" t="s">
        <v>17</v>
      </c>
      <c r="Q4" s="77"/>
      <c r="R4" s="39" t="s">
        <v>16</v>
      </c>
      <c r="S4" s="41" t="s">
        <v>18</v>
      </c>
      <c r="T4" s="77" t="s">
        <v>17</v>
      </c>
      <c r="U4" s="77"/>
      <c r="V4" s="39" t="s">
        <v>16</v>
      </c>
      <c r="X4" s="58"/>
    </row>
    <row r="5" spans="1:26" s="7" customFormat="1" ht="12" x14ac:dyDescent="0.3">
      <c r="A5" s="34" t="s">
        <v>15</v>
      </c>
      <c r="B5" s="34" t="s">
        <v>15</v>
      </c>
      <c r="C5" s="30">
        <v>1122929.0509292358</v>
      </c>
      <c r="D5" s="35">
        <v>2.6926000000000001</v>
      </c>
      <c r="E5" s="35" t="s">
        <v>81</v>
      </c>
      <c r="F5" s="54">
        <v>3023598.7625320605</v>
      </c>
      <c r="G5" s="30">
        <v>1127277.8134678116</v>
      </c>
      <c r="H5" s="35">
        <v>2.6926000000000001</v>
      </c>
      <c r="I5" s="35" t="s">
        <v>81</v>
      </c>
      <c r="J5" s="54">
        <v>3035308.2405434297</v>
      </c>
      <c r="K5" s="30">
        <v>1131197.0699322445</v>
      </c>
      <c r="L5" s="35">
        <v>2.6926000000000001</v>
      </c>
      <c r="M5" s="35" t="s">
        <v>81</v>
      </c>
      <c r="N5" s="54">
        <v>3045861.2304995614</v>
      </c>
      <c r="O5" s="30">
        <v>1134878.9013768889</v>
      </c>
      <c r="P5" s="35">
        <v>2.6926000000000001</v>
      </c>
      <c r="Q5" s="35" t="s">
        <v>81</v>
      </c>
      <c r="R5" s="54">
        <v>3055774.9298474109</v>
      </c>
      <c r="S5" s="30">
        <v>1138479.6357105593</v>
      </c>
      <c r="T5" s="35">
        <v>2.6926000000000001</v>
      </c>
      <c r="U5" s="35" t="s">
        <v>81</v>
      </c>
      <c r="V5" s="54">
        <v>3065470.2671142523</v>
      </c>
      <c r="W5" s="74"/>
      <c r="X5" s="14"/>
    </row>
    <row r="6" spans="1:26" s="7" customFormat="1" ht="12" x14ac:dyDescent="0.3">
      <c r="A6" s="34" t="s">
        <v>14</v>
      </c>
      <c r="B6" s="34" t="s">
        <v>14</v>
      </c>
      <c r="C6" s="30">
        <v>65648.818635311152</v>
      </c>
      <c r="D6" s="35">
        <v>4.5297999999999998</v>
      </c>
      <c r="E6" s="35" t="s">
        <v>81</v>
      </c>
      <c r="F6" s="54">
        <v>297376.01865423244</v>
      </c>
      <c r="G6" s="30">
        <v>65903.056534799762</v>
      </c>
      <c r="H6" s="35">
        <v>4.6109999999999998</v>
      </c>
      <c r="I6" s="35" t="s">
        <v>81</v>
      </c>
      <c r="J6" s="54">
        <v>303878.99368196167</v>
      </c>
      <c r="K6" s="30">
        <v>66132.184596457722</v>
      </c>
      <c r="L6" s="35">
        <v>4.6859000000000002</v>
      </c>
      <c r="M6" s="35" t="s">
        <v>81</v>
      </c>
      <c r="N6" s="54">
        <v>309888.80380054127</v>
      </c>
      <c r="O6" s="30">
        <v>66347.432286910858</v>
      </c>
      <c r="P6" s="35">
        <v>4.7862</v>
      </c>
      <c r="Q6" s="35" t="s">
        <v>81</v>
      </c>
      <c r="R6" s="54">
        <v>317552.08041161275</v>
      </c>
      <c r="S6" s="30">
        <v>66557.938867918318</v>
      </c>
      <c r="T6" s="35">
        <v>4.9622000000000002</v>
      </c>
      <c r="U6" s="35" t="s">
        <v>81</v>
      </c>
      <c r="V6" s="54">
        <v>330273.80425038427</v>
      </c>
      <c r="W6" s="74"/>
      <c r="X6" s="14"/>
    </row>
    <row r="7" spans="1:26" s="7" customFormat="1" ht="12" x14ac:dyDescent="0.3">
      <c r="A7" s="34" t="s">
        <v>13</v>
      </c>
      <c r="B7" s="34" t="s">
        <v>13</v>
      </c>
      <c r="C7" s="30">
        <v>678262.80323255202</v>
      </c>
      <c r="D7" s="35">
        <v>1.8371999999999999</v>
      </c>
      <c r="E7" s="35" t="s">
        <v>81</v>
      </c>
      <c r="F7" s="54">
        <v>1246104.4220988445</v>
      </c>
      <c r="G7" s="30">
        <v>680889.50869320973</v>
      </c>
      <c r="H7" s="35">
        <v>1.9184000000000001</v>
      </c>
      <c r="I7" s="35" t="s">
        <v>81</v>
      </c>
      <c r="J7" s="54">
        <v>1306218.4334770537</v>
      </c>
      <c r="K7" s="30">
        <v>683256.7872616587</v>
      </c>
      <c r="L7" s="35">
        <v>1.9933000000000001</v>
      </c>
      <c r="M7" s="35" t="s">
        <v>81</v>
      </c>
      <c r="N7" s="54">
        <v>1361935.7540486644</v>
      </c>
      <c r="O7" s="30">
        <v>685480.65823071764</v>
      </c>
      <c r="P7" s="35">
        <v>2.0935999999999999</v>
      </c>
      <c r="Q7" s="35" t="s">
        <v>81</v>
      </c>
      <c r="R7" s="54">
        <v>1435122.3060718304</v>
      </c>
      <c r="S7" s="30">
        <v>687655.54555848776</v>
      </c>
      <c r="T7" s="35">
        <v>2.2696000000000001</v>
      </c>
      <c r="U7" s="35" t="s">
        <v>81</v>
      </c>
      <c r="V7" s="54">
        <v>1560703.0261995438</v>
      </c>
      <c r="W7" s="74"/>
      <c r="X7" s="14"/>
    </row>
    <row r="8" spans="1:26" s="7" customFormat="1" ht="12" x14ac:dyDescent="0.3">
      <c r="A8" s="37" t="s">
        <v>12</v>
      </c>
      <c r="B8" s="37" t="s">
        <v>12</v>
      </c>
      <c r="C8" s="30">
        <v>723.25199999999995</v>
      </c>
      <c r="D8" s="35">
        <v>476.87220000000002</v>
      </c>
      <c r="E8" s="35" t="s">
        <v>82</v>
      </c>
      <c r="F8" s="54">
        <v>344898.77239439997</v>
      </c>
      <c r="G8" s="30">
        <v>723.25199999999995</v>
      </c>
      <c r="H8" s="35">
        <v>499.88630000000001</v>
      </c>
      <c r="I8" s="35" t="s">
        <v>82</v>
      </c>
      <c r="J8" s="54">
        <v>361543.76624759997</v>
      </c>
      <c r="K8" s="30">
        <v>723.25199999999995</v>
      </c>
      <c r="L8" s="35">
        <v>521.21320000000003</v>
      </c>
      <c r="M8" s="35" t="s">
        <v>82</v>
      </c>
      <c r="N8" s="54">
        <v>376968.48932639998</v>
      </c>
      <c r="O8" s="30">
        <v>723.25199999999995</v>
      </c>
      <c r="P8" s="35">
        <v>549.19650000000001</v>
      </c>
      <c r="Q8" s="35" t="s">
        <v>82</v>
      </c>
      <c r="R8" s="54">
        <v>397207.46701799997</v>
      </c>
      <c r="S8" s="30">
        <v>723.25199999999995</v>
      </c>
      <c r="T8" s="35">
        <v>597.26110000000006</v>
      </c>
      <c r="U8" s="35" t="s">
        <v>82</v>
      </c>
      <c r="V8" s="54">
        <v>431970.28509720002</v>
      </c>
      <c r="W8" s="74"/>
      <c r="X8" s="14"/>
    </row>
    <row r="9" spans="1:26" s="7" customFormat="1" ht="12" hidden="1" x14ac:dyDescent="0.3">
      <c r="A9" s="37" t="s">
        <v>11</v>
      </c>
      <c r="B9" s="37" t="s">
        <v>11</v>
      </c>
      <c r="C9" s="30">
        <v>0</v>
      </c>
      <c r="D9" s="35">
        <v>446.51530000000002</v>
      </c>
      <c r="E9" s="35"/>
      <c r="F9" s="54">
        <v>0</v>
      </c>
      <c r="G9" s="30">
        <v>0</v>
      </c>
      <c r="H9" s="35">
        <v>446.51530000000002</v>
      </c>
      <c r="I9" s="35"/>
      <c r="J9" s="54">
        <v>0</v>
      </c>
      <c r="K9" s="30">
        <v>0</v>
      </c>
      <c r="L9" s="35">
        <v>446.51530000000002</v>
      </c>
      <c r="M9" s="35"/>
      <c r="N9" s="54">
        <v>0</v>
      </c>
      <c r="O9" s="30">
        <v>0</v>
      </c>
      <c r="P9" s="35">
        <v>446.51530000000002</v>
      </c>
      <c r="Q9" s="35"/>
      <c r="R9" s="54">
        <v>0</v>
      </c>
      <c r="S9" s="30">
        <v>0</v>
      </c>
      <c r="T9" s="35">
        <v>446.51530000000002</v>
      </c>
      <c r="U9" s="35"/>
      <c r="V9" s="54">
        <v>0</v>
      </c>
      <c r="W9" s="74"/>
      <c r="X9" s="14"/>
    </row>
    <row r="10" spans="1:26" s="7" customFormat="1" ht="12" x14ac:dyDescent="0.3">
      <c r="A10" s="36" t="s">
        <v>10</v>
      </c>
      <c r="B10" s="36" t="s">
        <v>10</v>
      </c>
      <c r="C10" s="30"/>
      <c r="D10" s="35"/>
      <c r="E10" s="35"/>
      <c r="F10" s="54">
        <v>0</v>
      </c>
      <c r="G10" s="30"/>
      <c r="H10" s="35"/>
      <c r="I10" s="35"/>
      <c r="J10" s="54">
        <v>0</v>
      </c>
      <c r="K10" s="30"/>
      <c r="L10" s="35"/>
      <c r="M10" s="35"/>
      <c r="N10" s="54">
        <v>0</v>
      </c>
      <c r="O10" s="30"/>
      <c r="P10" s="35"/>
      <c r="Q10" s="35"/>
      <c r="R10" s="54"/>
      <c r="S10" s="30"/>
      <c r="T10" s="35"/>
      <c r="U10" s="35"/>
      <c r="V10" s="54"/>
      <c r="W10" s="74"/>
      <c r="X10" s="14"/>
    </row>
    <row r="11" spans="1:26" s="7" customFormat="1" ht="12" x14ac:dyDescent="0.3">
      <c r="A11" s="34" t="s">
        <v>84</v>
      </c>
      <c r="B11" s="34" t="s">
        <v>9</v>
      </c>
      <c r="C11" s="30">
        <v>10920</v>
      </c>
      <c r="D11" s="31">
        <v>771.22</v>
      </c>
      <c r="E11" s="31" t="s">
        <v>83</v>
      </c>
      <c r="F11" s="54">
        <v>8421722.4000000004</v>
      </c>
      <c r="G11" s="30">
        <v>11004</v>
      </c>
      <c r="H11" s="31">
        <v>803.08</v>
      </c>
      <c r="I11" s="31" t="s">
        <v>83</v>
      </c>
      <c r="J11" s="54">
        <v>8837092.3200000003</v>
      </c>
      <c r="K11" s="30">
        <v>11088</v>
      </c>
      <c r="L11" s="31">
        <v>831.69404023519292</v>
      </c>
      <c r="M11" s="31" t="s">
        <v>83</v>
      </c>
      <c r="N11" s="54">
        <v>9221823.5181278195</v>
      </c>
      <c r="O11" s="30">
        <v>11172</v>
      </c>
      <c r="P11" s="31">
        <v>870.86</v>
      </c>
      <c r="Q11" s="31" t="s">
        <v>83</v>
      </c>
      <c r="R11" s="54">
        <v>9729247.9199999999</v>
      </c>
      <c r="S11" s="30">
        <v>11256</v>
      </c>
      <c r="T11" s="31">
        <v>941.42</v>
      </c>
      <c r="U11" s="31" t="s">
        <v>83</v>
      </c>
      <c r="V11" s="54">
        <v>10596623.52</v>
      </c>
      <c r="W11" s="10"/>
      <c r="X11" s="9"/>
      <c r="Y11" s="33"/>
      <c r="Z11" s="33"/>
    </row>
    <row r="12" spans="1:26" s="7" customFormat="1" ht="12" x14ac:dyDescent="0.3">
      <c r="A12" s="32" t="s">
        <v>85</v>
      </c>
      <c r="B12" s="32" t="s">
        <v>8</v>
      </c>
      <c r="C12" s="30">
        <v>7296</v>
      </c>
      <c r="D12" s="31">
        <v>391.31</v>
      </c>
      <c r="E12" s="31" t="s">
        <v>83</v>
      </c>
      <c r="F12" s="54">
        <v>2854997.7600000002</v>
      </c>
      <c r="G12" s="30">
        <v>7352.4484304932739</v>
      </c>
      <c r="H12" s="31">
        <v>407.45</v>
      </c>
      <c r="I12" s="31" t="s">
        <v>83</v>
      </c>
      <c r="J12" s="54">
        <v>2995755.1130044842</v>
      </c>
      <c r="K12" s="30">
        <v>7408.5739910313914</v>
      </c>
      <c r="L12" s="31">
        <v>421.9688595816371</v>
      </c>
      <c r="M12" s="31" t="s">
        <v>83</v>
      </c>
      <c r="N12" s="54">
        <v>3126187.5181216942</v>
      </c>
      <c r="O12" s="30">
        <v>7464.6995515695071</v>
      </c>
      <c r="P12" s="31">
        <v>441.84</v>
      </c>
      <c r="Q12" s="31" t="s">
        <v>83</v>
      </c>
      <c r="R12" s="54">
        <v>3298202.849865471</v>
      </c>
      <c r="S12" s="30">
        <v>7520.8251121076228</v>
      </c>
      <c r="T12" s="31">
        <v>477.64</v>
      </c>
      <c r="U12" s="31" t="s">
        <v>83</v>
      </c>
      <c r="V12" s="54">
        <v>3592246.9065470849</v>
      </c>
      <c r="W12" s="74"/>
      <c r="X12" s="14"/>
    </row>
    <row r="13" spans="1:26" s="7" customFormat="1" ht="12" x14ac:dyDescent="0.3">
      <c r="A13" s="28" t="s">
        <v>7</v>
      </c>
      <c r="B13" s="28" t="s">
        <v>7</v>
      </c>
      <c r="C13" s="28"/>
      <c r="D13" s="27"/>
      <c r="E13" s="27"/>
      <c r="F13" s="26">
        <f>SUM(F5:F12)</f>
        <v>16188698.135679537</v>
      </c>
      <c r="G13" s="27"/>
      <c r="H13" s="27"/>
      <c r="I13" s="27"/>
      <c r="J13" s="29">
        <f>SUM(J5:J12)</f>
        <v>16839796.866954528</v>
      </c>
      <c r="K13" s="28"/>
      <c r="L13" s="27"/>
      <c r="M13" s="27"/>
      <c r="N13" s="29">
        <f>SUM(N5:N12)</f>
        <v>17442665.313924681</v>
      </c>
      <c r="O13" s="28"/>
      <c r="P13" s="27"/>
      <c r="Q13" s="27"/>
      <c r="R13" s="29">
        <f>SUM(R5:R12)</f>
        <v>18233107.553214323</v>
      </c>
      <c r="S13" s="28"/>
      <c r="T13" s="27"/>
      <c r="U13" s="27"/>
      <c r="V13" s="26">
        <f>SUM(V5:V12)</f>
        <v>19577287.809208464</v>
      </c>
      <c r="W13" s="74"/>
      <c r="X13" s="14"/>
    </row>
    <row r="14" spans="1:26" s="7" customFormat="1" ht="24.5" x14ac:dyDescent="0.35">
      <c r="A14" s="25" t="s">
        <v>93</v>
      </c>
      <c r="B14" s="25" t="s">
        <v>6</v>
      </c>
      <c r="C14" s="24"/>
      <c r="D14" s="23"/>
      <c r="E14" s="23"/>
      <c r="F14" s="22">
        <v>60270407.207061127</v>
      </c>
      <c r="G14" s="23"/>
      <c r="H14" s="23"/>
      <c r="I14" s="23"/>
      <c r="J14" s="22">
        <v>63242881.140255883</v>
      </c>
      <c r="K14" s="24"/>
      <c r="L14" s="23"/>
      <c r="M14" s="23"/>
      <c r="N14" s="22">
        <v>65996060.294695184</v>
      </c>
      <c r="O14" s="24"/>
      <c r="P14" s="23"/>
      <c r="Q14" s="23"/>
      <c r="R14" s="22">
        <v>69627248.698065192</v>
      </c>
      <c r="S14" s="24"/>
      <c r="T14" s="23"/>
      <c r="U14" s="23"/>
      <c r="V14" s="22">
        <v>75834870.321609318</v>
      </c>
      <c r="W14" s="74"/>
      <c r="X14" s="14"/>
    </row>
    <row r="15" spans="1:26" s="7" customFormat="1" ht="12" x14ac:dyDescent="0.3">
      <c r="A15" s="10"/>
      <c r="B15" s="10"/>
      <c r="C15" s="10"/>
      <c r="D15" s="9"/>
      <c r="E15" s="9"/>
      <c r="F15" s="8"/>
      <c r="G15" s="9"/>
      <c r="H15" s="9"/>
      <c r="I15" s="9"/>
      <c r="J15" s="11"/>
      <c r="K15" s="10"/>
      <c r="L15" s="9"/>
      <c r="M15" s="9"/>
      <c r="N15" s="11"/>
      <c r="O15" s="10"/>
      <c r="P15" s="9"/>
      <c r="Q15" s="9"/>
      <c r="R15" s="11"/>
      <c r="S15" s="10"/>
      <c r="T15" s="9"/>
      <c r="U15" s="9"/>
      <c r="V15" s="8"/>
      <c r="W15" s="74"/>
      <c r="X15" s="14"/>
    </row>
    <row r="16" spans="1:26" s="16" customFormat="1" ht="12" x14ac:dyDescent="0.3">
      <c r="A16" s="10" t="s">
        <v>5</v>
      </c>
      <c r="B16" s="21" t="s">
        <v>4</v>
      </c>
      <c r="C16" s="19"/>
      <c r="D16" s="18"/>
      <c r="E16" s="18"/>
      <c r="F16" s="17">
        <f>F14-F13</f>
        <v>44081709.071381591</v>
      </c>
      <c r="G16" s="20"/>
      <c r="H16" s="18"/>
      <c r="I16" s="18"/>
      <c r="J16" s="20">
        <f>J14-J13</f>
        <v>46403084.273301356</v>
      </c>
      <c r="K16" s="19"/>
      <c r="L16" s="18"/>
      <c r="M16" s="18"/>
      <c r="N16" s="20">
        <f>N14-N13</f>
        <v>48553394.980770499</v>
      </c>
      <c r="O16" s="19"/>
      <c r="P16" s="18"/>
      <c r="Q16" s="18"/>
      <c r="R16" s="20">
        <f>R14-R13</f>
        <v>51394141.144850865</v>
      </c>
      <c r="S16" s="19"/>
      <c r="T16" s="18"/>
      <c r="U16" s="18"/>
      <c r="V16" s="17">
        <f>V14-V13</f>
        <v>56257582.512400851</v>
      </c>
      <c r="W16" s="19"/>
      <c r="X16" s="20"/>
    </row>
    <row r="17" spans="1:24" s="7" customFormat="1" ht="12" x14ac:dyDescent="0.3">
      <c r="A17" s="10" t="s">
        <v>3</v>
      </c>
      <c r="B17" s="10" t="s">
        <v>2</v>
      </c>
      <c r="C17" s="13">
        <v>30115324.492796861</v>
      </c>
      <c r="D17" s="9"/>
      <c r="E17" s="9"/>
      <c r="F17" s="12"/>
      <c r="G17" s="15">
        <v>30231951.981312681</v>
      </c>
      <c r="H17" s="9"/>
      <c r="I17" s="9"/>
      <c r="J17" s="14"/>
      <c r="K17" s="13">
        <v>30337060.741389032</v>
      </c>
      <c r="L17" s="9"/>
      <c r="M17" s="9"/>
      <c r="N17" s="14"/>
      <c r="O17" s="13">
        <v>30435802.107632518</v>
      </c>
      <c r="P17" s="9"/>
      <c r="Q17" s="9"/>
      <c r="R17" s="14"/>
      <c r="S17" s="13">
        <v>30532368.567268685</v>
      </c>
      <c r="T17" s="9"/>
      <c r="U17" s="9"/>
      <c r="V17" s="12"/>
      <c r="W17" s="74"/>
      <c r="X17" s="14"/>
    </row>
    <row r="18" spans="1:24" s="7" customFormat="1" ht="12" x14ac:dyDescent="0.3">
      <c r="A18" s="10"/>
      <c r="B18" s="10"/>
      <c r="C18" s="10"/>
      <c r="D18" s="9"/>
      <c r="E18" s="9"/>
      <c r="F18" s="8"/>
      <c r="G18" s="9"/>
      <c r="H18" s="9"/>
      <c r="I18" s="9"/>
      <c r="J18" s="11"/>
      <c r="K18" s="10"/>
      <c r="L18" s="9"/>
      <c r="M18" s="9"/>
      <c r="N18" s="11"/>
      <c r="O18" s="10"/>
      <c r="P18" s="9"/>
      <c r="Q18" s="9"/>
      <c r="R18" s="11"/>
      <c r="S18" s="10"/>
      <c r="T18" s="9"/>
      <c r="U18" s="9"/>
      <c r="V18" s="8"/>
      <c r="W18" s="74"/>
      <c r="X18" s="14"/>
    </row>
    <row r="19" spans="1:24" s="1" customFormat="1" ht="12" x14ac:dyDescent="0.3">
      <c r="A19" s="4" t="s">
        <v>1</v>
      </c>
      <c r="B19" s="4" t="s">
        <v>0</v>
      </c>
      <c r="C19" s="4"/>
      <c r="D19" s="3">
        <f>ROUND(F16/C17,4)</f>
        <v>1.4638</v>
      </c>
      <c r="E19" s="3"/>
      <c r="F19" s="2"/>
      <c r="G19" s="3"/>
      <c r="H19" s="6">
        <f>ROUND(J16/G17,4)</f>
        <v>1.5348999999999999</v>
      </c>
      <c r="I19" s="3"/>
      <c r="J19" s="5"/>
      <c r="K19" s="4"/>
      <c r="L19" s="3">
        <f>ROUND(N16/K17,4)</f>
        <v>1.6005</v>
      </c>
      <c r="M19" s="3"/>
      <c r="N19" s="5"/>
      <c r="O19" s="4"/>
      <c r="P19" s="3">
        <f>ROUND(R16/O17,4)</f>
        <v>1.6886000000000001</v>
      </c>
      <c r="Q19" s="3"/>
      <c r="R19" s="5"/>
      <c r="S19" s="4"/>
      <c r="T19" s="3">
        <f>ROUND(V16/S17,4)</f>
        <v>1.8426</v>
      </c>
      <c r="U19" s="3"/>
      <c r="V19" s="2"/>
      <c r="W19" s="75"/>
      <c r="X19" s="50"/>
    </row>
  </sheetData>
  <mergeCells count="5">
    <mergeCell ref="C3:F3"/>
    <mergeCell ref="G3:J3"/>
    <mergeCell ref="K3:N3"/>
    <mergeCell ref="O3:R3"/>
    <mergeCell ref="S3:V3"/>
  </mergeCells>
  <printOptions horizontalCentered="1"/>
  <pageMargins left="0.25" right="0.25" top="1.3270833333333301" bottom="0.75" header="0.3" footer="0.3"/>
  <pageSetup paperSize="5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7" zoomScaleNormal="100" workbookViewId="0">
      <selection activeCell="B13" sqref="B13"/>
    </sheetView>
  </sheetViews>
  <sheetFormatPr defaultRowHeight="14.5" x14ac:dyDescent="0.35"/>
  <cols>
    <col min="1" max="1" width="10.26953125" customWidth="1"/>
    <col min="2" max="2" width="57" customWidth="1"/>
    <col min="3" max="3" width="10.453125" bestFit="1" customWidth="1"/>
    <col min="4" max="4" width="11.1796875" bestFit="1" customWidth="1"/>
    <col min="5" max="8" width="11.453125" bestFit="1" customWidth="1"/>
    <col min="10" max="10" width="9.1796875" style="46"/>
  </cols>
  <sheetData>
    <row r="1" spans="1:11" s="7" customFormat="1" ht="12" x14ac:dyDescent="0.3">
      <c r="A1" s="45" t="s">
        <v>55</v>
      </c>
      <c r="B1" s="45"/>
      <c r="C1" s="44"/>
      <c r="D1" s="44"/>
      <c r="J1" s="14"/>
    </row>
    <row r="2" spans="1:11" s="7" customFormat="1" ht="12" x14ac:dyDescent="0.3">
      <c r="J2" s="14"/>
    </row>
    <row r="3" spans="1:11" s="7" customFormat="1" x14ac:dyDescent="0.35">
      <c r="C3" s="120">
        <v>2023</v>
      </c>
      <c r="D3" s="121"/>
      <c r="E3" s="76">
        <v>2024</v>
      </c>
      <c r="F3" s="76">
        <v>2025</v>
      </c>
      <c r="G3" s="89">
        <v>2026</v>
      </c>
      <c r="H3" s="76">
        <v>2027</v>
      </c>
      <c r="J3" s="14"/>
    </row>
    <row r="4" spans="1:11" s="7" customFormat="1" ht="12" x14ac:dyDescent="0.3">
      <c r="A4" s="7" t="s">
        <v>54</v>
      </c>
      <c r="C4" s="59">
        <v>1.5395253907080984E-2</v>
      </c>
      <c r="D4" s="78"/>
      <c r="E4" s="94"/>
      <c r="F4" s="94"/>
      <c r="G4" s="95"/>
      <c r="H4" s="94"/>
      <c r="J4" s="14"/>
    </row>
    <row r="5" spans="1:11" s="38" customFormat="1" ht="60" x14ac:dyDescent="0.3">
      <c r="A5" s="56" t="s">
        <v>53</v>
      </c>
      <c r="B5" s="56" t="s">
        <v>52</v>
      </c>
      <c r="C5" s="41" t="s">
        <v>88</v>
      </c>
      <c r="D5" s="40" t="s">
        <v>51</v>
      </c>
      <c r="E5" s="96"/>
      <c r="F5" s="96"/>
      <c r="G5" s="96"/>
      <c r="H5" s="96"/>
      <c r="J5" s="58"/>
    </row>
    <row r="6" spans="1:11" s="7" customFormat="1" ht="12" x14ac:dyDescent="0.3">
      <c r="A6" s="53" t="s">
        <v>50</v>
      </c>
      <c r="B6" s="52" t="s">
        <v>49</v>
      </c>
      <c r="C6" s="54">
        <v>117391.38746953492</v>
      </c>
      <c r="D6" s="54">
        <v>1807.2702165980152</v>
      </c>
      <c r="E6" s="97"/>
      <c r="F6" s="97"/>
      <c r="G6" s="98"/>
      <c r="H6" s="97"/>
      <c r="I6" s="14"/>
      <c r="J6" s="14"/>
    </row>
    <row r="7" spans="1:11" s="7" customFormat="1" ht="12" x14ac:dyDescent="0.3">
      <c r="A7" s="53" t="s">
        <v>48</v>
      </c>
      <c r="B7" s="52" t="s">
        <v>47</v>
      </c>
      <c r="C7" s="54">
        <v>0</v>
      </c>
      <c r="D7" s="54">
        <v>0</v>
      </c>
      <c r="E7" s="97"/>
      <c r="F7" s="97"/>
      <c r="G7" s="98"/>
      <c r="H7" s="97"/>
      <c r="I7" s="14"/>
      <c r="J7" s="14"/>
    </row>
    <row r="8" spans="1:11" s="7" customFormat="1" ht="12" x14ac:dyDescent="0.3">
      <c r="A8" s="57" t="s">
        <v>46</v>
      </c>
      <c r="B8" s="52" t="s">
        <v>45</v>
      </c>
      <c r="C8" s="54">
        <v>94153.143350200786</v>
      </c>
      <c r="D8" s="54">
        <v>94153.143350200786</v>
      </c>
      <c r="E8" s="97"/>
      <c r="F8" s="97"/>
      <c r="G8" s="98"/>
      <c r="H8" s="97"/>
      <c r="I8" s="14"/>
      <c r="J8" s="14"/>
    </row>
    <row r="9" spans="1:11" s="7" customFormat="1" ht="12" x14ac:dyDescent="0.3">
      <c r="A9" s="57" t="s">
        <v>44</v>
      </c>
      <c r="B9" s="52" t="s">
        <v>43</v>
      </c>
      <c r="C9" s="54">
        <v>28001.845174941671</v>
      </c>
      <c r="D9" s="54">
        <v>28001.845174941671</v>
      </c>
      <c r="E9" s="97"/>
      <c r="F9" s="97"/>
      <c r="G9" s="98"/>
      <c r="H9" s="97"/>
      <c r="I9" s="14"/>
      <c r="J9" s="14"/>
    </row>
    <row r="10" spans="1:11" s="7" customFormat="1" ht="12" x14ac:dyDescent="0.3">
      <c r="A10" s="53" t="s">
        <v>42</v>
      </c>
      <c r="B10" s="52" t="s">
        <v>41</v>
      </c>
      <c r="C10" s="54">
        <v>461791.45174364699</v>
      </c>
      <c r="D10" s="54">
        <v>7109.3966517129811</v>
      </c>
      <c r="E10" s="97"/>
      <c r="F10" s="97"/>
      <c r="G10" s="98"/>
      <c r="H10" s="97"/>
      <c r="I10" s="14"/>
      <c r="J10" s="14"/>
    </row>
    <row r="11" spans="1:11" s="7" customFormat="1" ht="12" x14ac:dyDescent="0.3">
      <c r="A11" s="53" t="s">
        <v>40</v>
      </c>
      <c r="B11" s="52" t="s">
        <v>39</v>
      </c>
      <c r="C11" s="54">
        <v>103290.79541901665</v>
      </c>
      <c r="D11" s="54">
        <v>103290.79541901665</v>
      </c>
      <c r="E11" s="97"/>
      <c r="F11" s="97"/>
      <c r="G11" s="98"/>
      <c r="H11" s="97"/>
      <c r="I11" s="14"/>
      <c r="J11" s="14"/>
    </row>
    <row r="12" spans="1:11" s="7" customFormat="1" ht="12" x14ac:dyDescent="0.3">
      <c r="A12" s="57" t="s">
        <v>38</v>
      </c>
      <c r="B12" s="52" t="s">
        <v>37</v>
      </c>
      <c r="C12" s="54">
        <v>224219.09149741955</v>
      </c>
      <c r="D12" s="54">
        <v>224219.09149741955</v>
      </c>
      <c r="E12" s="97"/>
      <c r="F12" s="97"/>
      <c r="G12" s="98"/>
      <c r="H12" s="97"/>
      <c r="I12" s="9"/>
      <c r="J12" s="9"/>
      <c r="K12" s="33"/>
    </row>
    <row r="13" spans="1:11" s="7" customFormat="1" ht="12" x14ac:dyDescent="0.3">
      <c r="A13" s="53" t="s">
        <v>36</v>
      </c>
      <c r="B13" s="52" t="s">
        <v>35</v>
      </c>
      <c r="C13" s="54">
        <v>5171937.3921066634</v>
      </c>
      <c r="D13" s="54">
        <v>79623.28934300835</v>
      </c>
      <c r="E13" s="97"/>
      <c r="F13" s="97"/>
      <c r="G13" s="98"/>
      <c r="H13" s="97"/>
      <c r="I13" s="14"/>
      <c r="J13" s="14"/>
    </row>
    <row r="14" spans="1:11" s="7" customFormat="1" ht="12" x14ac:dyDescent="0.3">
      <c r="A14" s="52"/>
      <c r="B14" s="56" t="s">
        <v>34</v>
      </c>
      <c r="C14" s="54"/>
      <c r="D14" s="54"/>
      <c r="E14" s="99"/>
      <c r="F14" s="99"/>
      <c r="G14" s="98"/>
      <c r="H14" s="99"/>
      <c r="I14" s="14"/>
      <c r="J14" s="14"/>
    </row>
    <row r="15" spans="1:11" s="7" customFormat="1" x14ac:dyDescent="0.35">
      <c r="A15" s="53" t="s">
        <v>33</v>
      </c>
      <c r="B15" s="52" t="s">
        <v>32</v>
      </c>
      <c r="C15" s="54">
        <v>15485243.545026736</v>
      </c>
      <c r="D15" s="54">
        <v>238399.25618867346</v>
      </c>
      <c r="E15" s="100"/>
      <c r="F15" s="100"/>
      <c r="G15" s="98"/>
      <c r="H15" s="100"/>
      <c r="I15" s="14"/>
      <c r="J15" s="14"/>
    </row>
    <row r="16" spans="1:11" s="7" customFormat="1" ht="12" x14ac:dyDescent="0.3">
      <c r="A16" s="53" t="s">
        <v>31</v>
      </c>
      <c r="B16" s="52" t="s">
        <v>30</v>
      </c>
      <c r="C16" s="54">
        <v>17488498.50976355</v>
      </c>
      <c r="D16" s="54">
        <v>269239.87501141726</v>
      </c>
      <c r="E16" s="99"/>
      <c r="F16" s="99"/>
      <c r="G16" s="98"/>
      <c r="H16" s="99"/>
      <c r="I16" s="14"/>
      <c r="J16" s="14"/>
    </row>
    <row r="17" spans="1:10" s="16" customFormat="1" ht="12" x14ac:dyDescent="0.3">
      <c r="A17" s="53" t="s">
        <v>29</v>
      </c>
      <c r="B17" s="52" t="s">
        <v>28</v>
      </c>
      <c r="C17" s="54">
        <v>10869127.5407678</v>
      </c>
      <c r="D17" s="54">
        <v>167332.97823856701</v>
      </c>
      <c r="E17" s="101"/>
      <c r="F17" s="101"/>
      <c r="G17" s="98"/>
      <c r="H17" s="101"/>
      <c r="I17" s="20"/>
      <c r="J17" s="20"/>
    </row>
    <row r="18" spans="1:10" s="7" customFormat="1" ht="12" x14ac:dyDescent="0.3">
      <c r="A18" s="53" t="s">
        <v>27</v>
      </c>
      <c r="B18" s="52" t="s">
        <v>26</v>
      </c>
      <c r="C18" s="54">
        <v>297381.21587531111</v>
      </c>
      <c r="D18" s="54">
        <v>4578.2593255968768</v>
      </c>
      <c r="E18" s="102"/>
      <c r="F18" s="102"/>
      <c r="G18" s="98"/>
      <c r="H18" s="102"/>
      <c r="I18" s="14"/>
      <c r="J18" s="14"/>
    </row>
    <row r="19" spans="1:10" s="7" customFormat="1" ht="12" x14ac:dyDescent="0.3">
      <c r="A19" s="53" t="s">
        <v>25</v>
      </c>
      <c r="B19" s="52" t="s">
        <v>24</v>
      </c>
      <c r="C19" s="54">
        <v>1841346.4713772116</v>
      </c>
      <c r="D19" s="54">
        <v>28347.9964577598</v>
      </c>
      <c r="E19" s="103"/>
      <c r="F19" s="103"/>
      <c r="G19" s="104"/>
      <c r="H19" s="103"/>
      <c r="I19" s="14"/>
      <c r="J19" s="14"/>
    </row>
    <row r="20" spans="1:10" s="7" customFormat="1" ht="12" x14ac:dyDescent="0.3">
      <c r="A20" s="53" t="s">
        <v>23</v>
      </c>
      <c r="B20" s="52"/>
      <c r="C20" s="64"/>
      <c r="D20" s="79"/>
      <c r="E20" s="55"/>
      <c r="F20" s="55"/>
      <c r="G20" s="10"/>
      <c r="H20" s="55"/>
      <c r="I20" s="14"/>
      <c r="J20" s="14"/>
    </row>
    <row r="21" spans="1:10" s="7" customFormat="1" ht="12" x14ac:dyDescent="0.3">
      <c r="A21" s="53"/>
      <c r="B21" s="52"/>
      <c r="C21" s="80"/>
      <c r="D21" s="81"/>
      <c r="E21" s="55"/>
      <c r="F21" s="55"/>
      <c r="G21" s="10"/>
      <c r="H21" s="55"/>
      <c r="I21" s="14"/>
      <c r="J21" s="14"/>
    </row>
    <row r="22" spans="1:10" s="7" customFormat="1" ht="12" x14ac:dyDescent="0.3">
      <c r="A22" s="53"/>
      <c r="B22" s="48" t="s">
        <v>92</v>
      </c>
      <c r="C22" s="80"/>
      <c r="D22" s="81"/>
      <c r="E22" s="91">
        <v>4.8260618821125562E-2</v>
      </c>
      <c r="F22" s="91">
        <v>4.2663500756589166E-2</v>
      </c>
      <c r="G22" s="91">
        <v>5.3688735183573456E-2</v>
      </c>
      <c r="H22" s="91">
        <v>8.7518006017694383E-2</v>
      </c>
      <c r="I22" s="14"/>
      <c r="J22" s="14"/>
    </row>
    <row r="23" spans="1:10" s="1" customFormat="1" ht="12" x14ac:dyDescent="0.3">
      <c r="A23" s="50"/>
      <c r="B23" s="48" t="s">
        <v>22</v>
      </c>
      <c r="C23" s="75"/>
      <c r="D23" s="82">
        <f>SUM(D6:D19)</f>
        <v>1246103.1968749124</v>
      </c>
      <c r="E23" s="85">
        <f>$D23*(1+E22)</f>
        <v>1306240.9082710785</v>
      </c>
      <c r="F23" s="85">
        <f>E23*(1+F22)</f>
        <v>1361969.7182493894</v>
      </c>
      <c r="G23" s="85">
        <f t="shared" ref="G23:H23" si="0">F23*(1+G22)</f>
        <v>1435092.1497805272</v>
      </c>
      <c r="H23" s="85">
        <f t="shared" si="0"/>
        <v>1560688.5531809654</v>
      </c>
      <c r="I23" s="50"/>
      <c r="J23" s="50"/>
    </row>
    <row r="24" spans="1:10" s="1" customFormat="1" ht="12" x14ac:dyDescent="0.3">
      <c r="A24" s="50"/>
      <c r="B24" s="48" t="s">
        <v>21</v>
      </c>
      <c r="C24" s="75"/>
      <c r="D24" s="83">
        <v>678262.80323255202</v>
      </c>
      <c r="E24" s="86">
        <v>680889.50869320973</v>
      </c>
      <c r="F24" s="86">
        <v>683256.7872616587</v>
      </c>
      <c r="G24" s="93">
        <v>685480.65823071764</v>
      </c>
      <c r="H24" s="86">
        <v>687655.54555848776</v>
      </c>
      <c r="I24" s="50"/>
      <c r="J24" s="50"/>
    </row>
    <row r="25" spans="1:10" x14ac:dyDescent="0.35">
      <c r="A25" s="49"/>
      <c r="B25" s="48" t="s">
        <v>86</v>
      </c>
      <c r="C25" s="84"/>
      <c r="D25" s="88">
        <f>ROUND(D23/D24,4)</f>
        <v>1.8371999999999999</v>
      </c>
      <c r="E25" s="87">
        <f>E23/E24</f>
        <v>1.9184330079898986</v>
      </c>
      <c r="F25" s="87">
        <f>F23/F24</f>
        <v>1.9933497092767438</v>
      </c>
      <c r="G25" s="87">
        <f>G23/G24</f>
        <v>2.0935560070865002</v>
      </c>
      <c r="H25" s="87">
        <f>H23/H24</f>
        <v>2.2695789530984345</v>
      </c>
    </row>
  </sheetData>
  <mergeCells count="1">
    <mergeCell ref="C3:D3"/>
  </mergeCells>
  <printOptions horizontalCentered="1"/>
  <pageMargins left="0.25" right="0.25" top="1.3270833333333301" bottom="0.75" header="0.3" footer="0.3"/>
  <pageSetup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view="pageBreakPreview" zoomScale="60" zoomScaleNormal="100" workbookViewId="0">
      <selection activeCell="E29" sqref="E29"/>
    </sheetView>
  </sheetViews>
  <sheetFormatPr defaultColWidth="8.81640625" defaultRowHeight="12" x14ac:dyDescent="0.3"/>
  <cols>
    <col min="1" max="1" width="6.26953125" style="47" customWidth="1"/>
    <col min="2" max="2" width="51.81640625" style="47" customWidth="1"/>
    <col min="3" max="3" width="11.54296875" style="47" bestFit="1" customWidth="1"/>
    <col min="4" max="4" width="12.1796875" style="47" bestFit="1" customWidth="1"/>
    <col min="5" max="7" width="14.81640625" style="47" customWidth="1"/>
    <col min="8" max="8" width="9.81640625" style="47" bestFit="1" customWidth="1"/>
    <col min="9" max="16384" width="8.81640625" style="47"/>
  </cols>
  <sheetData>
    <row r="1" spans="1:7" s="7" customFormat="1" x14ac:dyDescent="0.3">
      <c r="A1" s="45" t="s">
        <v>80</v>
      </c>
      <c r="B1" s="45"/>
      <c r="C1" s="44"/>
      <c r="D1" s="44"/>
    </row>
    <row r="2" spans="1:7" s="7" customFormat="1" x14ac:dyDescent="0.3"/>
    <row r="3" spans="1:7" s="7" customFormat="1" x14ac:dyDescent="0.3">
      <c r="C3" s="120">
        <v>2023</v>
      </c>
      <c r="D3" s="122"/>
    </row>
    <row r="4" spans="1:7" s="38" customFormat="1" x14ac:dyDescent="0.3">
      <c r="A4" s="7"/>
      <c r="B4" s="7"/>
      <c r="C4" s="73" t="s">
        <v>79</v>
      </c>
      <c r="D4" s="72" t="s">
        <v>78</v>
      </c>
    </row>
    <row r="5" spans="1:7" s="7" customFormat="1" x14ac:dyDescent="0.3">
      <c r="B5" s="7" t="s">
        <v>77</v>
      </c>
      <c r="C5" s="70">
        <v>198901772.33853012</v>
      </c>
      <c r="D5" s="71">
        <v>198901772.33853012</v>
      </c>
    </row>
    <row r="6" spans="1:7" s="7" customFormat="1" x14ac:dyDescent="0.3">
      <c r="B6" s="7" t="s">
        <v>76</v>
      </c>
      <c r="C6" s="70">
        <v>85086351.917534292</v>
      </c>
      <c r="D6" s="69"/>
    </row>
    <row r="7" spans="1:7" s="7" customFormat="1" x14ac:dyDescent="0.3">
      <c r="B7" s="7" t="s">
        <v>75</v>
      </c>
      <c r="C7" s="70">
        <v>95161936.66783762</v>
      </c>
      <c r="D7" s="68"/>
    </row>
    <row r="8" spans="1:7" s="7" customFormat="1" x14ac:dyDescent="0.3">
      <c r="B8" s="7" t="s">
        <v>74</v>
      </c>
      <c r="C8" s="90"/>
      <c r="D8" s="117">
        <f>D5/SUM(C5:C7)</f>
        <v>0.52459907787922277</v>
      </c>
      <c r="E8" s="33"/>
    </row>
    <row r="9" spans="1:7" s="7" customFormat="1" x14ac:dyDescent="0.3">
      <c r="A9" s="66"/>
      <c r="B9" s="65" t="s">
        <v>73</v>
      </c>
      <c r="C9" s="118"/>
      <c r="D9" s="119"/>
      <c r="E9" s="33"/>
    </row>
    <row r="10" spans="1:7" s="7" customFormat="1" x14ac:dyDescent="0.3">
      <c r="A10" s="66" t="s">
        <v>72</v>
      </c>
      <c r="B10" s="9" t="s">
        <v>71</v>
      </c>
      <c r="C10" s="67">
        <v>283988124.25606441</v>
      </c>
      <c r="D10" s="123">
        <v>198901772.33853012</v>
      </c>
      <c r="E10" s="33"/>
      <c r="F10" s="33"/>
      <c r="G10" s="33"/>
    </row>
    <row r="11" spans="1:7" s="7" customFormat="1" x14ac:dyDescent="0.3">
      <c r="A11" s="66" t="s">
        <v>70</v>
      </c>
      <c r="B11" s="9" t="s">
        <v>69</v>
      </c>
      <c r="C11" s="67">
        <v>133296169.96093604</v>
      </c>
      <c r="D11" s="124"/>
    </row>
    <row r="12" spans="1:7" s="7" customFormat="1" x14ac:dyDescent="0.3">
      <c r="A12" s="66" t="s">
        <v>68</v>
      </c>
      <c r="B12" s="9" t="s">
        <v>67</v>
      </c>
      <c r="C12" s="67">
        <v>173919618.40140516</v>
      </c>
      <c r="D12" s="54">
        <v>91238071.438483447</v>
      </c>
    </row>
    <row r="13" spans="1:7" s="7" customFormat="1" x14ac:dyDescent="0.3">
      <c r="A13" s="66" t="s">
        <v>66</v>
      </c>
      <c r="B13" s="9" t="s">
        <v>65</v>
      </c>
      <c r="C13" s="67">
        <v>460090135.59314609</v>
      </c>
      <c r="D13" s="54">
        <v>241362860.87349102</v>
      </c>
    </row>
    <row r="14" spans="1:7" s="7" customFormat="1" x14ac:dyDescent="0.3">
      <c r="A14" s="66" t="s">
        <v>64</v>
      </c>
      <c r="B14" s="9" t="s">
        <v>63</v>
      </c>
      <c r="C14" s="67">
        <v>37177143.152483247</v>
      </c>
      <c r="D14" s="54">
        <v>19503095.015976574</v>
      </c>
    </row>
    <row r="15" spans="1:7" s="16" customFormat="1" x14ac:dyDescent="0.3">
      <c r="A15" s="66" t="s">
        <v>62</v>
      </c>
      <c r="B15" s="9" t="s">
        <v>61</v>
      </c>
      <c r="C15" s="67">
        <v>219449797.63829783</v>
      </c>
      <c r="D15" s="54">
        <v>115123161.48183309</v>
      </c>
    </row>
    <row r="16" spans="1:7" s="7" customFormat="1" x14ac:dyDescent="0.3">
      <c r="A16" s="66"/>
      <c r="B16" s="65" t="s">
        <v>60</v>
      </c>
      <c r="C16" s="67">
        <v>11805407.381171068</v>
      </c>
      <c r="D16" s="54">
        <v>0</v>
      </c>
    </row>
    <row r="17" spans="1:7" s="7" customFormat="1" x14ac:dyDescent="0.3">
      <c r="A17" s="66" t="s">
        <v>59</v>
      </c>
      <c r="B17" s="9" t="s">
        <v>58</v>
      </c>
      <c r="C17" s="67">
        <v>15485243.545026736</v>
      </c>
      <c r="D17" s="54">
        <v>8123544.4844562123</v>
      </c>
    </row>
    <row r="18" spans="1:7" s="1" customFormat="1" x14ac:dyDescent="0.3">
      <c r="A18" s="66"/>
      <c r="B18" s="65" t="s">
        <v>57</v>
      </c>
      <c r="C18" s="67">
        <v>1632376473.3643675</v>
      </c>
      <c r="D18" s="54">
        <v>674252505.63277042</v>
      </c>
    </row>
    <row r="19" spans="1:7" s="1" customFormat="1" x14ac:dyDescent="0.3">
      <c r="A19" s="66"/>
      <c r="B19" s="65"/>
      <c r="C19" s="51"/>
      <c r="D19" s="105"/>
    </row>
    <row r="20" spans="1:7" s="1" customFormat="1" x14ac:dyDescent="0.3">
      <c r="A20" s="66"/>
      <c r="B20" s="65"/>
      <c r="C20" s="114">
        <v>2023</v>
      </c>
      <c r="D20" s="115">
        <v>2024</v>
      </c>
      <c r="E20" s="114">
        <v>2025</v>
      </c>
      <c r="F20" s="115">
        <v>2026</v>
      </c>
      <c r="G20" s="114">
        <v>2027</v>
      </c>
    </row>
    <row r="21" spans="1:7" x14ac:dyDescent="0.3">
      <c r="A21" s="7"/>
      <c r="B21" s="106" t="s">
        <v>92</v>
      </c>
      <c r="C21" s="108"/>
      <c r="D21" s="107">
        <f>Tab2of3!E22</f>
        <v>4.8260618821125562E-2</v>
      </c>
      <c r="E21" s="107">
        <f>Tab2of3!F22</f>
        <v>4.2663500756589166E-2</v>
      </c>
      <c r="F21" s="107">
        <f>Tab2of3!G22</f>
        <v>5.3688735183573456E-2</v>
      </c>
      <c r="G21" s="107">
        <f>Tab2of3!H22</f>
        <v>8.7518006017694383E-2</v>
      </c>
    </row>
    <row r="22" spans="1:7" x14ac:dyDescent="0.3">
      <c r="A22" s="7"/>
      <c r="B22" s="14"/>
      <c r="C22" s="108"/>
      <c r="D22" s="107"/>
      <c r="E22" s="107"/>
      <c r="F22" s="107"/>
      <c r="G22" s="107"/>
    </row>
    <row r="23" spans="1:7" x14ac:dyDescent="0.3">
      <c r="A23" s="7"/>
      <c r="B23" s="63" t="s">
        <v>56</v>
      </c>
      <c r="C23" s="109"/>
      <c r="D23" s="110"/>
      <c r="E23" s="110"/>
      <c r="F23" s="110"/>
      <c r="G23" s="110"/>
    </row>
    <row r="24" spans="1:7" x14ac:dyDescent="0.3">
      <c r="A24" s="7"/>
      <c r="B24" s="61" t="s">
        <v>87</v>
      </c>
      <c r="C24" s="92">
        <f>$D18</f>
        <v>674252505.63277042</v>
      </c>
      <c r="D24" s="116">
        <f>(1+D21)*D18</f>
        <v>706792348.79630244</v>
      </c>
      <c r="E24" s="116">
        <f>D24*(1+E21)</f>
        <v>736946584.70392489</v>
      </c>
      <c r="F24" s="116">
        <f t="shared" ref="F24:G24" si="0">E24*(1+F21)</f>
        <v>776512314.73453283</v>
      </c>
      <c r="G24" s="116">
        <f t="shared" si="0"/>
        <v>844471124.16828346</v>
      </c>
    </row>
    <row r="25" spans="1:7" x14ac:dyDescent="0.3">
      <c r="A25" s="7"/>
      <c r="B25" s="62" t="s">
        <v>90</v>
      </c>
      <c r="C25" s="109">
        <v>30016.286982472244</v>
      </c>
      <c r="D25" s="111"/>
      <c r="E25" s="111"/>
      <c r="F25" s="111"/>
      <c r="G25" s="111"/>
    </row>
    <row r="26" spans="1:7" ht="13.5" x14ac:dyDescent="0.3">
      <c r="A26" s="7"/>
      <c r="B26" s="62" t="s">
        <v>91</v>
      </c>
      <c r="C26" s="112">
        <v>87809.227034442243</v>
      </c>
      <c r="D26" s="111"/>
      <c r="E26" s="111"/>
      <c r="F26" s="111"/>
      <c r="G26" s="111"/>
    </row>
    <row r="27" spans="1:7" x14ac:dyDescent="0.3">
      <c r="A27" s="7"/>
      <c r="B27" s="61" t="s">
        <v>89</v>
      </c>
      <c r="C27" s="109">
        <f>SUM(C25:C26)</f>
        <v>117825.51401691449</v>
      </c>
      <c r="D27" s="109">
        <f>C27</f>
        <v>117825.51401691449</v>
      </c>
      <c r="E27" s="109">
        <f>C27</f>
        <v>117825.51401691449</v>
      </c>
      <c r="F27" s="109">
        <f>C27</f>
        <v>117825.51401691449</v>
      </c>
      <c r="G27" s="109">
        <f>C27</f>
        <v>117825.51401691449</v>
      </c>
    </row>
    <row r="28" spans="1:7" x14ac:dyDescent="0.3">
      <c r="A28" s="7"/>
      <c r="B28" s="14"/>
      <c r="C28" s="109"/>
      <c r="D28" s="111"/>
      <c r="E28" s="111"/>
      <c r="F28" s="111"/>
      <c r="G28" s="111"/>
    </row>
    <row r="29" spans="1:7" x14ac:dyDescent="0.3">
      <c r="A29" s="7"/>
      <c r="B29" s="60" t="s">
        <v>94</v>
      </c>
      <c r="C29" s="113">
        <f>C24/C27/12</f>
        <v>476.87217213976948</v>
      </c>
      <c r="D29" s="113">
        <f t="shared" ref="D29:G29" si="1">D24/D27/12</f>
        <v>499.88631826580917</v>
      </c>
      <c r="E29" s="113">
        <f t="shared" si="1"/>
        <v>521.21321858335102</v>
      </c>
      <c r="F29" s="113">
        <f t="shared" si="1"/>
        <v>549.19649705005054</v>
      </c>
      <c r="G29" s="113">
        <f t="shared" si="1"/>
        <v>597.26107938377356</v>
      </c>
    </row>
  </sheetData>
  <mergeCells count="2">
    <mergeCell ref="C3:D3"/>
    <mergeCell ref="D10:D11"/>
  </mergeCells>
  <printOptions horizontalCentered="1"/>
  <pageMargins left="0.25" right="0.25" top="1.3270833333333301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_dlc_DocId xmlns="f0af1d65-dfd0-4b99-b523-def3a954563f">PMCN44DTZYCH-1328676621-919</_dlc_DocId>
    <_dlc_DocIdUrl xmlns="f0af1d65-dfd0-4b99-b523-def3a954563f">
      <Url>https://teams.hydroone.com/sites/ra/ra/DxTx23-27/_layouts/DocIdRedir.aspx?ID=PMCN44DTZYCH-1328676621-919</Url>
      <Description>PMCN44DTZYCH-1328676621-919</Description>
    </_dlc_DocIdUrl>
    <Approved xmlns="878c78c9-770a-480c-bd6e-e30127a1e6fe">No</Approved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C64445-E932-49F2-81F9-5859BFB01DF6}"/>
</file>

<file path=customXml/itemProps2.xml><?xml version="1.0" encoding="utf-8"?>
<ds:datastoreItem xmlns:ds="http://schemas.openxmlformats.org/officeDocument/2006/customXml" ds:itemID="{3DAE931C-A530-4F8F-940D-8A2BB6B31C8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5055665-FBBF-4E90-B574-6DDF539F908B}"/>
</file>

<file path=customXml/itemProps4.xml><?xml version="1.0" encoding="utf-8"?>
<ds:datastoreItem xmlns:ds="http://schemas.openxmlformats.org/officeDocument/2006/customXml" ds:itemID="{3DAE931C-A530-4F8F-940D-8A2BB6B31C8E}"/>
</file>

<file path=customXml/itemProps5.xml><?xml version="1.0" encoding="utf-8"?>
<ds:datastoreItem xmlns:ds="http://schemas.openxmlformats.org/officeDocument/2006/customXml" ds:itemID="{DAC870F8-A726-4DA1-918A-9203B2BE4D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Tab1of3</vt:lpstr>
      <vt:lpstr>Tab2of3</vt:lpstr>
      <vt:lpstr>Tab3of3</vt:lpstr>
      <vt:lpstr>Tab1of3!Print_Area</vt:lpstr>
      <vt:lpstr>Tab2of3!Print_Area</vt:lpstr>
      <vt:lpstr>Tab3of3!Print_Area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 Charges</dc:title>
  <dc:creator>KIM Susan</dc:creator>
  <cp:lastModifiedBy>KIM Susan</cp:lastModifiedBy>
  <cp:lastPrinted>2021-08-01T17:52:09Z</cp:lastPrinted>
  <dcterms:created xsi:type="dcterms:W3CDTF">2017-03-09T15:13:10Z</dcterms:created>
  <dcterms:modified xsi:type="dcterms:W3CDTF">2021-08-03T23:53:29Z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0x0101001C66B9355B235D47B3019B2A3C293B15</vt:lpwstr>
  </property>
  <property fmtid="{D5CDD505-2E9C-101B-9397-08002B2CF9AE}" pid="3" name="_dlc_DocIdItemGuid">
    <vt:lpwstr>b3e4d712-aacd-4ad6-9f23-383993b25eed</vt:lpwstr>
  </property>
  <property fmtid="{D5CDD505-2E9C-101B-9397-08002B2CF9AE}" pid="4" name="Torys_OK">
    <vt:lpwstr/>
  </property>
</Properties>
</file>