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0" yWindow="0" windowWidth="19200" windowHeight="6760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Summary!$A$13:$R$13</definedName>
    <definedName name="A">#REF!</definedName>
    <definedName name="B">#REF!</definedName>
    <definedName name="JUNE">#REF!</definedName>
    <definedName name="st_cdet">#REF!</definedName>
    <definedName name="TotST">#REF!</definedName>
    <definedName name="tx_line_stcpkw">#REF!</definedName>
    <definedName name="tx_network_stcpkw">#REF!</definedName>
    <definedName name="tx_trans_stcpk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G24" i="1"/>
  <c r="F24" i="1"/>
  <c r="G16" i="1"/>
  <c r="H16" i="1"/>
  <c r="F16" i="1"/>
  <c r="F18" i="1"/>
  <c r="G18" i="1"/>
  <c r="H18" i="1"/>
  <c r="D18" i="1"/>
  <c r="E18" i="1"/>
  <c r="C18" i="1"/>
  <c r="C25" i="1"/>
  <c r="C26" i="1"/>
  <c r="C28" i="1"/>
  <c r="C29" i="1"/>
  <c r="D29" i="1"/>
  <c r="C30" i="1"/>
  <c r="C31" i="1"/>
  <c r="D31" i="1"/>
  <c r="C32" i="1"/>
  <c r="C33" i="1"/>
  <c r="D33" i="1"/>
  <c r="C34" i="1"/>
  <c r="C35" i="1"/>
  <c r="C36" i="1"/>
  <c r="C37" i="1"/>
  <c r="C38" i="1"/>
  <c r="D38" i="1"/>
  <c r="C39" i="1"/>
  <c r="C40" i="1"/>
  <c r="C41" i="1"/>
  <c r="D41" i="1"/>
  <c r="C24" i="1"/>
  <c r="K5" i="1"/>
  <c r="I16" i="1" s="1"/>
  <c r="L5" i="1"/>
  <c r="M5" i="1"/>
  <c r="K16" i="1" s="1"/>
  <c r="J5" i="1"/>
  <c r="J16" i="1"/>
  <c r="J18" i="1" l="1"/>
  <c r="Q18" i="1" s="1"/>
  <c r="L16" i="1"/>
  <c r="I18" i="1"/>
  <c r="I20" i="1" s="1"/>
  <c r="K18" i="1"/>
  <c r="R18" i="1" s="1"/>
  <c r="J20" i="1" l="1"/>
  <c r="K20" i="1"/>
  <c r="I36" i="1"/>
  <c r="N36" i="1" s="1"/>
  <c r="I31" i="1"/>
  <c r="P31" i="1" s="1"/>
  <c r="I30" i="1"/>
  <c r="N30" i="1" s="1"/>
  <c r="I27" i="1"/>
  <c r="I26" i="1"/>
  <c r="N26" i="1" s="1"/>
  <c r="I39" i="1"/>
  <c r="N39" i="1" s="1"/>
  <c r="I34" i="1"/>
  <c r="N34" i="1" s="1"/>
  <c r="I24" i="1"/>
  <c r="N24" i="1" s="1"/>
  <c r="I41" i="1"/>
  <c r="P41" i="1" s="1"/>
  <c r="I40" i="1"/>
  <c r="N40" i="1" s="1"/>
  <c r="I29" i="1"/>
  <c r="P29" i="1" s="1"/>
  <c r="I25" i="1"/>
  <c r="N25" i="1" s="1"/>
  <c r="L20" i="1"/>
  <c r="M20" i="1" s="1"/>
  <c r="I38" i="1"/>
  <c r="P38" i="1" s="1"/>
  <c r="I37" i="1"/>
  <c r="N37" i="1" s="1"/>
  <c r="I33" i="1"/>
  <c r="P33" i="1" s="1"/>
  <c r="I32" i="1"/>
  <c r="N32" i="1" s="1"/>
  <c r="I35" i="1"/>
  <c r="N35" i="1" s="1"/>
  <c r="I28" i="1"/>
  <c r="N28" i="1" s="1"/>
  <c r="L18" i="1"/>
  <c r="M18" i="1" s="1"/>
  <c r="P18" i="1"/>
  <c r="J33" i="1" l="1"/>
  <c r="Q33" i="1" s="1"/>
  <c r="J35" i="1"/>
  <c r="O35" i="1" s="1"/>
  <c r="J36" i="1"/>
  <c r="O36" i="1" s="1"/>
  <c r="J34" i="1"/>
  <c r="O34" i="1" s="1"/>
  <c r="J29" i="1"/>
  <c r="Q29" i="1" s="1"/>
  <c r="J30" i="1"/>
  <c r="O30" i="1" s="1"/>
  <c r="J24" i="1"/>
  <c r="O24" i="1" s="1"/>
  <c r="J38" i="1"/>
  <c r="Q38" i="1" s="1"/>
  <c r="J28" i="1"/>
  <c r="O28" i="1" s="1"/>
  <c r="J26" i="1"/>
  <c r="O26" i="1" s="1"/>
  <c r="J32" i="1"/>
  <c r="O32" i="1" s="1"/>
  <c r="J41" i="1"/>
  <c r="Q41" i="1" s="1"/>
  <c r="J31" i="1"/>
  <c r="Q31" i="1" s="1"/>
  <c r="J37" i="1"/>
  <c r="O37" i="1" s="1"/>
  <c r="J40" i="1"/>
  <c r="O40" i="1" s="1"/>
  <c r="J25" i="1"/>
  <c r="O25" i="1" s="1"/>
  <c r="J39" i="1"/>
  <c r="O39" i="1" s="1"/>
  <c r="J27" i="1"/>
</calcChain>
</file>

<file path=xl/sharedStrings.xml><?xml version="1.0" encoding="utf-8"?>
<sst xmlns="http://schemas.openxmlformats.org/spreadsheetml/2006/main" count="74" uniqueCount="53">
  <si>
    <t>Proceeding</t>
  </si>
  <si>
    <t>Network</t>
  </si>
  <si>
    <t>Line</t>
  </si>
  <si>
    <t>Transf</t>
  </si>
  <si>
    <t>$/kW</t>
  </si>
  <si>
    <t>2021 UTR</t>
  </si>
  <si>
    <t>Allocators:  Sum of 2023 Individual Peaks, coincident with Tx DP Peak</t>
  </si>
  <si>
    <t>Total</t>
  </si>
  <si>
    <t>Energy Billed Classes</t>
  </si>
  <si>
    <t>Demand Billed Classes</t>
  </si>
  <si>
    <t>a.</t>
  </si>
  <si>
    <t>Netwk</t>
  </si>
  <si>
    <t>Trans</t>
  </si>
  <si>
    <t>Original filing</t>
  </si>
  <si>
    <t>b.</t>
  </si>
  <si>
    <t>c.</t>
  </si>
  <si>
    <t>kwh w loss</t>
  </si>
  <si>
    <t>kW w loss</t>
  </si>
  <si>
    <t>CP Tx</t>
  </si>
  <si>
    <t>CPdX</t>
  </si>
  <si>
    <t>%</t>
  </si>
  <si>
    <t>Connection</t>
  </si>
  <si>
    <t>c/kwh</t>
  </si>
  <si>
    <t>UR</t>
  </si>
  <si>
    <t>R1</t>
  </si>
  <si>
    <t>R2</t>
  </si>
  <si>
    <t>Seasonal</t>
  </si>
  <si>
    <t>GSe</t>
  </si>
  <si>
    <t>GSd</t>
  </si>
  <si>
    <t>UGe</t>
  </si>
  <si>
    <t>UGd</t>
  </si>
  <si>
    <t>USL</t>
  </si>
  <si>
    <t>Dgen</t>
  </si>
  <si>
    <t>STL</t>
  </si>
  <si>
    <t>Sen Lgt</t>
  </si>
  <si>
    <t>AUR</t>
  </si>
  <si>
    <t>AUGe</t>
  </si>
  <si>
    <t>AUGd</t>
  </si>
  <si>
    <t>AR</t>
  </si>
  <si>
    <t>AGSe</t>
  </si>
  <si>
    <t>AGSd</t>
  </si>
  <si>
    <t>IESO Bill 
(Current 2021 UTR applied to 2023 Forecast Tx Charge Determinants)</t>
  </si>
  <si>
    <t>ST Rate Class</t>
  </si>
  <si>
    <t>Retail Rate Classes</t>
  </si>
  <si>
    <t>2023 Forecast Charge Determinants</t>
  </si>
  <si>
    <t>Current UTR</t>
  </si>
  <si>
    <t>Network $/kW</t>
  </si>
  <si>
    <t>Line $/kW</t>
  </si>
  <si>
    <t>Transformation $/kW</t>
  </si>
  <si>
    <t>2023 Estimate Transmission Charges and Allocation to Rate Classes</t>
  </si>
  <si>
    <t>Note: RTSRs shown for demand billed customers are to be adjusted by the total loss factor, as approved by the Ontario Energy Board, and applied to non-loss adjusted charge determinants</t>
  </si>
  <si>
    <t xml:space="preserve">Derivation of the 2023 Proposed Retails Transmission Service Rates (RTSRs) </t>
  </si>
  <si>
    <t>2023 Proposed RTSRs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</si>
</sst>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0.0%"/>
  </numFmts>
  <fonts count="12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23"/>
      <name val="MS Sans Serif"/>
      <family val="2"/>
    </font>
    <font>
      <i/>
      <sz val="10"/>
      <name val="MS Sans Serif"/>
    </font>
    <font>
      <i/>
      <sz val="10"/>
      <color indexed="23"/>
      <name val="MS Sans Serif"/>
    </font>
    <font>
      <sz val="10"/>
      <name val="Arial"/>
      <family val="2"/>
    </font>
    <font>
      <i/>
      <sz val="10"/>
      <color theme="0"/>
      <name val="MS Sans Serif"/>
      <family val="2"/>
    </font>
    <font>
      <i/>
      <sz val="10"/>
      <color theme="0"/>
      <name val="Arial"/>
      <family val="2"/>
    </font>
    <font>
      <sz val="10"/>
      <color theme="0"/>
      <name val="MS Sans Serif"/>
      <family val="2"/>
    </font>
    <font>
      <i/>
      <sz val="10"/>
      <name val="MS Sans Serif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1" fillId="0" borderId="0" xfId="0" applyFont="1" applyBorder="1"/>
    <xf numFmtId="44" fontId="0" fillId="0" borderId="0" xfId="0" applyNumberForma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4" xfId="0" applyFont="1" applyBorder="1"/>
    <xf numFmtId="0" fontId="3" fillId="0" borderId="0" xfId="0" applyFont="1" applyBorder="1"/>
    <xf numFmtId="44" fontId="3" fillId="0" borderId="0" xfId="2" applyFont="1" applyBorder="1"/>
    <xf numFmtId="44" fontId="3" fillId="0" borderId="5" xfId="2" applyFont="1" applyBorder="1"/>
    <xf numFmtId="0" fontId="2" fillId="0" borderId="0" xfId="0" applyFont="1" applyBorder="1"/>
    <xf numFmtId="0" fontId="3" fillId="0" borderId="0" xfId="0" applyFont="1" applyFill="1" applyBorder="1"/>
    <xf numFmtId="44" fontId="3" fillId="0" borderId="0" xfId="2" applyFont="1" applyFill="1" applyBorder="1"/>
    <xf numFmtId="44" fontId="0" fillId="0" borderId="5" xfId="2" applyFont="1" applyBorder="1"/>
    <xf numFmtId="0" fontId="3" fillId="0" borderId="4" xfId="0" applyFont="1" applyFill="1" applyBorder="1"/>
    <xf numFmtId="44" fontId="3" fillId="0" borderId="5" xfId="2" applyFont="1" applyFill="1" applyBorder="1"/>
    <xf numFmtId="0" fontId="4" fillId="0" borderId="0" xfId="0" applyFont="1" applyAlignment="1">
      <alignment horizontal="right"/>
    </xf>
    <xf numFmtId="0" fontId="5" fillId="0" borderId="6" xfId="0" applyFont="1" applyBorder="1"/>
    <xf numFmtId="0" fontId="5" fillId="0" borderId="7" xfId="0" applyFont="1" applyFill="1" applyBorder="1"/>
    <xf numFmtId="9" fontId="4" fillId="0" borderId="7" xfId="3" applyFont="1" applyBorder="1"/>
    <xf numFmtId="0" fontId="0" fillId="0" borderId="5" xfId="0" applyBorder="1"/>
    <xf numFmtId="0" fontId="0" fillId="0" borderId="0" xfId="0" applyFill="1" applyBorder="1"/>
    <xf numFmtId="0" fontId="0" fillId="0" borderId="4" xfId="0" applyFill="1" applyBorder="1"/>
    <xf numFmtId="0" fontId="0" fillId="0" borderId="5" xfId="0" applyFill="1" applyBorder="1"/>
    <xf numFmtId="10" fontId="4" fillId="0" borderId="0" xfId="3" applyNumberFormat="1" applyFont="1" applyFill="1" applyBorder="1"/>
    <xf numFmtId="10" fontId="4" fillId="0" borderId="4" xfId="3" applyNumberFormat="1" applyFon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2" xfId="0" applyFill="1" applyBorder="1"/>
    <xf numFmtId="164" fontId="4" fillId="0" borderId="0" xfId="1" applyNumberFormat="1" applyFont="1" applyFill="1" applyBorder="1"/>
    <xf numFmtId="165" fontId="4" fillId="0" borderId="4" xfId="2" applyNumberFormat="1" applyFont="1" applyFill="1" applyBorder="1"/>
    <xf numFmtId="165" fontId="4" fillId="0" borderId="0" xfId="2" applyNumberFormat="1" applyFont="1" applyFill="1" applyBorder="1"/>
    <xf numFmtId="3" fontId="2" fillId="0" borderId="4" xfId="1" applyNumberFormat="1" applyFont="1" applyBorder="1"/>
    <xf numFmtId="3" fontId="2" fillId="0" borderId="0" xfId="0" applyNumberFormat="1" applyFont="1" applyBorder="1"/>
    <xf numFmtId="3" fontId="2" fillId="0" borderId="5" xfId="0" applyNumberFormat="1" applyFont="1" applyBorder="1"/>
    <xf numFmtId="164" fontId="2" fillId="0" borderId="0" xfId="1" applyNumberFormat="1" applyFont="1" applyBorder="1"/>
    <xf numFmtId="165" fontId="0" fillId="0" borderId="4" xfId="2" applyNumberFormat="1" applyFont="1" applyBorder="1"/>
    <xf numFmtId="165" fontId="0" fillId="0" borderId="0" xfId="2" applyNumberFormat="1" applyFont="1" applyBorder="1"/>
    <xf numFmtId="165" fontId="0" fillId="0" borderId="0" xfId="0" applyNumberFormat="1" applyBorder="1"/>
    <xf numFmtId="9" fontId="0" fillId="0" borderId="0" xfId="3" applyFont="1" applyBorder="1"/>
    <xf numFmtId="166" fontId="0" fillId="0" borderId="4" xfId="0" applyNumberFormat="1" applyBorder="1"/>
    <xf numFmtId="166" fontId="0" fillId="0" borderId="5" xfId="0" applyNumberFormat="1" applyBorder="1"/>
    <xf numFmtId="3" fontId="7" fillId="0" borderId="4" xfId="1" applyNumberFormat="1" applyFont="1" applyBorder="1"/>
    <xf numFmtId="3" fontId="7" fillId="0" borderId="0" xfId="0" applyNumberFormat="1" applyFont="1" applyBorder="1"/>
    <xf numFmtId="3" fontId="7" fillId="0" borderId="5" xfId="0" applyNumberFormat="1" applyFont="1" applyBorder="1"/>
    <xf numFmtId="164" fontId="7" fillId="0" borderId="0" xfId="1" applyNumberFormat="1" applyFont="1" applyBorder="1"/>
    <xf numFmtId="165" fontId="7" fillId="0" borderId="4" xfId="2" applyNumberFormat="1" applyFont="1" applyBorder="1"/>
    <xf numFmtId="165" fontId="7" fillId="0" borderId="0" xfId="2" applyNumberFormat="1" applyFont="1" applyBorder="1"/>
    <xf numFmtId="165" fontId="7" fillId="0" borderId="0" xfId="0" applyNumberFormat="1" applyFont="1" applyBorder="1"/>
    <xf numFmtId="0" fontId="7" fillId="0" borderId="0" xfId="0" applyFont="1" applyBorder="1"/>
    <xf numFmtId="0" fontId="7" fillId="0" borderId="5" xfId="0" applyFont="1" applyBorder="1"/>
    <xf numFmtId="0" fontId="0" fillId="0" borderId="11" xfId="0" applyBorder="1"/>
    <xf numFmtId="3" fontId="2" fillId="0" borderId="4" xfId="1" applyNumberFormat="1" applyFont="1" applyFill="1" applyBorder="1"/>
    <xf numFmtId="3" fontId="2" fillId="0" borderId="0" xfId="1" applyNumberFormat="1" applyFont="1" applyFill="1" applyBorder="1"/>
    <xf numFmtId="3" fontId="2" fillId="0" borderId="5" xfId="1" applyNumberFormat="1" applyFont="1" applyFill="1" applyBorder="1"/>
    <xf numFmtId="164" fontId="2" fillId="0" borderId="0" xfId="1" applyNumberFormat="1" applyFont="1" applyFill="1" applyBorder="1"/>
    <xf numFmtId="167" fontId="0" fillId="0" borderId="0" xfId="3" applyNumberFormat="1" applyFont="1" applyBorder="1"/>
    <xf numFmtId="166" fontId="0" fillId="0" borderId="4" xfId="2" applyNumberFormat="1" applyFont="1" applyBorder="1"/>
    <xf numFmtId="166" fontId="0" fillId="0" borderId="5" xfId="2" applyNumberFormat="1" applyFont="1" applyBorder="1"/>
    <xf numFmtId="166" fontId="0" fillId="0" borderId="0" xfId="0" applyNumberFormat="1" applyBorder="1"/>
    <xf numFmtId="3" fontId="7" fillId="0" borderId="4" xfId="1" applyNumberFormat="1" applyFont="1" applyFill="1" applyBorder="1"/>
    <xf numFmtId="3" fontId="7" fillId="0" borderId="0" xfId="1" applyNumberFormat="1" applyFont="1" applyFill="1" applyBorder="1"/>
    <xf numFmtId="3" fontId="7" fillId="0" borderId="5" xfId="1" applyNumberFormat="1" applyFont="1" applyFill="1" applyBorder="1"/>
    <xf numFmtId="164" fontId="7" fillId="0" borderId="0" xfId="1" applyNumberFormat="1" applyFont="1" applyFill="1" applyBorder="1"/>
    <xf numFmtId="167" fontId="7" fillId="0" borderId="0" xfId="3" applyNumberFormat="1" applyFont="1" applyBorder="1"/>
    <xf numFmtId="166" fontId="7" fillId="0" borderId="4" xfId="2" applyNumberFormat="1" applyFont="1" applyBorder="1"/>
    <xf numFmtId="166" fontId="7" fillId="0" borderId="5" xfId="2" applyNumberFormat="1" applyFont="1" applyBorder="1"/>
    <xf numFmtId="166" fontId="7" fillId="0" borderId="0" xfId="2" applyNumberFormat="1" applyFont="1" applyBorder="1"/>
    <xf numFmtId="164" fontId="2" fillId="0" borderId="4" xfId="1" applyNumberFormat="1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0" fontId="9" fillId="0" borderId="4" xfId="0" applyFont="1" applyBorder="1"/>
    <xf numFmtId="0" fontId="9" fillId="0" borderId="0" xfId="0" applyFont="1" applyBorder="1"/>
    <xf numFmtId="0" fontId="9" fillId="0" borderId="5" xfId="0" applyFont="1" applyBorder="1"/>
    <xf numFmtId="166" fontId="9" fillId="0" borderId="4" xfId="0" applyNumberFormat="1" applyFont="1" applyBorder="1"/>
    <xf numFmtId="166" fontId="9" fillId="0" borderId="5" xfId="0" applyNumberFormat="1" applyFont="1" applyBorder="1"/>
    <xf numFmtId="166" fontId="9" fillId="0" borderId="0" xfId="0" applyNumberFormat="1" applyFont="1" applyBorder="1"/>
    <xf numFmtId="166" fontId="0" fillId="0" borderId="5" xfId="0" applyNumberFormat="1" applyFill="1" applyBorder="1"/>
    <xf numFmtId="3" fontId="2" fillId="0" borderId="4" xfId="0" applyNumberFormat="1" applyFont="1" applyFill="1" applyBorder="1"/>
    <xf numFmtId="164" fontId="10" fillId="0" borderId="5" xfId="1" applyNumberFormat="1" applyFont="1" applyBorder="1"/>
    <xf numFmtId="10" fontId="0" fillId="0" borderId="0" xfId="3" applyNumberFormat="1" applyFont="1" applyBorder="1"/>
    <xf numFmtId="44" fontId="0" fillId="0" borderId="5" xfId="0" applyNumberFormat="1" applyBorder="1"/>
    <xf numFmtId="164" fontId="10" fillId="2" borderId="5" xfId="1" applyNumberFormat="1" applyFont="1" applyFill="1" applyBorder="1"/>
    <xf numFmtId="165" fontId="0" fillId="2" borderId="4" xfId="2" applyNumberFormat="1" applyFont="1" applyFill="1" applyBorder="1"/>
    <xf numFmtId="165" fontId="0" fillId="2" borderId="0" xfId="2" applyNumberFormat="1" applyFont="1" applyFill="1" applyBorder="1"/>
    <xf numFmtId="0" fontId="0" fillId="2" borderId="0" xfId="0" applyFill="1" applyBorder="1"/>
    <xf numFmtId="44" fontId="0" fillId="2" borderId="0" xfId="0" applyNumberFormat="1" applyFill="1" applyBorder="1"/>
    <xf numFmtId="44" fontId="0" fillId="2" borderId="5" xfId="0" applyNumberFormat="1" applyFill="1" applyBorder="1"/>
    <xf numFmtId="166" fontId="0" fillId="2" borderId="4" xfId="0" applyNumberFormat="1" applyFill="1" applyBorder="1"/>
    <xf numFmtId="166" fontId="0" fillId="2" borderId="5" xfId="0" applyNumberFormat="1" applyFill="1" applyBorder="1"/>
    <xf numFmtId="166" fontId="0" fillId="2" borderId="0" xfId="0" applyNumberFormat="1" applyFill="1" applyBorder="1"/>
    <xf numFmtId="0" fontId="0" fillId="2" borderId="5" xfId="0" applyFill="1" applyBorder="1"/>
    <xf numFmtId="0" fontId="2" fillId="0" borderId="5" xfId="0" applyFont="1" applyBorder="1"/>
    <xf numFmtId="0" fontId="0" fillId="0" borderId="12" xfId="0" applyBorder="1"/>
    <xf numFmtId="10" fontId="0" fillId="0" borderId="7" xfId="3" applyNumberFormat="1" applyFont="1" applyBorder="1"/>
    <xf numFmtId="165" fontId="0" fillId="0" borderId="6" xfId="2" applyNumberFormat="1" applyFont="1" applyBorder="1"/>
    <xf numFmtId="165" fontId="0" fillId="0" borderId="7" xfId="2" applyNumberFormat="1" applyFont="1" applyBorder="1"/>
    <xf numFmtId="0" fontId="0" fillId="0" borderId="7" xfId="0" applyBorder="1"/>
    <xf numFmtId="166" fontId="0" fillId="0" borderId="6" xfId="0" applyNumberFormat="1" applyBorder="1"/>
    <xf numFmtId="166" fontId="0" fillId="0" borderId="12" xfId="0" applyNumberFormat="1" applyBorder="1"/>
    <xf numFmtId="166" fontId="0" fillId="0" borderId="7" xfId="0" applyNumberFormat="1" applyBorder="1"/>
    <xf numFmtId="43" fontId="0" fillId="0" borderId="0" xfId="1" applyFont="1"/>
    <xf numFmtId="0" fontId="2" fillId="0" borderId="1" xfId="0" applyFont="1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 wrapText="1"/>
    </xf>
    <xf numFmtId="0" fontId="2" fillId="0" borderId="1" xfId="0" applyFont="1" applyFill="1" applyBorder="1"/>
    <xf numFmtId="0" fontId="2" fillId="0" borderId="8" xfId="0" applyFont="1" applyFill="1" applyBorder="1" applyAlignment="1">
      <alignment horizontal="centerContinuous"/>
    </xf>
    <xf numFmtId="0" fontId="0" fillId="0" borderId="9" xfId="0" applyFill="1" applyBorder="1" applyAlignment="1">
      <alignment horizontal="centerContinuous"/>
    </xf>
    <xf numFmtId="0" fontId="0" fillId="0" borderId="10" xfId="0" applyFill="1" applyBorder="1" applyAlignment="1">
      <alignment horizontal="centerContinuous"/>
    </xf>
    <xf numFmtId="0" fontId="0" fillId="0" borderId="0" xfId="0" applyFill="1"/>
    <xf numFmtId="0" fontId="0" fillId="0" borderId="8" xfId="0" applyFill="1" applyBorder="1" applyAlignment="1">
      <alignment horizontal="centerContinuous" wrapText="1"/>
    </xf>
    <xf numFmtId="0" fontId="0" fillId="0" borderId="9" xfId="0" applyFill="1" applyBorder="1" applyAlignment="1">
      <alignment horizontal="centerContinuous" wrapText="1"/>
    </xf>
    <xf numFmtId="0" fontId="0" fillId="0" borderId="10" xfId="0" applyFill="1" applyBorder="1" applyAlignment="1">
      <alignment horizontal="centerContinuous" wrapText="1"/>
    </xf>
    <xf numFmtId="0" fontId="0" fillId="0" borderId="0" xfId="0" applyFill="1" applyAlignment="1">
      <alignment horizontal="right"/>
    </xf>
    <xf numFmtId="0" fontId="1" fillId="0" borderId="4" xfId="0" applyFont="1" applyFill="1" applyBorder="1" applyAlignment="1"/>
    <xf numFmtId="44" fontId="1" fillId="0" borderId="0" xfId="0" applyNumberFormat="1" applyFont="1" applyFill="1" applyBorder="1" applyAlignment="1">
      <alignment wrapText="1"/>
    </xf>
    <xf numFmtId="44" fontId="0" fillId="0" borderId="0" xfId="0" applyNumberFormat="1" applyFill="1" applyBorder="1"/>
    <xf numFmtId="0" fontId="1" fillId="0" borderId="13" xfId="0" applyFont="1" applyBorder="1"/>
    <xf numFmtId="44" fontId="1" fillId="0" borderId="13" xfId="0" applyNumberFormat="1" applyFont="1" applyFill="1" applyBorder="1" applyAlignment="1">
      <alignment wrapText="1"/>
    </xf>
    <xf numFmtId="44" fontId="3" fillId="0" borderId="13" xfId="2" applyFont="1" applyBorder="1"/>
    <xf numFmtId="3" fontId="2" fillId="0" borderId="0" xfId="0" applyNumberFormat="1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10" fontId="0" fillId="0" borderId="4" xfId="3" applyNumberFormat="1" applyFont="1" applyBorder="1"/>
    <xf numFmtId="167" fontId="0" fillId="0" borderId="5" xfId="3" applyNumberFormat="1" applyFont="1" applyBorder="1"/>
    <xf numFmtId="167" fontId="0" fillId="2" borderId="5" xfId="3" applyNumberFormat="1" applyFont="1" applyFill="1" applyBorder="1"/>
    <xf numFmtId="9" fontId="0" fillId="0" borderId="5" xfId="3" applyFont="1" applyBorder="1"/>
    <xf numFmtId="10" fontId="0" fillId="0" borderId="6" xfId="3" applyNumberFormat="1" applyFont="1" applyBorder="1"/>
    <xf numFmtId="9" fontId="0" fillId="0" borderId="12" xfId="3" applyFont="1" applyBorder="1"/>
    <xf numFmtId="166" fontId="0" fillId="0" borderId="0" xfId="2" applyNumberFormat="1" applyFont="1" applyBorder="1"/>
    <xf numFmtId="166" fontId="0" fillId="0" borderId="1" xfId="0" applyNumberFormat="1" applyBorder="1"/>
    <xf numFmtId="166" fontId="0" fillId="0" borderId="2" xfId="0" applyNumberFormat="1" applyBorder="1"/>
    <xf numFmtId="166" fontId="0" fillId="0" borderId="3" xfId="0" applyNumberFormat="1" applyFill="1" applyBorder="1"/>
    <xf numFmtId="9" fontId="0" fillId="0" borderId="1" xfId="3" applyFont="1" applyBorder="1"/>
    <xf numFmtId="9" fontId="0" fillId="0" borderId="3" xfId="3" applyFont="1" applyBorder="1"/>
    <xf numFmtId="0" fontId="7" fillId="0" borderId="4" xfId="0" applyFont="1" applyBorder="1"/>
    <xf numFmtId="167" fontId="0" fillId="0" borderId="4" xfId="3" applyNumberFormat="1" applyFont="1" applyBorder="1"/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1" fillId="0" borderId="0" xfId="0" applyFont="1"/>
    <xf numFmtId="0" fontId="0" fillId="0" borderId="14" xfId="0" applyFill="1" applyBorder="1"/>
    <xf numFmtId="0" fontId="0" fillId="0" borderId="11" xfId="0" applyFill="1" applyBorder="1" applyAlignment="1">
      <alignment horizontal="center"/>
    </xf>
    <xf numFmtId="0" fontId="0" fillId="0" borderId="11" xfId="0" applyFill="1" applyBorder="1"/>
    <xf numFmtId="0" fontId="6" fillId="0" borderId="11" xfId="0" applyFont="1" applyBorder="1" applyAlignment="1">
      <alignment wrapText="1"/>
    </xf>
    <xf numFmtId="0" fontId="8" fillId="0" borderId="11" xfId="0" applyFont="1" applyBorder="1"/>
    <xf numFmtId="0" fontId="6" fillId="0" borderId="11" xfId="0" applyFont="1" applyBorder="1"/>
    <xf numFmtId="0" fontId="2" fillId="0" borderId="11" xfId="0" applyFont="1" applyBorder="1"/>
    <xf numFmtId="0" fontId="6" fillId="0" borderId="11" xfId="0" applyFont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0" borderId="15" xfId="0" applyFont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2027%20JRAP/DX/RTSR/RTSR%20Calculation_2023_20210608_current%20meth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peak"/>
      <sheetName val="tx_peak"/>
      <sheetName val="TotTXPk"/>
      <sheetName val="tx_network_stcpkw"/>
      <sheetName val="tx_line_stcpkw"/>
      <sheetName val="tx_trans_stcpkw"/>
      <sheetName val="Hourly load shapes by class"/>
      <sheetName val="App2_ZB"/>
      <sheetName val="Line Loss Factors"/>
      <sheetName val="Summary"/>
      <sheetName val="Evidence-Table1"/>
      <sheetName val="Evidence-Table2"/>
      <sheetName val="Acquired RTS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J5" t="str">
            <v>EB-2020-0251</v>
          </cell>
          <cell r="K5">
            <v>4.67</v>
          </cell>
          <cell r="L5">
            <v>0.77</v>
          </cell>
          <cell r="M5">
            <v>2.5299999999999998</v>
          </cell>
        </row>
        <row r="16">
          <cell r="F16">
            <v>64070355.40386574</v>
          </cell>
          <cell r="G16">
            <v>58458159.67716641</v>
          </cell>
          <cell r="H16">
            <v>65650304.503157191</v>
          </cell>
        </row>
        <row r="18">
          <cell r="C18">
            <v>30541345.630662985</v>
          </cell>
          <cell r="D18">
            <v>30146278.667611778</v>
          </cell>
          <cell r="E18">
            <v>24435566.065480035</v>
          </cell>
          <cell r="F18">
            <v>26035921.431057792</v>
          </cell>
          <cell r="G18">
            <v>20745322.449291598</v>
          </cell>
          <cell r="H18">
            <v>25151709.225149501</v>
          </cell>
        </row>
        <row r="24">
          <cell r="C24">
            <v>2157619824.9122849</v>
          </cell>
          <cell r="F24">
            <v>0.1244466806105696</v>
          </cell>
          <cell r="G24">
            <v>0.12107897185091218</v>
          </cell>
        </row>
        <row r="25">
          <cell r="C25">
            <v>5513907352.4676981</v>
          </cell>
          <cell r="F25">
            <v>0.29556902164240317</v>
          </cell>
          <cell r="G25">
            <v>0.29032675572946515</v>
          </cell>
        </row>
        <row r="26">
          <cell r="C26">
            <v>5378351108.2701225</v>
          </cell>
          <cell r="F26">
            <v>0.26622875583534616</v>
          </cell>
          <cell r="G26">
            <v>0.2652565138031362</v>
          </cell>
        </row>
        <row r="28">
          <cell r="C28">
            <v>2203984730.1798134</v>
          </cell>
          <cell r="F28">
            <v>9.3417471675062314E-2</v>
          </cell>
          <cell r="G28">
            <v>9.8059830164167264E-2</v>
          </cell>
        </row>
        <row r="29">
          <cell r="C29">
            <v>2335488767.251812</v>
          </cell>
          <cell r="D29">
            <v>7485603.3084576456</v>
          </cell>
          <cell r="F29">
            <v>9.6997945617622802E-2</v>
          </cell>
          <cell r="G29">
            <v>0.10030533859014472</v>
          </cell>
        </row>
        <row r="30">
          <cell r="C30">
            <v>588647865.07634795</v>
          </cell>
          <cell r="F30">
            <v>2.6676023508898753E-2</v>
          </cell>
          <cell r="G30">
            <v>2.7729848121516187E-2</v>
          </cell>
        </row>
        <row r="31">
          <cell r="C31">
            <v>935380678.6824342</v>
          </cell>
          <cell r="D31">
            <v>2439458.2126442906</v>
          </cell>
          <cell r="F31">
            <v>4.0835560784384994E-2</v>
          </cell>
          <cell r="G31">
            <v>4.1503433883144675E-2</v>
          </cell>
        </row>
        <row r="32">
          <cell r="C32">
            <v>35919453.128671102</v>
          </cell>
          <cell r="F32">
            <v>1.2882878362542921E-3</v>
          </cell>
          <cell r="G32">
            <v>1.2733764411705585E-3</v>
          </cell>
        </row>
        <row r="33">
          <cell r="C33">
            <v>32398927.590593528</v>
          </cell>
          <cell r="D33">
            <v>225100.86722805811</v>
          </cell>
          <cell r="F33">
            <v>1.6014695366219902E-3</v>
          </cell>
          <cell r="G33">
            <v>1.2948075309476674E-3</v>
          </cell>
        </row>
        <row r="34">
          <cell r="C34">
            <v>91741683.487880081</v>
          </cell>
          <cell r="F34">
            <v>2.8479415805666435E-3</v>
          </cell>
          <cell r="G34">
            <v>2.9979437281685739E-3</v>
          </cell>
        </row>
        <row r="35">
          <cell r="C35">
            <v>12530681.712212136</v>
          </cell>
          <cell r="F35">
            <v>3.9084616435015239E-4</v>
          </cell>
          <cell r="G35">
            <v>4.0965236982100665E-4</v>
          </cell>
        </row>
        <row r="36">
          <cell r="C36">
            <v>123206495.58779506</v>
          </cell>
          <cell r="F36">
            <v>7.3494526000513457E-3</v>
          </cell>
          <cell r="G36">
            <v>7.1332073365697416E-3</v>
          </cell>
        </row>
        <row r="37">
          <cell r="C37">
            <v>42685254.588755876</v>
          </cell>
          <cell r="F37">
            <v>1.9575506890283003E-3</v>
          </cell>
          <cell r="G37">
            <v>2.0153295413912406E-3</v>
          </cell>
        </row>
        <row r="38">
          <cell r="C38">
            <v>122408614.28660835</v>
          </cell>
          <cell r="D38">
            <v>345061.98054757132</v>
          </cell>
          <cell r="F38">
            <v>5.3429559610113347E-3</v>
          </cell>
          <cell r="G38">
            <v>5.4132155058701607E-3</v>
          </cell>
        </row>
        <row r="39">
          <cell r="C39">
            <v>357623068.74825615</v>
          </cell>
          <cell r="F39">
            <v>2.0345006967408711E-2</v>
          </cell>
          <cell r="G39">
            <v>1.9999699048707284E-2</v>
          </cell>
        </row>
        <row r="40">
          <cell r="C40">
            <v>124866497.45385727</v>
          </cell>
          <cell r="F40">
            <v>5.6242158051080264E-3</v>
          </cell>
          <cell r="G40">
            <v>5.770506389851434E-3</v>
          </cell>
        </row>
        <row r="41">
          <cell r="C41">
            <v>243714249.98855227</v>
          </cell>
          <cell r="D41">
            <v>680965.96810456121</v>
          </cell>
          <cell r="F41">
            <v>9.0808131853113705E-3</v>
          </cell>
          <cell r="G41">
            <v>9.4315699650159377E-3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46"/>
  <sheetViews>
    <sheetView tabSelected="1" zoomScaleNormal="100" workbookViewId="0">
      <selection activeCell="F45" sqref="F45"/>
    </sheetView>
  </sheetViews>
  <sheetFormatPr defaultRowHeight="13" x14ac:dyDescent="0.3"/>
  <cols>
    <col min="1" max="1" width="5.36328125" style="1" customWidth="1"/>
    <col min="2" max="2" width="21.1796875" customWidth="1"/>
    <col min="3" max="3" width="16.90625" customWidth="1"/>
    <col min="4" max="4" width="14" customWidth="1"/>
    <col min="5" max="5" width="9.7265625" bestFit="1" customWidth="1"/>
    <col min="6" max="6" width="12.08984375" customWidth="1"/>
    <col min="7" max="7" width="12" customWidth="1"/>
    <col min="8" max="8" width="11.81640625" customWidth="1"/>
    <col min="9" max="9" width="17.08984375" customWidth="1"/>
    <col min="10" max="10" width="16.54296875" customWidth="1"/>
    <col min="11" max="11" width="15.08984375" bestFit="1" customWidth="1"/>
    <col min="12" max="12" width="13.08984375" bestFit="1" customWidth="1"/>
    <col min="13" max="13" width="19.54296875" bestFit="1" customWidth="1"/>
    <col min="14" max="14" width="10.54296875" customWidth="1"/>
    <col min="15" max="15" width="11.36328125" customWidth="1"/>
    <col min="16" max="16" width="10.36328125" customWidth="1"/>
    <col min="17" max="18" width="8.7265625" customWidth="1"/>
  </cols>
  <sheetData>
    <row r="1" spans="1:21" ht="18" x14ac:dyDescent="0.4">
      <c r="B1" s="146" t="s">
        <v>51</v>
      </c>
    </row>
    <row r="2" spans="1:21" ht="13.5" thickBot="1" x14ac:dyDescent="0.35">
      <c r="I2" s="1"/>
      <c r="J2" s="1"/>
      <c r="K2" s="1"/>
      <c r="L2" s="1"/>
      <c r="M2" s="1"/>
      <c r="N2" s="1"/>
    </row>
    <row r="3" spans="1:21" x14ac:dyDescent="0.3">
      <c r="I3" s="2" t="s">
        <v>45</v>
      </c>
      <c r="J3" s="3"/>
      <c r="K3" s="3"/>
      <c r="L3" s="3"/>
      <c r="M3" s="4"/>
      <c r="N3" s="1"/>
    </row>
    <row r="4" spans="1:21" x14ac:dyDescent="0.3">
      <c r="I4" s="5"/>
      <c r="J4" s="6" t="s">
        <v>0</v>
      </c>
      <c r="K4" s="6" t="s">
        <v>46</v>
      </c>
      <c r="L4" s="6" t="s">
        <v>47</v>
      </c>
      <c r="M4" s="122" t="s">
        <v>48</v>
      </c>
      <c r="N4" s="1"/>
    </row>
    <row r="5" spans="1:21" s="114" customFormat="1" x14ac:dyDescent="0.3">
      <c r="A5" s="25"/>
      <c r="H5" s="118"/>
      <c r="I5" s="119" t="s">
        <v>5</v>
      </c>
      <c r="J5" s="120" t="str">
        <f>[1]Summary!J5</f>
        <v>EB-2020-0251</v>
      </c>
      <c r="K5" s="120">
        <f>[1]Summary!K5</f>
        <v>4.67</v>
      </c>
      <c r="L5" s="120">
        <f>[1]Summary!L5</f>
        <v>0.77</v>
      </c>
      <c r="M5" s="123">
        <f>[1]Summary!M5</f>
        <v>2.5299999999999998</v>
      </c>
      <c r="N5" s="121"/>
    </row>
    <row r="6" spans="1:21" s="8" customFormat="1" ht="13.5" thickBot="1" x14ac:dyDescent="0.35">
      <c r="A6" s="14"/>
      <c r="H6" s="9"/>
      <c r="I6" s="10"/>
      <c r="J6" s="11"/>
      <c r="K6" s="12"/>
      <c r="L6" s="12"/>
      <c r="M6" s="124"/>
      <c r="N6" s="14"/>
    </row>
    <row r="7" spans="1:21" hidden="1" x14ac:dyDescent="0.3">
      <c r="H7" s="9"/>
      <c r="I7" s="10"/>
      <c r="J7" s="11"/>
      <c r="K7" s="12"/>
      <c r="L7" s="12"/>
      <c r="M7" s="13"/>
      <c r="N7" s="1"/>
    </row>
    <row r="8" spans="1:21" hidden="1" x14ac:dyDescent="0.3">
      <c r="H8" s="9"/>
      <c r="I8" s="10"/>
      <c r="J8" s="11"/>
      <c r="K8" s="12"/>
      <c r="L8" s="12"/>
      <c r="M8" s="13"/>
      <c r="N8" s="1"/>
    </row>
    <row r="9" spans="1:21" hidden="1" x14ac:dyDescent="0.3">
      <c r="H9" s="9"/>
      <c r="I9" s="10"/>
      <c r="J9" s="15"/>
      <c r="K9" s="16"/>
      <c r="L9" s="16"/>
      <c r="M9" s="17"/>
      <c r="N9" s="1"/>
    </row>
    <row r="10" spans="1:21" hidden="1" x14ac:dyDescent="0.3">
      <c r="H10" s="9"/>
      <c r="I10" s="18"/>
      <c r="K10" s="16"/>
      <c r="L10" s="16"/>
      <c r="M10" s="19"/>
      <c r="N10" s="1"/>
      <c r="O10" s="1"/>
      <c r="P10" s="1"/>
    </row>
    <row r="11" spans="1:21" ht="13.5" hidden="1" thickBot="1" x14ac:dyDescent="0.35">
      <c r="H11" s="20"/>
      <c r="I11" s="21"/>
      <c r="J11" s="22"/>
      <c r="K11" s="23"/>
      <c r="L11" s="23"/>
      <c r="M11" s="23"/>
      <c r="N11" s="1"/>
    </row>
    <row r="12" spans="1:21" s="114" customFormat="1" ht="43" customHeight="1" thickBot="1" x14ac:dyDescent="0.35">
      <c r="A12" s="25"/>
      <c r="B12" s="147"/>
      <c r="C12" s="106" t="s">
        <v>44</v>
      </c>
      <c r="D12" s="107"/>
      <c r="E12" s="108"/>
      <c r="F12" s="109" t="s">
        <v>6</v>
      </c>
      <c r="G12" s="109"/>
      <c r="H12" s="109"/>
      <c r="I12" s="110" t="s">
        <v>49</v>
      </c>
      <c r="J12" s="32"/>
      <c r="K12" s="32"/>
      <c r="L12" s="32"/>
      <c r="M12" s="31"/>
      <c r="N12" s="111" t="s">
        <v>52</v>
      </c>
      <c r="O12" s="112"/>
      <c r="P12" s="112"/>
      <c r="Q12" s="113"/>
      <c r="R12" s="113"/>
    </row>
    <row r="13" spans="1:21" s="145" customFormat="1" ht="13.5" thickBot="1" x14ac:dyDescent="0.35">
      <c r="A13" s="143"/>
      <c r="B13" s="148"/>
      <c r="C13" s="142" t="s">
        <v>1</v>
      </c>
      <c r="D13" s="143" t="s">
        <v>2</v>
      </c>
      <c r="E13" s="144" t="s">
        <v>3</v>
      </c>
      <c r="F13" s="143" t="s">
        <v>1</v>
      </c>
      <c r="G13" s="143" t="s">
        <v>2</v>
      </c>
      <c r="H13" s="143" t="s">
        <v>3</v>
      </c>
      <c r="I13" s="142" t="s">
        <v>1</v>
      </c>
      <c r="J13" s="143" t="s">
        <v>2</v>
      </c>
      <c r="K13" s="143" t="s">
        <v>3</v>
      </c>
      <c r="L13" s="143" t="s">
        <v>7</v>
      </c>
      <c r="M13" s="144"/>
      <c r="N13" s="115" t="s">
        <v>8</v>
      </c>
      <c r="O13" s="116"/>
      <c r="P13" s="115" t="s">
        <v>9</v>
      </c>
      <c r="Q13" s="117"/>
      <c r="R13" s="117"/>
      <c r="T13" s="143"/>
      <c r="U13" s="143"/>
    </row>
    <row r="14" spans="1:21" s="25" customFormat="1" hidden="1" x14ac:dyDescent="0.3">
      <c r="B14" s="149"/>
      <c r="C14" s="26"/>
      <c r="E14" s="27"/>
      <c r="F14" s="28"/>
      <c r="G14" s="28"/>
      <c r="H14" s="28"/>
      <c r="I14" s="29"/>
      <c r="J14" s="28"/>
      <c r="K14" s="28"/>
      <c r="L14" s="28"/>
      <c r="N14" s="30"/>
      <c r="O14" s="31"/>
      <c r="P14" s="30"/>
      <c r="Q14" s="32"/>
      <c r="R14" s="31"/>
    </row>
    <row r="15" spans="1:21" s="25" customFormat="1" hidden="1" x14ac:dyDescent="0.3">
      <c r="B15" s="149"/>
      <c r="C15" s="26"/>
      <c r="E15" s="27"/>
      <c r="F15" s="33"/>
      <c r="G15" s="33"/>
      <c r="H15" s="33"/>
      <c r="I15" s="34"/>
      <c r="J15" s="35"/>
      <c r="K15" s="35"/>
      <c r="L15" s="35"/>
      <c r="N15" s="26"/>
      <c r="O15" s="27"/>
      <c r="P15" s="26"/>
      <c r="R15" s="27"/>
    </row>
    <row r="16" spans="1:21" s="1" customFormat="1" ht="50.5" x14ac:dyDescent="0.3">
      <c r="A16" s="1" t="s">
        <v>10</v>
      </c>
      <c r="B16" s="150" t="s">
        <v>41</v>
      </c>
      <c r="C16" s="36"/>
      <c r="D16" s="37"/>
      <c r="E16" s="38"/>
      <c r="F16" s="39">
        <f>[1]Summary!F$16</f>
        <v>64070355.40386574</v>
      </c>
      <c r="G16" s="39">
        <f>[1]Summary!G$16</f>
        <v>58458159.67716641</v>
      </c>
      <c r="H16" s="39">
        <f>[1]Summary!H$16</f>
        <v>65650304.503157191</v>
      </c>
      <c r="I16" s="40">
        <f t="shared" ref="I16" si="0">K$5*F16</f>
        <v>299208559.73605299</v>
      </c>
      <c r="J16" s="41">
        <f>L$5*G16</f>
        <v>45012782.951418139</v>
      </c>
      <c r="K16" s="41">
        <f>M$5*H16</f>
        <v>166095270.39298767</v>
      </c>
      <c r="L16" s="42">
        <f>SUM(I16:K16)</f>
        <v>510316613.08045882</v>
      </c>
      <c r="M16" s="43"/>
      <c r="N16" s="138"/>
      <c r="O16" s="139"/>
      <c r="P16" s="135" t="s">
        <v>11</v>
      </c>
      <c r="Q16" s="136" t="s">
        <v>2</v>
      </c>
      <c r="R16" s="137" t="s">
        <v>12</v>
      </c>
    </row>
    <row r="17" spans="1:19" s="53" customFormat="1" x14ac:dyDescent="0.3">
      <c r="B17" s="151" t="s">
        <v>13</v>
      </c>
      <c r="C17" s="46"/>
      <c r="D17" s="47"/>
      <c r="E17" s="48"/>
      <c r="F17" s="49"/>
      <c r="G17" s="49"/>
      <c r="H17" s="49"/>
      <c r="I17" s="50"/>
      <c r="J17" s="51"/>
      <c r="K17" s="51"/>
      <c r="L17" s="52"/>
      <c r="N17" s="140"/>
      <c r="O17" s="54"/>
      <c r="P17" s="44" t="s">
        <v>4</v>
      </c>
      <c r="Q17" s="63" t="s">
        <v>4</v>
      </c>
      <c r="R17" s="45" t="s">
        <v>4</v>
      </c>
    </row>
    <row r="18" spans="1:19" s="1" customFormat="1" x14ac:dyDescent="0.3">
      <c r="A18" s="1" t="s">
        <v>14</v>
      </c>
      <c r="B18" s="152" t="s">
        <v>42</v>
      </c>
      <c r="C18" s="56">
        <f>[1]Summary!C$18</f>
        <v>30541345.630662985</v>
      </c>
      <c r="D18" s="57">
        <f>[1]Summary!D$18</f>
        <v>30146278.667611778</v>
      </c>
      <c r="E18" s="58">
        <f>[1]Summary!E$18</f>
        <v>24435566.065480035</v>
      </c>
      <c r="F18" s="59">
        <f>[1]Summary!F$18</f>
        <v>26035921.431057792</v>
      </c>
      <c r="G18" s="59">
        <f>[1]Summary!G$18</f>
        <v>20745322.449291598</v>
      </c>
      <c r="H18" s="59">
        <f>[1]Summary!H$18</f>
        <v>25151709.225149501</v>
      </c>
      <c r="I18" s="40">
        <f>(F18/F16)*I16</f>
        <v>121587753.08303988</v>
      </c>
      <c r="J18" s="41">
        <f>(G18/G16)*J16</f>
        <v>15973898.285954533</v>
      </c>
      <c r="K18" s="41">
        <f>(H18/H16)*K16</f>
        <v>63633824.339628235</v>
      </c>
      <c r="L18" s="42">
        <f>SUM(I18:K18)</f>
        <v>201195475.70862263</v>
      </c>
      <c r="M18" s="60">
        <f>L18/L16</f>
        <v>0.39425617460135726</v>
      </c>
      <c r="N18" s="141"/>
      <c r="O18" s="129"/>
      <c r="P18" s="61">
        <f>ROUND(I18/C18,4)</f>
        <v>3.9811000000000001</v>
      </c>
      <c r="Q18" s="134">
        <f>ROUND(J18/D18,4)</f>
        <v>0.52990000000000004</v>
      </c>
      <c r="R18" s="62">
        <f>ROUND(K18/E18,4)</f>
        <v>2.6040999999999999</v>
      </c>
      <c r="S18" s="63"/>
    </row>
    <row r="19" spans="1:19" s="53" customFormat="1" x14ac:dyDescent="0.3">
      <c r="B19" s="151" t="s">
        <v>13</v>
      </c>
      <c r="C19" s="64"/>
      <c r="D19" s="65"/>
      <c r="E19" s="66"/>
      <c r="F19" s="67"/>
      <c r="G19" s="67"/>
      <c r="H19" s="67"/>
      <c r="I19" s="50"/>
      <c r="J19" s="51"/>
      <c r="K19" s="51"/>
      <c r="L19" s="52"/>
      <c r="M19" s="68"/>
      <c r="N19" s="69"/>
      <c r="O19" s="70"/>
      <c r="P19" s="69"/>
      <c r="Q19" s="71"/>
      <c r="R19" s="54"/>
    </row>
    <row r="20" spans="1:19" s="1" customFormat="1" x14ac:dyDescent="0.3">
      <c r="A20" s="1" t="s">
        <v>15</v>
      </c>
      <c r="B20" s="153" t="s">
        <v>43</v>
      </c>
      <c r="C20" s="72"/>
      <c r="D20" s="73"/>
      <c r="E20" s="74"/>
      <c r="F20" s="25"/>
      <c r="G20" s="25"/>
      <c r="H20" s="25"/>
      <c r="I20" s="40">
        <f>I16-I18</f>
        <v>177620806.65301311</v>
      </c>
      <c r="J20" s="41">
        <f>J16-J18</f>
        <v>29038884.665463604</v>
      </c>
      <c r="K20" s="41">
        <f>K16-K18</f>
        <v>102461446.05335943</v>
      </c>
      <c r="L20" s="42">
        <f>SUM(I20:K20)</f>
        <v>309121137.37183613</v>
      </c>
      <c r="M20" s="60">
        <f>L20/L16</f>
        <v>0.60574382539864269</v>
      </c>
      <c r="N20" s="44"/>
      <c r="O20" s="45"/>
      <c r="P20" s="44"/>
      <c r="Q20" s="63"/>
      <c r="R20" s="24"/>
    </row>
    <row r="21" spans="1:19" s="76" customFormat="1" x14ac:dyDescent="0.3">
      <c r="B21" s="151"/>
      <c r="C21" s="75"/>
      <c r="E21" s="77"/>
      <c r="I21" s="50"/>
      <c r="J21" s="51"/>
      <c r="K21" s="51"/>
      <c r="L21" s="52"/>
      <c r="M21" s="68"/>
      <c r="N21" s="78"/>
      <c r="O21" s="79"/>
      <c r="P21" s="78"/>
      <c r="Q21" s="80"/>
      <c r="R21" s="77"/>
    </row>
    <row r="22" spans="1:19" s="1" customFormat="1" x14ac:dyDescent="0.3">
      <c r="B22" s="55"/>
      <c r="C22" s="5" t="s">
        <v>16</v>
      </c>
      <c r="D22" s="1" t="s">
        <v>17</v>
      </c>
      <c r="E22" s="24"/>
      <c r="F22" s="1" t="s">
        <v>18</v>
      </c>
      <c r="G22" s="1" t="s">
        <v>19</v>
      </c>
      <c r="I22" s="5"/>
      <c r="M22" s="24"/>
      <c r="N22" s="44" t="s">
        <v>11</v>
      </c>
      <c r="O22" s="45" t="s">
        <v>2</v>
      </c>
      <c r="P22" s="44" t="s">
        <v>11</v>
      </c>
      <c r="Q22" s="63" t="s">
        <v>2</v>
      </c>
      <c r="R22" s="81" t="s">
        <v>12</v>
      </c>
    </row>
    <row r="23" spans="1:19" s="1" customFormat="1" x14ac:dyDescent="0.3">
      <c r="B23" s="55"/>
      <c r="C23" s="5"/>
      <c r="E23" s="24"/>
      <c r="F23" s="1" t="s">
        <v>20</v>
      </c>
      <c r="G23" s="1" t="s">
        <v>20</v>
      </c>
      <c r="I23" s="5" t="s">
        <v>1</v>
      </c>
      <c r="J23" s="1" t="s">
        <v>21</v>
      </c>
      <c r="K23" s="25"/>
      <c r="M23" s="24"/>
      <c r="N23" s="44" t="s">
        <v>22</v>
      </c>
      <c r="O23" s="45" t="s">
        <v>22</v>
      </c>
      <c r="P23" s="44" t="s">
        <v>4</v>
      </c>
      <c r="Q23" s="63" t="s">
        <v>4</v>
      </c>
      <c r="R23" s="45" t="s">
        <v>4</v>
      </c>
    </row>
    <row r="24" spans="1:19" s="1" customFormat="1" x14ac:dyDescent="0.3">
      <c r="B24" s="154" t="s">
        <v>23</v>
      </c>
      <c r="C24" s="82">
        <f>[1]Summary!C24</f>
        <v>2157619824.9122849</v>
      </c>
      <c r="D24" s="125"/>
      <c r="E24" s="83"/>
      <c r="F24" s="128">
        <f>[1]Summary!F24</f>
        <v>0.1244466806105696</v>
      </c>
      <c r="G24" s="84">
        <f>[1]Summary!G24</f>
        <v>0.12107897185091218</v>
      </c>
      <c r="H24" s="129"/>
      <c r="I24" s="40">
        <f>I$20*F24</f>
        <v>22104319.795339257</v>
      </c>
      <c r="J24" s="41">
        <f>(J$20+K$20)*G24</f>
        <v>15921924.841490017</v>
      </c>
      <c r="L24" s="7"/>
      <c r="M24" s="85"/>
      <c r="N24" s="44">
        <f>ROUND((I24/$C24)*100,4)</f>
        <v>1.0245</v>
      </c>
      <c r="O24" s="45">
        <f>ROUND((J24/$C24)*100,4)</f>
        <v>0.7379</v>
      </c>
      <c r="P24" s="44"/>
      <c r="Q24" s="63"/>
      <c r="R24" s="24"/>
    </row>
    <row r="25" spans="1:19" s="1" customFormat="1" x14ac:dyDescent="0.3">
      <c r="B25" s="154" t="s">
        <v>24</v>
      </c>
      <c r="C25" s="82">
        <f>[1]Summary!C25</f>
        <v>5513907352.4676981</v>
      </c>
      <c r="D25" s="125"/>
      <c r="E25" s="83"/>
      <c r="F25" s="128">
        <f>[1]Summary!F25</f>
        <v>0.29556902164240317</v>
      </c>
      <c r="G25" s="84">
        <f>[1]Summary!G25</f>
        <v>0.29032675572946515</v>
      </c>
      <c r="H25" s="129"/>
      <c r="I25" s="40">
        <f t="shared" ref="I25:I41" si="1">I$20*F25</f>
        <v>52499208.045765541</v>
      </c>
      <c r="J25" s="41">
        <f t="shared" ref="J25:J41" si="2">(J$20+K$20)*G25</f>
        <v>38178064.394947618</v>
      </c>
      <c r="L25" s="7"/>
      <c r="M25" s="85"/>
      <c r="N25" s="44">
        <f t="shared" ref="N25:O37" si="3">ROUND((I25/$C25)*100,4)</f>
        <v>0.95209999999999995</v>
      </c>
      <c r="O25" s="45">
        <f t="shared" si="3"/>
        <v>0.69240000000000002</v>
      </c>
      <c r="P25" s="44"/>
      <c r="Q25" s="63"/>
      <c r="R25" s="24"/>
    </row>
    <row r="26" spans="1:19" s="1" customFormat="1" x14ac:dyDescent="0.3">
      <c r="B26" s="154" t="s">
        <v>25</v>
      </c>
      <c r="C26" s="82">
        <f>[1]Summary!C26</f>
        <v>5378351108.2701225</v>
      </c>
      <c r="D26" s="125"/>
      <c r="E26" s="83"/>
      <c r="F26" s="128">
        <f>[1]Summary!F26</f>
        <v>0.26622875583534616</v>
      </c>
      <c r="G26" s="84">
        <f>[1]Summary!G26</f>
        <v>0.2652565138031362</v>
      </c>
      <c r="H26" s="129"/>
      <c r="I26" s="40">
        <f t="shared" si="1"/>
        <v>47287766.365702257</v>
      </c>
      <c r="J26" s="41">
        <f t="shared" si="2"/>
        <v>34881319.290434457</v>
      </c>
      <c r="L26" s="7"/>
      <c r="M26" s="85"/>
      <c r="N26" s="44">
        <f t="shared" si="3"/>
        <v>0.87919999999999998</v>
      </c>
      <c r="O26" s="45">
        <f t="shared" si="3"/>
        <v>0.64859999999999995</v>
      </c>
      <c r="P26" s="44"/>
      <c r="Q26" s="63"/>
      <c r="R26" s="24"/>
    </row>
    <row r="27" spans="1:19" s="1" customFormat="1" hidden="1" x14ac:dyDescent="0.3">
      <c r="B27" s="155" t="s">
        <v>26</v>
      </c>
      <c r="C27" s="82"/>
      <c r="D27" s="125"/>
      <c r="E27" s="86"/>
      <c r="F27" s="128">
        <f>[1]Summary!F27</f>
        <v>0</v>
      </c>
      <c r="G27" s="84">
        <f>[1]Summary!G27</f>
        <v>0</v>
      </c>
      <c r="H27" s="130"/>
      <c r="I27" s="87">
        <f t="shared" si="1"/>
        <v>0</v>
      </c>
      <c r="J27" s="88">
        <f t="shared" si="2"/>
        <v>0</v>
      </c>
      <c r="K27" s="89"/>
      <c r="L27" s="90"/>
      <c r="M27" s="91"/>
      <c r="N27" s="92"/>
      <c r="O27" s="93"/>
      <c r="P27" s="92"/>
      <c r="Q27" s="94"/>
      <c r="R27" s="95"/>
    </row>
    <row r="28" spans="1:19" s="1" customFormat="1" x14ac:dyDescent="0.3">
      <c r="B28" s="154" t="s">
        <v>27</v>
      </c>
      <c r="C28" s="82">
        <f>[1]Summary!C28</f>
        <v>2203984730.1798134</v>
      </c>
      <c r="D28" s="125"/>
      <c r="E28" s="83"/>
      <c r="F28" s="128">
        <f>[1]Summary!F28</f>
        <v>9.3417471675062314E-2</v>
      </c>
      <c r="G28" s="84">
        <f>[1]Summary!G28</f>
        <v>9.8059830164167264E-2</v>
      </c>
      <c r="H28" s="129"/>
      <c r="I28" s="40">
        <f t="shared" si="1"/>
        <v>16592886.674409572</v>
      </c>
      <c r="J28" s="41">
        <f t="shared" si="2"/>
        <v>12894900.096819615</v>
      </c>
      <c r="L28" s="7"/>
      <c r="M28" s="85"/>
      <c r="N28" s="44">
        <f t="shared" si="3"/>
        <v>0.75290000000000001</v>
      </c>
      <c r="O28" s="45">
        <f t="shared" si="3"/>
        <v>0.58509999999999995</v>
      </c>
      <c r="P28" s="44"/>
      <c r="Q28" s="63"/>
      <c r="R28" s="24"/>
    </row>
    <row r="29" spans="1:19" s="1" customFormat="1" x14ac:dyDescent="0.3">
      <c r="B29" s="154" t="s">
        <v>28</v>
      </c>
      <c r="C29" s="82">
        <f>[1]Summary!C29</f>
        <v>2335488767.251812</v>
      </c>
      <c r="D29" s="125">
        <f>[1]Summary!D29</f>
        <v>7485603.3084576456</v>
      </c>
      <c r="E29" s="83"/>
      <c r="F29" s="128">
        <f>[1]Summary!F29</f>
        <v>9.6997945617622802E-2</v>
      </c>
      <c r="G29" s="84">
        <f>[1]Summary!G29</f>
        <v>0.10030533859014472</v>
      </c>
      <c r="H29" s="129"/>
      <c r="I29" s="40">
        <f t="shared" si="1"/>
        <v>17228853.344287261</v>
      </c>
      <c r="J29" s="41">
        <f t="shared" si="2"/>
        <v>13190185.197467554</v>
      </c>
      <c r="L29" s="7"/>
      <c r="M29" s="85"/>
      <c r="N29" s="44"/>
      <c r="O29" s="45"/>
      <c r="P29" s="44">
        <f>ROUND((I29/$D29),4)</f>
        <v>2.3016000000000001</v>
      </c>
      <c r="Q29" s="63">
        <f>ROUND((J29/$D29),4)</f>
        <v>1.7621</v>
      </c>
      <c r="R29" s="24"/>
    </row>
    <row r="30" spans="1:19" s="1" customFormat="1" x14ac:dyDescent="0.3">
      <c r="B30" s="154" t="s">
        <v>29</v>
      </c>
      <c r="C30" s="82">
        <f>[1]Summary!C30</f>
        <v>588647865.07634795</v>
      </c>
      <c r="D30" s="125"/>
      <c r="E30" s="83"/>
      <c r="F30" s="128">
        <f>[1]Summary!F30</f>
        <v>2.6676023508898753E-2</v>
      </c>
      <c r="G30" s="84">
        <f>[1]Summary!G30</f>
        <v>2.7729848121516187E-2</v>
      </c>
      <c r="H30" s="129"/>
      <c r="I30" s="40">
        <f t="shared" si="1"/>
        <v>4738216.8139453381</v>
      </c>
      <c r="J30" s="41">
        <f t="shared" si="2"/>
        <v>3646484.1987621128</v>
      </c>
      <c r="L30" s="7"/>
      <c r="M30" s="85"/>
      <c r="N30" s="44">
        <f t="shared" si="3"/>
        <v>0.80489999999999995</v>
      </c>
      <c r="O30" s="45">
        <f t="shared" si="3"/>
        <v>0.61950000000000005</v>
      </c>
      <c r="P30" s="44"/>
      <c r="Q30" s="63"/>
      <c r="R30" s="24"/>
    </row>
    <row r="31" spans="1:19" s="1" customFormat="1" x14ac:dyDescent="0.3">
      <c r="B31" s="154" t="s">
        <v>30</v>
      </c>
      <c r="C31" s="82">
        <f>[1]Summary!C31</f>
        <v>935380678.6824342</v>
      </c>
      <c r="D31" s="125">
        <f>[1]Summary!D31</f>
        <v>2439458.2126442906</v>
      </c>
      <c r="E31" s="83"/>
      <c r="F31" s="128">
        <f>[1]Summary!F31</f>
        <v>4.0835560784384994E-2</v>
      </c>
      <c r="G31" s="84">
        <f>[1]Summary!G31</f>
        <v>4.1503433883144675E-2</v>
      </c>
      <c r="H31" s="129"/>
      <c r="I31" s="40">
        <f t="shared" si="1"/>
        <v>7253245.2466506111</v>
      </c>
      <c r="J31" s="41">
        <f t="shared" si="2"/>
        <v>5457715.281600331</v>
      </c>
      <c r="L31" s="7"/>
      <c r="M31" s="85"/>
      <c r="N31" s="44"/>
      <c r="O31" s="45"/>
      <c r="P31" s="44">
        <f t="shared" ref="P31:Q38" si="4">ROUND((I31/$D31),4)</f>
        <v>2.9733000000000001</v>
      </c>
      <c r="Q31" s="63">
        <f t="shared" si="4"/>
        <v>2.2372999999999998</v>
      </c>
      <c r="R31" s="24"/>
    </row>
    <row r="32" spans="1:19" s="1" customFormat="1" x14ac:dyDescent="0.3">
      <c r="B32" s="154" t="s">
        <v>31</v>
      </c>
      <c r="C32" s="82">
        <f>[1]Summary!C32</f>
        <v>35919453.128671102</v>
      </c>
      <c r="D32" s="125"/>
      <c r="E32" s="83"/>
      <c r="F32" s="128">
        <f>[1]Summary!F32</f>
        <v>1.2882878362542921E-3</v>
      </c>
      <c r="G32" s="84">
        <f>[1]Summary!G32</f>
        <v>1.2733764411705585E-3</v>
      </c>
      <c r="H32" s="129"/>
      <c r="I32" s="40">
        <f t="shared" si="1"/>
        <v>228826.72467675223</v>
      </c>
      <c r="J32" s="41">
        <f t="shared" si="2"/>
        <v>167449.42314348638</v>
      </c>
      <c r="L32" s="7"/>
      <c r="M32" s="85"/>
      <c r="N32" s="44">
        <f t="shared" si="3"/>
        <v>0.6371</v>
      </c>
      <c r="O32" s="45">
        <f t="shared" si="3"/>
        <v>0.4662</v>
      </c>
      <c r="P32" s="44"/>
      <c r="Q32" s="63"/>
      <c r="R32" s="24"/>
    </row>
    <row r="33" spans="2:18" s="1" customFormat="1" x14ac:dyDescent="0.3">
      <c r="B33" s="154" t="s">
        <v>32</v>
      </c>
      <c r="C33" s="82">
        <f>[1]Summary!C33</f>
        <v>32398927.590593528</v>
      </c>
      <c r="D33" s="125">
        <f>[1]Summary!D33</f>
        <v>225100.86722805811</v>
      </c>
      <c r="E33" s="83"/>
      <c r="F33" s="128">
        <f>[1]Summary!F33</f>
        <v>1.6014695366219902E-3</v>
      </c>
      <c r="G33" s="84">
        <f>[1]Summary!G33</f>
        <v>1.2948075309476674E-3</v>
      </c>
      <c r="H33" s="129"/>
      <c r="I33" s="40">
        <f t="shared" si="1"/>
        <v>284454.31092502503</v>
      </c>
      <c r="J33" s="41">
        <f t="shared" si="2"/>
        <v>170267.61853684098</v>
      </c>
      <c r="L33" s="7"/>
      <c r="M33" s="85"/>
      <c r="N33" s="44"/>
      <c r="O33" s="45"/>
      <c r="P33" s="44">
        <f t="shared" si="4"/>
        <v>1.2637</v>
      </c>
      <c r="Q33" s="63">
        <f t="shared" si="4"/>
        <v>0.75639999999999996</v>
      </c>
      <c r="R33" s="24"/>
    </row>
    <row r="34" spans="2:18" s="1" customFormat="1" x14ac:dyDescent="0.3">
      <c r="B34" s="154" t="s">
        <v>33</v>
      </c>
      <c r="C34" s="82">
        <f>[1]Summary!C34</f>
        <v>91741683.487880081</v>
      </c>
      <c r="D34" s="125"/>
      <c r="E34" s="96"/>
      <c r="F34" s="128">
        <f>[1]Summary!F34</f>
        <v>2.8479415805666435E-3</v>
      </c>
      <c r="G34" s="84">
        <f>[1]Summary!G34</f>
        <v>2.9979437281685739E-3</v>
      </c>
      <c r="H34" s="129"/>
      <c r="I34" s="40">
        <f t="shared" si="1"/>
        <v>505853.68084090436</v>
      </c>
      <c r="J34" s="41">
        <f t="shared" si="2"/>
        <v>394230.59173058881</v>
      </c>
      <c r="K34" s="63"/>
      <c r="L34" s="7"/>
      <c r="M34" s="85"/>
      <c r="N34" s="44">
        <f t="shared" si="3"/>
        <v>0.5514</v>
      </c>
      <c r="O34" s="45">
        <f>ROUND((J34/$C34)*100,4)</f>
        <v>0.42970000000000003</v>
      </c>
      <c r="P34" s="44"/>
      <c r="Q34" s="63"/>
      <c r="R34" s="24"/>
    </row>
    <row r="35" spans="2:18" s="1" customFormat="1" x14ac:dyDescent="0.3">
      <c r="B35" s="154" t="s">
        <v>34</v>
      </c>
      <c r="C35" s="82">
        <f>[1]Summary!C35</f>
        <v>12530681.712212136</v>
      </c>
      <c r="D35" s="125"/>
      <c r="E35" s="96"/>
      <c r="F35" s="128">
        <f>[1]Summary!F35</f>
        <v>3.9084616435015239E-4</v>
      </c>
      <c r="G35" s="84">
        <f>[1]Summary!G35</f>
        <v>4.0965236982100665E-4</v>
      </c>
      <c r="H35" s="129"/>
      <c r="I35" s="40">
        <f t="shared" si="1"/>
        <v>69422.410989110198</v>
      </c>
      <c r="J35" s="41">
        <f t="shared" si="2"/>
        <v>53869.422111211978</v>
      </c>
      <c r="L35" s="7"/>
      <c r="M35" s="85"/>
      <c r="N35" s="44">
        <f t="shared" si="3"/>
        <v>0.55400000000000005</v>
      </c>
      <c r="O35" s="45">
        <f t="shared" si="3"/>
        <v>0.4299</v>
      </c>
      <c r="P35" s="44"/>
      <c r="Q35" s="63"/>
      <c r="R35" s="24"/>
    </row>
    <row r="36" spans="2:18" s="1" customFormat="1" x14ac:dyDescent="0.3">
      <c r="B36" s="154" t="s">
        <v>35</v>
      </c>
      <c r="C36" s="82">
        <f>[1]Summary!C36</f>
        <v>123206495.58779506</v>
      </c>
      <c r="D36" s="125"/>
      <c r="E36" s="96"/>
      <c r="F36" s="128">
        <f>[1]Summary!F36</f>
        <v>7.3494526000513457E-3</v>
      </c>
      <c r="G36" s="84">
        <f>[1]Summary!G36</f>
        <v>7.1332073365697416E-3</v>
      </c>
      <c r="H36" s="131"/>
      <c r="I36" s="40">
        <f t="shared" si="1"/>
        <v>1305415.6992792045</v>
      </c>
      <c r="J36" s="41">
        <f t="shared" si="2"/>
        <v>938019.12384485593</v>
      </c>
      <c r="L36" s="7"/>
      <c r="M36" s="85"/>
      <c r="N36" s="44">
        <f t="shared" si="3"/>
        <v>1.0595000000000001</v>
      </c>
      <c r="O36" s="45">
        <f t="shared" si="3"/>
        <v>0.76129999999999998</v>
      </c>
      <c r="P36" s="44"/>
      <c r="Q36" s="63"/>
      <c r="R36" s="24"/>
    </row>
    <row r="37" spans="2:18" s="1" customFormat="1" x14ac:dyDescent="0.3">
      <c r="B37" s="154" t="s">
        <v>36</v>
      </c>
      <c r="C37" s="82">
        <f>[1]Summary!C37</f>
        <v>42685254.588755876</v>
      </c>
      <c r="D37" s="125"/>
      <c r="E37" s="24"/>
      <c r="F37" s="128">
        <f>[1]Summary!F37</f>
        <v>1.9575506890283003E-3</v>
      </c>
      <c r="G37" s="84">
        <f>[1]Summary!G37</f>
        <v>2.0153295413912406E-3</v>
      </c>
      <c r="H37" s="131"/>
      <c r="I37" s="40">
        <f t="shared" si="1"/>
        <v>347701.73244936834</v>
      </c>
      <c r="J37" s="41">
        <f t="shared" si="2"/>
        <v>265016.50120036211</v>
      </c>
      <c r="L37" s="7"/>
      <c r="M37" s="85"/>
      <c r="N37" s="44">
        <f t="shared" si="3"/>
        <v>0.81459999999999999</v>
      </c>
      <c r="O37" s="45">
        <f t="shared" si="3"/>
        <v>0.62090000000000001</v>
      </c>
      <c r="P37" s="44"/>
      <c r="Q37" s="63"/>
      <c r="R37" s="24"/>
    </row>
    <row r="38" spans="2:18" s="1" customFormat="1" x14ac:dyDescent="0.3">
      <c r="B38" s="154" t="s">
        <v>37</v>
      </c>
      <c r="C38" s="82">
        <f>[1]Summary!C38</f>
        <v>122408614.28660835</v>
      </c>
      <c r="D38" s="125">
        <f>[1]Summary!D38</f>
        <v>345061.98054757132</v>
      </c>
      <c r="E38" s="24"/>
      <c r="F38" s="128">
        <f>[1]Summary!F38</f>
        <v>5.3429559610113347E-3</v>
      </c>
      <c r="G38" s="84">
        <f>[1]Summary!G38</f>
        <v>5.4132155058701607E-3</v>
      </c>
      <c r="H38" s="131"/>
      <c r="I38" s="40">
        <f t="shared" si="1"/>
        <v>949020.14770635811</v>
      </c>
      <c r="J38" s="41">
        <f t="shared" si="2"/>
        <v>711839.62927418714</v>
      </c>
      <c r="L38" s="7"/>
      <c r="M38" s="85"/>
      <c r="N38" s="44"/>
      <c r="O38" s="45"/>
      <c r="P38" s="44">
        <f t="shared" si="4"/>
        <v>2.7503000000000002</v>
      </c>
      <c r="Q38" s="63">
        <f t="shared" si="4"/>
        <v>2.0629</v>
      </c>
      <c r="R38" s="24"/>
    </row>
    <row r="39" spans="2:18" s="1" customFormat="1" x14ac:dyDescent="0.3">
      <c r="B39" s="154" t="s">
        <v>38</v>
      </c>
      <c r="C39" s="82">
        <f>[1]Summary!C39</f>
        <v>357623068.74825615</v>
      </c>
      <c r="D39" s="125"/>
      <c r="E39" s="24"/>
      <c r="F39" s="128">
        <f>[1]Summary!F39</f>
        <v>2.0345006967408711E-2</v>
      </c>
      <c r="G39" s="84">
        <f>[1]Summary!G39</f>
        <v>1.9999699048707284E-2</v>
      </c>
      <c r="H39" s="131"/>
      <c r="I39" s="40">
        <f t="shared" si="1"/>
        <v>3613696.5489123072</v>
      </c>
      <c r="J39" s="41">
        <f t="shared" si="2"/>
        <v>2629967.0391819384</v>
      </c>
      <c r="L39" s="7"/>
      <c r="M39" s="85"/>
      <c r="N39" s="44">
        <f t="shared" ref="N39:O40" si="5">ROUND((I39/$C39)*100,4)</f>
        <v>1.0105</v>
      </c>
      <c r="O39" s="45">
        <f t="shared" si="5"/>
        <v>0.73540000000000005</v>
      </c>
      <c r="P39" s="44"/>
      <c r="Q39" s="63"/>
      <c r="R39" s="24"/>
    </row>
    <row r="40" spans="2:18" s="1" customFormat="1" x14ac:dyDescent="0.3">
      <c r="B40" s="154" t="s">
        <v>39</v>
      </c>
      <c r="C40" s="82">
        <f>[1]Summary!C40</f>
        <v>124866497.45385727</v>
      </c>
      <c r="D40" s="125"/>
      <c r="E40" s="24"/>
      <c r="F40" s="128">
        <f>[1]Summary!F40</f>
        <v>5.6242158051080264E-3</v>
      </c>
      <c r="G40" s="84">
        <f>[1]Summary!G40</f>
        <v>5.770506389851434E-3</v>
      </c>
      <c r="H40" s="131"/>
      <c r="I40" s="40">
        <f t="shared" si="1"/>
        <v>998977.74809391319</v>
      </c>
      <c r="J40" s="41">
        <f t="shared" si="2"/>
        <v>758823.49868054525</v>
      </c>
      <c r="M40" s="24"/>
      <c r="N40" s="44">
        <f t="shared" si="5"/>
        <v>0.8</v>
      </c>
      <c r="O40" s="45">
        <f t="shared" si="5"/>
        <v>0.60770000000000002</v>
      </c>
      <c r="P40" s="44"/>
      <c r="Q40" s="63"/>
      <c r="R40" s="24"/>
    </row>
    <row r="41" spans="2:18" s="1" customFormat="1" ht="13.5" thickBot="1" x14ac:dyDescent="0.35">
      <c r="B41" s="156" t="s">
        <v>40</v>
      </c>
      <c r="C41" s="126">
        <f>[1]Summary!C41</f>
        <v>243714249.98855227</v>
      </c>
      <c r="D41" s="127">
        <f>[1]Summary!D41</f>
        <v>680965.96810456121</v>
      </c>
      <c r="E41" s="97"/>
      <c r="F41" s="132">
        <f>[1]Summary!F41</f>
        <v>9.0808131853113705E-3</v>
      </c>
      <c r="G41" s="98">
        <f>[1]Summary!G41</f>
        <v>9.4315699650159377E-3</v>
      </c>
      <c r="H41" s="133"/>
      <c r="I41" s="99">
        <f t="shared" si="1"/>
        <v>1612941.3630403231</v>
      </c>
      <c r="J41" s="100">
        <f t="shared" si="2"/>
        <v>1240254.5695973141</v>
      </c>
      <c r="K41" s="101"/>
      <c r="L41" s="101"/>
      <c r="M41" s="97"/>
      <c r="N41" s="102"/>
      <c r="O41" s="103"/>
      <c r="P41" s="102">
        <f>ROUND((I41/$D41),4)</f>
        <v>2.3685999999999998</v>
      </c>
      <c r="Q41" s="104">
        <f>ROUND((J41/$D41),4)</f>
        <v>1.8212999999999999</v>
      </c>
      <c r="R41" s="97"/>
    </row>
    <row r="42" spans="2:18" x14ac:dyDescent="0.3">
      <c r="B42" s="8" t="s">
        <v>50</v>
      </c>
      <c r="C42" s="105"/>
    </row>
    <row r="43" spans="2:18" x14ac:dyDescent="0.3">
      <c r="C43" s="105"/>
    </row>
    <row r="44" spans="2:18" x14ac:dyDescent="0.3">
      <c r="C44" s="105"/>
    </row>
    <row r="45" spans="2:18" x14ac:dyDescent="0.3">
      <c r="C45" s="105"/>
    </row>
    <row r="46" spans="2:18" x14ac:dyDescent="0.3">
      <c r="C46" s="105"/>
    </row>
  </sheetData>
  <dataValidations count="1">
    <dataValidation type="list" allowBlank="1" showInputMessage="1" showErrorMessage="1" sqref="I5">
      <formula1>$I$6:$I$11</formula1>
    </dataValidation>
  </dataValidations>
  <pageMargins left="0.75" right="0.75" top="1.5" bottom="1" header="0.5" footer="0.5"/>
  <pageSetup paperSize="5" scale="69" orientation="landscape" r:id="rId1"/>
  <headerFooter alignWithMargins="0">
    <oddHeader>&amp;A</oddHeader>
    <oddFooter>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vidence_Exhibit" ma:contentTypeID="0x01010061EC7F66509FFD4DA0B1B261A86BE7730060A2F0C6B3446E40A04C820FF08F6FB6" ma:contentTypeVersion="67" ma:contentTypeDescription="Create a new JRAP Evidence Exhibit" ma:contentTypeScope="" ma:versionID="975dcc0a7284d3f4d3775b5f1912dba7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fda2e78-8e3f-49d4-9e97-25a6337a81ff" xmlns:ns7="e1b818bd-2541-42c2-98ba-5577735bdb09" xmlns:ns8="c177ebce-ba5d-4f17-87d0-6a1c56acc62b" xmlns:ns9="6cd78a55-9298-4f12-88a0-08be2e2ac8f0" xmlns:ns10="c28362c1-9870-483c-bf1b-38e30d5a9aa3" targetNamespace="http://schemas.microsoft.com/office/2006/metadata/properties" ma:root="true" ma:fieldsID="addcc234ea1bc00481272e495cc7cf8b" ns2:_="" ns3:_="" ns4:_="" ns5:_="" ns6:_="" ns7:_="" ns8:_="" ns9:_="" ns10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fda2e78-8e3f-49d4-9e97-25a6337a81ff"/>
    <xsd:import namespace="e1b818bd-2541-42c2-98ba-5577735bdb09"/>
    <xsd:import namespace="c177ebce-ba5d-4f17-87d0-6a1c56acc62b"/>
    <xsd:import namespace="6cd78a55-9298-4f12-88a0-08be2e2ac8f0"/>
    <xsd:import namespace="c28362c1-9870-483c-bf1b-38e30d5a9aa3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Additional_Reviewers" minOccurs="0"/>
                <xsd:element ref="ns6:Dir_Approved" minOccurs="0"/>
                <xsd:element ref="ns7:Dir_Contact"/>
                <xsd:element ref="ns6:Draft_Ready" minOccurs="0"/>
                <xsd:element ref="ns8:Exhibit" minOccurs="0"/>
                <xsd:element ref="ns8:Tab" minOccurs="0"/>
                <xsd:element ref="ns5:Schedule" minOccurs="0"/>
                <xsd:element ref="ns9:Legal" minOccurs="0"/>
                <xsd:element ref="ns6:Primary_Author" minOccurs="0"/>
                <xsd:element ref="ns6:RA_Approved" minOccurs="0"/>
                <xsd:element ref="ns6:SR_Approved" minOccurs="0"/>
                <xsd:element ref="ns6:Strategic_x003f_" minOccurs="0"/>
                <xsd:element ref="ns9:Witness" minOccurs="0"/>
                <xsd:element ref="ns7:Exhibit_x0020_Status" minOccurs="0"/>
                <xsd:element ref="ns7:IA_x0020_Review_x0020_Complete" minOccurs="0"/>
                <xsd:element ref="ns7:_x0032_018_x0020_Update" minOccurs="0"/>
                <xsd:element ref="ns7:_x0032_018_x0020_Update_x0020_Notes" minOccurs="0"/>
                <xsd:element ref="ns10:Singer_x0020_Watts" minOccurs="0"/>
                <xsd:element ref="ns10:Dx_x002f_Tx_x002f_Common" minOccurs="0"/>
                <xsd:element ref="ns10:Comments_x0020_ISD" minOccurs="0"/>
                <xsd:element ref="ns10:Witness_OK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4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_Contact" ma:default="Uri AKSELRUD" ma:format="Dropdown" ma:internalName="RA_x0020_Contact">
      <xsd:simpleType>
        <xsd:union memberTypes="dms:Text">
          <xsd:simpleType>
            <xsd:restriction base="dms:Choice">
              <xsd:enumeration value="Uri AKSELRUD"/>
              <xsd:enumeration value="Elise ANDREY"/>
              <xsd:enumeration value="Heloise APESTEGUY-REUX"/>
              <xsd:enumeration value="Oren BEN-SHLOMO"/>
              <xsd:enumeration value="Kathleen BURKE"/>
              <xsd:enumeration value="Alex ZBARCEA"/>
            </xsd:restriction>
          </xsd:simpleType>
        </xsd:union>
      </xsd:simpleType>
    </xsd:element>
    <xsd:element name="Schedule" ma:index="24" nillable="true" ma:displayName="Schedule" ma:internalName="Schedule">
      <xsd:simpleType>
        <xsd:restriction base="dms:Text">
          <xsd:maxLength value="8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Additional_Reviewers" ma:index="18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Approved" ma:index="19" nillable="true" ma:displayName="Dir_OK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Draft_Ready" ma:index="21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Primary_Author" ma:index="27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_Approved" ma:index="29" nillable="true" ma:displayName="RA_OK" ma:default="0" ma:description="Denotes Approval by Regulatory Advisor to proceed to Director Review stage." ma:internalName="RA_Approved">
      <xsd:simpleType>
        <xsd:restriction base="dms:Boolean"/>
      </xsd:simpleType>
    </xsd:element>
    <xsd:element name="SR_Approved" ma:index="30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31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18bd-2541-42c2-98ba-5577735bdb09" elementFormDefault="qualified">
    <xsd:import namespace="http://schemas.microsoft.com/office/2006/documentManagement/types"/>
    <xsd:import namespace="http://schemas.microsoft.com/office/infopath/2007/PartnerControls"/>
    <xsd:element name="Dir_Contact" ma:index="20" ma:displayName="Dir_Contact" ma:default="Jody McEachran" ma:internalName="Dir_Contact" ma:readOnly="false">
      <xsd:simpleType>
        <xsd:restriction base="dms:Text">
          <xsd:maxLength value="64"/>
        </xsd:restriction>
      </xsd:simpleType>
    </xsd:element>
    <xsd:element name="Exhibit_x0020_Status" ma:index="33" nillable="true" ma:displayName="Exhibit Status" ma:default="Red" ma:format="Dropdown" ma:internalName="Exhibit_x0020_Status">
      <xsd:simpleType>
        <xsd:restriction base="dms:Choice">
          <xsd:enumeration value="Red"/>
          <xsd:enumeration value="Yellow"/>
          <xsd:enumeration value="Green"/>
        </xsd:restriction>
      </xsd:simpleType>
    </xsd:element>
    <xsd:element name="IA_x0020_Review_x0020_Complete" ma:index="34" nillable="true" ma:displayName="IA Complete" ma:default="0" ma:internalName="IA_x0020_Review_x0020_Complete">
      <xsd:simpleType>
        <xsd:restriction base="dms:Boolean"/>
      </xsd:simpleType>
    </xsd:element>
    <xsd:element name="_x0032_018_x0020_Update" ma:index="35" nillable="true" ma:displayName="BluePage_Update" ma:default="No" ma:format="Dropdown" ma:internalName="_x0032_018_x0020_Update">
      <xsd:simpleType>
        <xsd:restriction base="dms:Choice">
          <xsd:enumeration value="Yes"/>
          <xsd:enumeration value="No"/>
        </xsd:restriction>
      </xsd:simpleType>
    </xsd:element>
    <xsd:element name="_x0032_018_x0020_Update_x0020_Notes" ma:index="36" nillable="true" ma:displayName="BluePage_Update_Notes" ma:internalName="_x0032_018_x0020_Update_x0020_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22" nillable="true" ma:displayName="Exhibit" ma:default="TSP X.X" ma:description="Type TSP here for ISD docs" ma:internalName="Exhibit">
      <xsd:simpleType>
        <xsd:restriction base="dms:Text">
          <xsd:maxLength value="8"/>
        </xsd:restriction>
      </xsd:simpleType>
    </xsd:element>
    <xsd:element name="Tab" ma:index="23" nillable="true" ma:displayName="Tab" ma:default="XX-XX" ma:description="XX - include zero if a single digit number&#10;XX = SS, SA, SR, GP" ma:internalName="Tab">
      <xsd:simpleType>
        <xsd:restriction base="dms:Text">
          <xsd:maxLength value="8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Legal" ma:index="26" nillable="true" ma:displayName="Torys_OK" ma:default="No" ma:description="Legal review required" ma:format="Dropdown" ma:indexed="true" ma:internalName="Legal">
      <xsd:simpleType>
        <xsd:restriction base="dms:Choice">
          <xsd:enumeration value="No"/>
          <xsd:enumeration value="Yes"/>
          <xsd:enumeration value="Yes - Completed"/>
        </xsd:restriction>
      </xsd:simpleType>
    </xsd:element>
    <xsd:element name="Witness" ma:index="32" nillable="true" ma:displayName="Witness" ma:internalName="Witness" ma:readOnly="false">
      <xsd:simpleType>
        <xsd:restriction base="dms:Text">
          <xsd:maxLength value="10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62c1-9870-483c-bf1b-38e30d5a9aa3" elementFormDefault="qualified">
    <xsd:import namespace="http://schemas.microsoft.com/office/2006/documentManagement/types"/>
    <xsd:import namespace="http://schemas.microsoft.com/office/infopath/2007/PartnerControls"/>
    <xsd:element name="Singer_x0020_Watts" ma:index="37" nillable="true" ma:displayName="SW_OK" ma:default="No" ma:description="Consultant review required" ma:format="Dropdown" ma:internalName="Singer_x0020_Watts">
      <xsd:simpleType>
        <xsd:restriction base="dms:Choice">
          <xsd:enumeration value="No"/>
          <xsd:enumeration value="Yes"/>
          <xsd:enumeration value="Yes - Completed"/>
        </xsd:restriction>
      </xsd:simpleType>
    </xsd:element>
    <xsd:element name="Dx_x002f_Tx_x002f_Common" ma:index="38" nillable="true" ma:displayName="Dx/Tx/Common" ma:default="Common" ma:format="Dropdown" ma:internalName="Dx_x002f_Tx_x002f_Common">
      <xsd:simpleType>
        <xsd:restriction base="dms:Choice">
          <xsd:enumeration value="Common"/>
          <xsd:enumeration value="Dx"/>
          <xsd:enumeration value="Tx"/>
          <xsd:enumeration value="Administration"/>
          <xsd:enumeration value="HONI System Plan"/>
          <xsd:enumeration value="TSP"/>
          <xsd:enumeration value="DSP"/>
          <xsd:enumeration value="GSP"/>
          <xsd:enumeration value="Rate Base"/>
          <xsd:enumeration value="Operating Revenue"/>
          <xsd:enumeration value="Operating Costs"/>
          <xsd:enumeration value="Cost of Capital and Capital Structure"/>
          <xsd:enumeration value="Deferral and Variance Accounts"/>
          <xsd:enumeration value="Distribution Cost Allocation and Rate Design"/>
          <xsd:enumeration value="Cost Allocation and Rate Design for Uniform Transmission Rates"/>
        </xsd:restriction>
      </xsd:simpleType>
    </xsd:element>
    <xsd:element name="Comments_x0020_ISD" ma:index="39" nillable="true" ma:displayName="Comments" ma:internalName="Comments_x0020_ISD">
      <xsd:simpleType>
        <xsd:restriction base="dms:Note">
          <xsd:maxLength value="255"/>
        </xsd:restriction>
      </xsd:simpleType>
    </xsd:element>
    <xsd:element name="Witness_OK" ma:index="40" nillable="true" ma:displayName="Witness_OK" ma:default="No" ma:format="Dropdown" ma:internalName="Witness_OK">
      <xsd:simpleType>
        <xsd:restriction base="dms:Choice">
          <xsd:enumeration value="No"/>
          <xsd:enumeration value="Y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PMCN44DTZYCH-1328676621-920</_dlc_DocId>
    <_dlc_DocIdUrl xmlns="f0af1d65-dfd0-4b99-b523-def3a954563f">
      <Url>https://teams.hydroone.com/sites/ra/ra/DxTx23-27/_layouts/DocIdRedir.aspx?ID=PMCN44DTZYCH-1328676621-920</Url>
      <Description>PMCN44DTZYCH-1328676621-920</Description>
    </_dlc_DocIdUrl>
    <Approved xmlns="878c78c9-770a-480c-bd6e-e30127a1e6fe">No</Approved>
  </documentManagement>
</p:properties>
</file>

<file path=customXml/itemProps1.xml><?xml version="1.0" encoding="utf-8"?>
<ds:datastoreItem xmlns:ds="http://schemas.openxmlformats.org/officeDocument/2006/customXml" ds:itemID="{3C15401F-602F-49B6-9F6B-0029471C3476}"/>
</file>

<file path=customXml/itemProps2.xml><?xml version="1.0" encoding="utf-8"?>
<ds:datastoreItem xmlns:ds="http://schemas.openxmlformats.org/officeDocument/2006/customXml" ds:itemID="{576FB414-BCBF-499C-8FD8-F5939A79CAE2}"/>
</file>

<file path=customXml/itemProps3.xml><?xml version="1.0" encoding="utf-8"?>
<ds:datastoreItem xmlns:ds="http://schemas.openxmlformats.org/officeDocument/2006/customXml" ds:itemID="{836090FF-D29A-47FB-9525-2A5811266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fda2e78-8e3f-49d4-9e97-25a6337a81ff"/>
    <ds:schemaRef ds:uri="e1b818bd-2541-42c2-98ba-5577735bdb09"/>
    <ds:schemaRef ds:uri="c177ebce-ba5d-4f17-87d0-6a1c56acc62b"/>
    <ds:schemaRef ds:uri="6cd78a55-9298-4f12-88a0-08be2e2ac8f0"/>
    <ds:schemaRef ds:uri="c28362c1-9870-483c-bf1b-38e30d5a9a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BD07C4A-23F0-4DAD-B62A-3DA4826A5FEA}"/>
</file>

<file path=customXml/itemProps5.xml><?xml version="1.0" encoding="utf-8"?>
<ds:datastoreItem xmlns:ds="http://schemas.openxmlformats.org/officeDocument/2006/customXml" ds:itemID="{9FB49B94-50CB-40DB-A220-570BD4EA23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RTSRs</dc:title>
  <dc:creator>KIM Susan</dc:creator>
  <cp:lastModifiedBy>MOLINA Carla</cp:lastModifiedBy>
  <cp:lastPrinted>2021-08-03T19:27:32Z</cp:lastPrinted>
  <dcterms:created xsi:type="dcterms:W3CDTF">2021-07-09T20:27:04Z</dcterms:created>
  <dcterms:modified xsi:type="dcterms:W3CDTF">2021-08-03T20:14:23Z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_dlc_DocIdItemGuid">
    <vt:lpwstr>212094af-ad10-4075-b6a3-3711fb8b27d4</vt:lpwstr>
  </property>
  <property fmtid="{D5CDD505-2E9C-101B-9397-08002B2CF9AE}" pid="4" name="Torys_OK">
    <vt:lpwstr/>
  </property>
</Properties>
</file>