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V:\ACTIVE APPLICATIONS\CNP 2022 COS\Models\Filing Versions\"/>
    </mc:Choice>
  </mc:AlternateContent>
  <xr:revisionPtr revIDLastSave="0" documentId="13_ncr:1_{5CB51A4D-29AD-418D-A523-7BF33044C2CB}" xr6:coauthVersionLast="47" xr6:coauthVersionMax="47" xr10:uidLastSave="{00000000-0000-0000-0000-000000000000}"/>
  <bookViews>
    <workbookView xWindow="-98" yWindow="-98" windowWidth="19396" windowHeight="10395" xr2:uid="{E7F1CC1E-88A1-49C3-ADC1-F51FC1FD1D21}"/>
  </bookViews>
  <sheets>
    <sheet name="2.2.2 Dep Exp (2-C)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__cow97">#REF!</definedName>
    <definedName name="__________crp03">#REF!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#REF!</definedName>
    <definedName name="_Parse_Out" hidden="1">#REF!</definedName>
    <definedName name="_SCH1">[1]IS!#REF!</definedName>
    <definedName name="_sch2">[1]IS!#REF!</definedName>
    <definedName name="_SCH3">[1]IS!#REF!</definedName>
    <definedName name="A43Other">#REF!</definedName>
    <definedName name="A44ajkldfalkjfd">#REF!</definedName>
    <definedName name="Alloc_Cur_Yr">#REF!</definedName>
    <definedName name="Alloc_Prv_Yr">#REF!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#REF!</definedName>
    <definedName name="API_SCFP">'[3]API - SCFP'!$O$12:$IU$66</definedName>
    <definedName name="API_YTD_Budget">'[4]Budget 2010 - API'!$A$94:$M$136</definedName>
    <definedName name="ApprovedYr">'[5]Z1.ModelVariables'!$C$12</definedName>
    <definedName name="area">#REF!</definedName>
    <definedName name="area1">#REF!</definedName>
    <definedName name="AS2DocOpenMode" hidden="1">"AS2DocumentEdit"</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#REF!</definedName>
    <definedName name="budg97">#REF!</definedName>
    <definedName name="budget2006">'[11]budget version 0 2006'!$A$1:$AK$240</definedName>
    <definedName name="budget97">#REF!</definedName>
    <definedName name="cap_act">'[12]2007 YTD import version 0'!$A$1:$AJ$243</definedName>
    <definedName name="Cap_Ord_Act">#REF!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#REF!</definedName>
    <definedName name="CASHFL2001">#REF!</definedName>
    <definedName name="CASHFL96">#REF!</definedName>
    <definedName name="CASHFL97">#REF!</definedName>
    <definedName name="CC__2999">#REF!</definedName>
    <definedName name="cc_budget">'[16]Cost Center Export for 2005'!$A$3:$E$111</definedName>
    <definedName name="cc_other">#REF!</definedName>
    <definedName name="cc_plan">#REF!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#REF!</definedName>
    <definedName name="CE_EARNINGS">#REF!</definedName>
    <definedName name="CE_Monthly_Budget">'[20]Budget 2004 - Cornwall Electric'!$A$1:$M$47</definedName>
    <definedName name="CE_PL">'[17]export CE PL'!$A$1:$O$32</definedName>
    <definedName name="CE_SCFP">'[21]CE - SCFP'!#REF!</definedName>
    <definedName name="CE_YTD_Budget">'[20]Budget 2004 - Cornwall Electric'!$A$56:$M$97</definedName>
    <definedName name="cert">#REF!</definedName>
    <definedName name="CHANGES200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#REF!</definedName>
    <definedName name="CNP_Cons._Budget2000">#REF!</definedName>
    <definedName name="CNP_Cons_Monthly_Budget">'[24]Budget 2004 - CNP CONSOLIDATED'!$A$61:$M$111</definedName>
    <definedName name="CNP_Cons_YTD_Budget">'[24]Budget 2004 - CNP CONSOLIDATED'!$A$5:$M$53</definedName>
    <definedName name="CNP_Inc._Budget2000">#REF!</definedName>
    <definedName name="CNP_Inc_Monthly_Budget">#REF!</definedName>
    <definedName name="CNP_Inc_PL">'[25]CNP Inc. - P&amp;L'!$S$9:$IV$57</definedName>
    <definedName name="CNP_Ltd._Budget2000">#REF!</definedName>
    <definedName name="CNP_Ltd_Budget_YTD">#REF!</definedName>
    <definedName name="CNP_Ltd_Monthly_Budget">#REF!</definedName>
    <definedName name="CNP_PL">#REF!</definedName>
    <definedName name="CNP_PL_Non_Cons">'[3]FON - P&amp;L(non-consolidated)'!$S$9:$IV$62</definedName>
    <definedName name="CNP_Sales">#REF!</definedName>
    <definedName name="CNP_SCFP">#REF!</definedName>
    <definedName name="CNPI">'[18]CNPI Operating'!$A$1:$O$368</definedName>
    <definedName name="CNPI_2004">'[19]CNPI 2004 Actuals'!$A$1:$I$360</definedName>
    <definedName name="CNPI_BS">'[3]CNP Inc. - BS'!$P$10:$DG$75</definedName>
    <definedName name="CNPI_SCFP">'[21]CNP Inc. - SCFP'!#REF!</definedName>
    <definedName name="cnwp">#REF!</definedName>
    <definedName name="CNWP0398">#REF!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#REF!</definedName>
    <definedName name="CustomerAdministration">[27]lists!$Z$1:$Z$36</definedName>
    <definedName name="Dec_00">'[21]CNP Inc. - P&amp;L'!#REF!</definedName>
    <definedName name="Dec_01">'[21]CNP Inc. - P&amp;L'!#REF!</definedName>
    <definedName name="Dec_02">'[21]CNP Inc. - P&amp;L'!#REF!</definedName>
    <definedName name="Dec_99">'[28]CNP Inc. - P&amp;L'!#REF!</definedName>
    <definedName name="detailincstate">#REF!</definedName>
    <definedName name="EBCaseNumber">"#N/A"</definedName>
    <definedName name="EBNUMBER">#REF!</definedName>
    <definedName name="emeployees" hidden="1">{"assumptions",#N/A,TRUE,"NETINPUT";"monthly",#N/A,TRUE,"NETINPUT";"detailed monthly",#N/A,TRUE,"NETINPUT"}</definedName>
    <definedName name="EOP_CC_2700">#REF!</definedName>
    <definedName name="export_orders">#REF!</definedName>
    <definedName name="FE_2002_Rev">'[24]Budget 2004 - CNP CONSOLIDATED'!#REF!</definedName>
    <definedName name="FE_2002_RevYTD">'[24]Budget 2004 - CNP CONSOLIDATED'!#REF!</definedName>
    <definedName name="FE_CC_2300">#REF!</definedName>
    <definedName name="FE_Month">'[24]Budget 2004 - CNP CONSOLIDATED'!#REF!</definedName>
    <definedName name="FE_Monthly">'[24]Budget 2004 - CNP CONSOLIDATED'!#REF!</definedName>
    <definedName name="FE_Y.T.D.">'[24]Budget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'[21]FO - BS (non-consolidated)'!#REF!</definedName>
    <definedName name="FO_pl">'[17]export FO PL'!$A$1:$P$29</definedName>
    <definedName name="FO_SCFP">'[21]FO - SCFP (non-consolidated)'!#REF!</definedName>
    <definedName name="FOG">'[18]FOG Operating'!$A$13:$O$100</definedName>
    <definedName name="FOG_BS">#REF!</definedName>
    <definedName name="FOG_Earnings">#REF!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#REF!</definedName>
    <definedName name="GL_Listing">'[31]Current Period'!#REF!</definedName>
    <definedName name="HEAD">[29]DATA!#REF!</definedName>
    <definedName name="histdate">[32]Financials!$E$76</definedName>
    <definedName name="holidays">#N/A</definedName>
    <definedName name="huh">#N/A</definedName>
    <definedName name="imp">#REF!</definedName>
    <definedName name="import">#REF!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'[28]CNP Inc. - P&amp;L'!#REF!</definedName>
    <definedName name="Jan_01">'[21]CNP Inc. - P&amp;L'!#REF!</definedName>
    <definedName name="Jan_02">'[21]CNP Inc. - P&amp;L'!#REF!</definedName>
    <definedName name="Jul_00">'[28]CNP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#REF!</definedName>
    <definedName name="Last_Rebasing_Year">'[33]0.1 LDC Info'!$E$27</definedName>
    <definedName name="LDC_LIST">[34]lists!$AM$1:$AM$80</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#REF!</definedName>
    <definedName name="LossFactors">[27]lists!$L$2:$L$15</definedName>
    <definedName name="main_orders">'[16]Import  Orders'!$A$1:$F$65536</definedName>
    <definedName name="maint_orders">'[36]Budget 2002 - Maint orders'!$A$1:$Y$154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#REF!</definedName>
    <definedName name="MW_2002">#REF!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'[28]CNP Inc. - P&amp;L'!#REF!</definedName>
    <definedName name="Nov_01">'[21]CNP Inc. - P&amp;L'!#REF!</definedName>
    <definedName name="Nov_02">'[21]CNP Inc. - P&amp;L'!#REF!</definedName>
    <definedName name="Oct_00">'[28]CNP Inc. - P&amp;L'!#REF!</definedName>
    <definedName name="Oct_01">'[21]CNP Inc. - P&amp;L'!#REF!</definedName>
    <definedName name="Oct_02">'[21]CNP Inc. - P&amp;L'!#REF!</definedName>
    <definedName name="oeb">#REF!</definedName>
    <definedName name="OLE_LINK1">"#REF!"</definedName>
    <definedName name="OLE_LINK7">"#REF!"</definedName>
    <definedName name="Operating_Activities">'[38]K&amp;D'!#REF!</definedName>
    <definedName name="Operating_Income">#REF!</definedName>
    <definedName name="orders">'[14]orders export'!$A$1:$E$473</definedName>
    <definedName name="orders_gl">'[19]Orders Materials by GL'!$A$1:$EI$3228</definedName>
    <definedName name="Orders_labour">[19]Orders!$A$1:$DC$678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#REF!</definedName>
    <definedName name="PC_Month">'[24]Budget 2004 - CNP CONSOLIDATED'!#REF!</definedName>
    <definedName name="PC_Monthly">'[24]Budget 2004 - CNP CONSOLIDATED'!#REF!</definedName>
    <definedName name="PC_pl">'[17]export PC PL'!$A$1:$O$27</definedName>
    <definedName name="PC_Y.T.D.">'[24]Budget 2004 - CNP CONSOLIDATED'!#REF!</definedName>
    <definedName name="PC_YTD">'[24]Budget 2004 - CNP CONSOLIDATED'!#REF!</definedName>
    <definedName name="pl_cdh">'[39]Import PL-CDH'!$A$8:$I$31</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#REF!</definedName>
    <definedName name="pl_reg">#REF!</definedName>
    <definedName name="pl_reg2">#REF!</definedName>
    <definedName name="pl_rideau">#REF!</definedName>
    <definedName name="pl_tr">#REF!</definedName>
    <definedName name="plall">#REF!</definedName>
    <definedName name="planning">#REF!</definedName>
    <definedName name="Print_Area_MI">[1]IS!#REF!</definedName>
    <definedName name="print_end">#REF!</definedName>
    <definedName name="range">'[40]Comparative P&amp;L (non-cons.)'!$B$1:$K$39</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#REF!</definedName>
    <definedName name="RATIO2">#REF!</definedName>
    <definedName name="ratio97">#REF!</definedName>
    <definedName name="RebaseYear">'[43]LDC Info'!$E$28</definedName>
    <definedName name="RebaseYear_1">'[44]LDC Info'!$E$24</definedName>
    <definedName name="res">#N/A</definedName>
    <definedName name="resize">#N/A</definedName>
    <definedName name="Revenue_2002">#REF!</definedName>
    <definedName name="Revenue_2003_Monthly">#REF!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'[2]2006 Annual Actual - STATIC'!#REF!</definedName>
    <definedName name="salaries"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#REF!</definedName>
    <definedName name="salreg">#REF!</definedName>
    <definedName name="SALREGF">#REF!</definedName>
    <definedName name="sdfvgsdfsf">#REF!</definedName>
    <definedName name="Sep_00">'[28]CNP Inc. - P&amp;L'!#REF!</definedName>
    <definedName name="Sep_01">'[21]CNP Inc. - P&amp;L'!#REF!</definedName>
    <definedName name="Sep_02">'[21]CNP Inc. - P&amp;L'!#REF!</definedName>
    <definedName name="Start_12">#REF!</definedName>
    <definedName name="Start_5">#REF!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#REF!</definedName>
    <definedName name="TextRefCopy1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#REF!</definedName>
    <definedName name="wagdob">#REF!</definedName>
    <definedName name="wagdobf">#REF!</definedName>
    <definedName name="wagreg">#REF!</definedName>
    <definedName name="wagregf">#REF!</definedName>
    <definedName name="wrn.Aging._.and._.Trend._.Analysis." hidden="1">{#N/A,#N/A,FALSE,"Aging Summary";#N/A,#N/A,FALSE,"Ratio Analysis";#N/A,#N/A,FALSE,"Test 120 Day Accts";#N/A,#N/A,FALSE,"Tickmarks"}</definedName>
    <definedName name="wrn.all." hidden="1">{"assumptions",#N/A,TRUE,"NETINPUT";"monthly",#N/A,TRUE,"NETINPUT";"detailed monthly",#N/A,TRUE,"NETINPUT"}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0" i="1" l="1"/>
  <c r="K120" i="1"/>
  <c r="F141" i="1" l="1"/>
  <c r="H141" i="1"/>
  <c r="I141" i="1"/>
  <c r="J141" i="1" s="1"/>
  <c r="K141" i="1" l="1"/>
  <c r="M141" i="1" s="1"/>
  <c r="K383" i="1" l="1"/>
  <c r="M383" i="1" s="1"/>
  <c r="J383" i="1"/>
  <c r="F383" i="1"/>
  <c r="H383" i="1" s="1"/>
  <c r="K382" i="1"/>
  <c r="M382" i="1" s="1"/>
  <c r="J382" i="1"/>
  <c r="F382" i="1"/>
  <c r="H382" i="1" s="1"/>
  <c r="K381" i="1"/>
  <c r="M381" i="1" s="1"/>
  <c r="J381" i="1"/>
  <c r="J379" i="1"/>
  <c r="F379" i="1"/>
  <c r="H379" i="1" s="1"/>
  <c r="K321" i="1"/>
  <c r="M321" i="1" s="1"/>
  <c r="J321" i="1"/>
  <c r="F321" i="1"/>
  <c r="H321" i="1" s="1"/>
  <c r="K320" i="1"/>
  <c r="M320" i="1" s="1"/>
  <c r="J320" i="1"/>
  <c r="F320" i="1"/>
  <c r="H320" i="1" s="1"/>
  <c r="K319" i="1"/>
  <c r="M319" i="1" s="1"/>
  <c r="J319" i="1"/>
  <c r="F319" i="1"/>
  <c r="H319" i="1" s="1"/>
  <c r="K316" i="1"/>
  <c r="M316" i="1" s="1"/>
  <c r="J316" i="1"/>
  <c r="F316" i="1"/>
  <c r="H316" i="1" s="1"/>
  <c r="K258" i="1"/>
  <c r="M258" i="1" s="1"/>
  <c r="J258" i="1"/>
  <c r="F258" i="1"/>
  <c r="H258" i="1" s="1"/>
  <c r="K257" i="1"/>
  <c r="M257" i="1" s="1"/>
  <c r="J257" i="1"/>
  <c r="F257" i="1"/>
  <c r="H257" i="1" s="1"/>
  <c r="F254" i="1"/>
  <c r="H254" i="1" s="1"/>
  <c r="K196" i="1"/>
  <c r="M196" i="1" s="1"/>
  <c r="J196" i="1"/>
  <c r="F196" i="1"/>
  <c r="H196" i="1" s="1"/>
  <c r="K195" i="1"/>
  <c r="M195" i="1" s="1"/>
  <c r="J195" i="1"/>
  <c r="H195" i="1"/>
  <c r="F195" i="1"/>
  <c r="K194" i="1"/>
  <c r="M194" i="1" s="1"/>
  <c r="J194" i="1"/>
  <c r="F194" i="1"/>
  <c r="H194" i="1" s="1"/>
  <c r="K193" i="1"/>
  <c r="M193" i="1" s="1"/>
  <c r="J193" i="1"/>
  <c r="H193" i="1"/>
  <c r="F193" i="1"/>
  <c r="F190" i="1"/>
  <c r="H190" i="1" s="1"/>
  <c r="K132" i="1"/>
  <c r="M132" i="1" s="1"/>
  <c r="J132" i="1"/>
  <c r="H132" i="1"/>
  <c r="F132" i="1"/>
  <c r="K131" i="1"/>
  <c r="M131" i="1" s="1"/>
  <c r="J131" i="1"/>
  <c r="F131" i="1"/>
  <c r="H131" i="1" s="1"/>
  <c r="K130" i="1"/>
  <c r="M130" i="1" s="1"/>
  <c r="J130" i="1"/>
  <c r="F130" i="1"/>
  <c r="H130" i="1" s="1"/>
  <c r="K129" i="1"/>
  <c r="M129" i="1" s="1"/>
  <c r="J129" i="1"/>
  <c r="F129" i="1"/>
  <c r="H129" i="1" s="1"/>
  <c r="J126" i="1"/>
  <c r="F126" i="1"/>
  <c r="H126" i="1" s="1"/>
  <c r="M120" i="1"/>
  <c r="K68" i="1"/>
  <c r="M68" i="1" s="1"/>
  <c r="J68" i="1"/>
  <c r="H68" i="1"/>
  <c r="F68" i="1"/>
  <c r="K67" i="1"/>
  <c r="M67" i="1" s="1"/>
  <c r="J67" i="1"/>
  <c r="F67" i="1"/>
  <c r="H67" i="1" s="1"/>
  <c r="K66" i="1"/>
  <c r="M66" i="1" s="1"/>
  <c r="J66" i="1"/>
  <c r="H66" i="1"/>
  <c r="F66" i="1"/>
  <c r="K65" i="1"/>
  <c r="M65" i="1" s="1"/>
  <c r="J65" i="1"/>
  <c r="K64" i="1"/>
  <c r="J64" i="1"/>
  <c r="F64" i="1"/>
  <c r="H64" i="1" s="1"/>
  <c r="J63" i="1"/>
  <c r="K62" i="1"/>
  <c r="M62" i="1" s="1"/>
  <c r="J62" i="1"/>
  <c r="M61" i="1"/>
  <c r="K61" i="1"/>
  <c r="J61" i="1"/>
  <c r="K59" i="1"/>
  <c r="M59" i="1" s="1"/>
  <c r="J59" i="1"/>
  <c r="K58" i="1"/>
  <c r="M58" i="1" s="1"/>
  <c r="J58" i="1"/>
  <c r="J56" i="1"/>
  <c r="K55" i="1"/>
  <c r="M55" i="1" s="1"/>
  <c r="J54" i="1"/>
  <c r="J52" i="1"/>
  <c r="J51" i="1"/>
  <c r="J50" i="1"/>
  <c r="F50" i="1"/>
  <c r="H50" i="1" s="1"/>
  <c r="J49" i="1"/>
  <c r="K46" i="1"/>
  <c r="M46" i="1" s="1"/>
  <c r="J46" i="1"/>
  <c r="F46" i="1"/>
  <c r="H46" i="1" s="1"/>
  <c r="K45" i="1"/>
  <c r="M45" i="1" s="1"/>
  <c r="J45" i="1"/>
  <c r="F108" i="1"/>
  <c r="H108" i="1" s="1"/>
  <c r="J44" i="1"/>
  <c r="K43" i="1"/>
  <c r="J43" i="1"/>
  <c r="J42" i="1"/>
  <c r="K38" i="1"/>
  <c r="M38" i="1" s="1"/>
  <c r="J38" i="1"/>
  <c r="J37" i="1"/>
  <c r="J33" i="1"/>
  <c r="J32" i="1"/>
  <c r="J31" i="1"/>
  <c r="J30" i="1"/>
  <c r="K27" i="1"/>
  <c r="M27" i="1" s="1"/>
  <c r="J27" i="1"/>
  <c r="J26" i="1"/>
  <c r="K24" i="1"/>
  <c r="J24" i="1"/>
  <c r="K23" i="1"/>
  <c r="M23" i="1" s="1"/>
  <c r="J23" i="1"/>
  <c r="F22" i="1"/>
  <c r="J21" i="1"/>
  <c r="J19" i="1"/>
  <c r="F81" i="1"/>
  <c r="H81" i="1" s="1"/>
  <c r="J16" i="1"/>
  <c r="J15" i="1"/>
  <c r="J14" i="1"/>
  <c r="L12" i="1"/>
  <c r="G133" i="1" l="1"/>
  <c r="G69" i="1"/>
  <c r="H22" i="1"/>
  <c r="F38" i="1"/>
  <c r="H38" i="1" s="1"/>
  <c r="M64" i="1"/>
  <c r="M43" i="1"/>
  <c r="L260" i="1"/>
  <c r="F17" i="1"/>
  <c r="H17" i="1" s="1"/>
  <c r="K17" i="1" s="1"/>
  <c r="M17" i="1" s="1"/>
  <c r="D385" i="1"/>
  <c r="K126" i="1"/>
  <c r="M126" i="1" s="1"/>
  <c r="F35" i="1"/>
  <c r="H35" i="1" s="1"/>
  <c r="F59" i="1"/>
  <c r="H59" i="1" s="1"/>
  <c r="F40" i="1"/>
  <c r="H40" i="1" s="1"/>
  <c r="F29" i="1"/>
  <c r="H29" i="1" s="1"/>
  <c r="K29" i="1" s="1"/>
  <c r="M29" i="1" s="1"/>
  <c r="F45" i="1"/>
  <c r="H45" i="1" s="1"/>
  <c r="F47" i="1"/>
  <c r="H47" i="1" s="1"/>
  <c r="K47" i="1" s="1"/>
  <c r="M47" i="1" s="1"/>
  <c r="F21" i="1"/>
  <c r="H21" i="1" s="1"/>
  <c r="K50" i="1"/>
  <c r="M50" i="1" s="1"/>
  <c r="M24" i="1"/>
  <c r="K22" i="1"/>
  <c r="M22" i="1" s="1"/>
  <c r="F16" i="1"/>
  <c r="H16" i="1" s="1"/>
  <c r="F14" i="1"/>
  <c r="F235" i="1"/>
  <c r="H235" i="1" s="1"/>
  <c r="F107" i="1"/>
  <c r="H107" i="1" s="1"/>
  <c r="F171" i="1"/>
  <c r="H171" i="1" s="1"/>
  <c r="F370" i="1"/>
  <c r="H370" i="1" s="1"/>
  <c r="F307" i="1"/>
  <c r="H307" i="1" s="1"/>
  <c r="F101" i="1"/>
  <c r="H101" i="1" s="1"/>
  <c r="F277" i="1"/>
  <c r="H277" i="1" s="1"/>
  <c r="F215" i="1"/>
  <c r="H215" i="1" s="1"/>
  <c r="F151" i="1"/>
  <c r="H151" i="1" s="1"/>
  <c r="J48" i="1"/>
  <c r="F335" i="1"/>
  <c r="H335" i="1" s="1"/>
  <c r="F272" i="1"/>
  <c r="H272" i="1" s="1"/>
  <c r="F146" i="1"/>
  <c r="H146" i="1" s="1"/>
  <c r="F20" i="1"/>
  <c r="H20" i="1" s="1"/>
  <c r="K20" i="1" s="1"/>
  <c r="M20" i="1" s="1"/>
  <c r="F342" i="1"/>
  <c r="H342" i="1" s="1"/>
  <c r="F279" i="1"/>
  <c r="H279" i="1" s="1"/>
  <c r="F27" i="1"/>
  <c r="H27" i="1" s="1"/>
  <c r="J28" i="1"/>
  <c r="F347" i="1"/>
  <c r="H347" i="1" s="1"/>
  <c r="F284" i="1"/>
  <c r="H284" i="1" s="1"/>
  <c r="F224" i="1"/>
  <c r="H224" i="1" s="1"/>
  <c r="F96" i="1"/>
  <c r="H96" i="1" s="1"/>
  <c r="F228" i="1"/>
  <c r="H228" i="1" s="1"/>
  <c r="F164" i="1"/>
  <c r="H164" i="1" s="1"/>
  <c r="F57" i="1"/>
  <c r="H57" i="1" s="1"/>
  <c r="K57" i="1" s="1"/>
  <c r="M57" i="1" s="1"/>
  <c r="J18" i="1"/>
  <c r="F19" i="1"/>
  <c r="H19" i="1" s="1"/>
  <c r="K19" i="1" s="1"/>
  <c r="M19" i="1" s="1"/>
  <c r="F212" i="1"/>
  <c r="H212" i="1" s="1"/>
  <c r="F84" i="1"/>
  <c r="H84" i="1" s="1"/>
  <c r="K21" i="1"/>
  <c r="J25" i="1"/>
  <c r="F26" i="1"/>
  <c r="H26" i="1" s="1"/>
  <c r="K26" i="1" s="1"/>
  <c r="M26" i="1" s="1"/>
  <c r="J34" i="1"/>
  <c r="J39" i="1"/>
  <c r="F55" i="1"/>
  <c r="H55" i="1" s="1"/>
  <c r="F78" i="1"/>
  <c r="H78" i="1" s="1"/>
  <c r="F86" i="1"/>
  <c r="H86" i="1" s="1"/>
  <c r="F89" i="1"/>
  <c r="H89" i="1" s="1"/>
  <c r="F94" i="1"/>
  <c r="H94" i="1" s="1"/>
  <c r="F24" i="1"/>
  <c r="H24" i="1" s="1"/>
  <c r="F219" i="1"/>
  <c r="H219" i="1" s="1"/>
  <c r="F155" i="1"/>
  <c r="H155" i="1" s="1"/>
  <c r="F339" i="1"/>
  <c r="H339" i="1" s="1"/>
  <c r="F276" i="1"/>
  <c r="H276" i="1" s="1"/>
  <c r="F216" i="1"/>
  <c r="H216" i="1" s="1"/>
  <c r="F88" i="1"/>
  <c r="H88" i="1" s="1"/>
  <c r="F346" i="1"/>
  <c r="H346" i="1" s="1"/>
  <c r="F93" i="1"/>
  <c r="H93" i="1" s="1"/>
  <c r="K35" i="1"/>
  <c r="M35" i="1" s="1"/>
  <c r="J35" i="1"/>
  <c r="K40" i="1"/>
  <c r="M40" i="1" s="1"/>
  <c r="J40" i="1"/>
  <c r="J41" i="1"/>
  <c r="F112" i="1"/>
  <c r="H112" i="1" s="1"/>
  <c r="F49" i="1"/>
  <c r="H49" i="1" s="1"/>
  <c r="K49" i="1" s="1"/>
  <c r="M49" i="1" s="1"/>
  <c r="F52" i="1"/>
  <c r="H52" i="1" s="1"/>
  <c r="K52" i="1" s="1"/>
  <c r="M52" i="1" s="1"/>
  <c r="F91" i="1"/>
  <c r="H91" i="1" s="1"/>
  <c r="F100" i="1"/>
  <c r="H100" i="1" s="1"/>
  <c r="F269" i="1"/>
  <c r="H269" i="1" s="1"/>
  <c r="F207" i="1"/>
  <c r="H207" i="1" s="1"/>
  <c r="F143" i="1"/>
  <c r="H143" i="1" s="1"/>
  <c r="K16" i="1"/>
  <c r="M16" i="1" s="1"/>
  <c r="F37" i="1"/>
  <c r="H37" i="1" s="1"/>
  <c r="K37" i="1" s="1"/>
  <c r="M37" i="1" s="1"/>
  <c r="F43" i="1"/>
  <c r="H43" i="1" s="1"/>
  <c r="F334" i="1"/>
  <c r="H334" i="1" s="1"/>
  <c r="F271" i="1"/>
  <c r="H271" i="1" s="1"/>
  <c r="D12" i="1"/>
  <c r="F331" i="1"/>
  <c r="H331" i="1" s="1"/>
  <c r="F268" i="1"/>
  <c r="H268" i="1" s="1"/>
  <c r="J20" i="1"/>
  <c r="J60" i="1"/>
  <c r="F63" i="1"/>
  <c r="H63" i="1" s="1"/>
  <c r="K63" i="1" s="1"/>
  <c r="M63" i="1" s="1"/>
  <c r="E73" i="1"/>
  <c r="F102" i="1"/>
  <c r="H102" i="1" s="1"/>
  <c r="F309" i="1"/>
  <c r="H309" i="1" s="1"/>
  <c r="F247" i="1"/>
  <c r="H247" i="1" s="1"/>
  <c r="F183" i="1"/>
  <c r="H183" i="1" s="1"/>
  <c r="F119" i="1"/>
  <c r="H119" i="1" s="1"/>
  <c r="F82" i="1"/>
  <c r="H82" i="1" s="1"/>
  <c r="F267" i="1"/>
  <c r="D69" i="1"/>
  <c r="L69" i="1"/>
  <c r="F285" i="1"/>
  <c r="H285" i="1" s="1"/>
  <c r="F223" i="1"/>
  <c r="H223" i="1" s="1"/>
  <c r="F159" i="1"/>
  <c r="H159" i="1" s="1"/>
  <c r="F95" i="1"/>
  <c r="H95" i="1" s="1"/>
  <c r="F350" i="1"/>
  <c r="H350" i="1" s="1"/>
  <c r="F287" i="1"/>
  <c r="H287" i="1" s="1"/>
  <c r="F97" i="1"/>
  <c r="H97" i="1" s="1"/>
  <c r="F34" i="1"/>
  <c r="H34" i="1" s="1"/>
  <c r="K34" i="1" s="1"/>
  <c r="M34" i="1" s="1"/>
  <c r="K12" i="1"/>
  <c r="J17" i="1"/>
  <c r="F211" i="1"/>
  <c r="H211" i="1" s="1"/>
  <c r="F83" i="1"/>
  <c r="H83" i="1" s="1"/>
  <c r="F147" i="1"/>
  <c r="H147" i="1" s="1"/>
  <c r="J22" i="1"/>
  <c r="F23" i="1"/>
  <c r="H23" i="1" s="1"/>
  <c r="F343" i="1"/>
  <c r="H343" i="1" s="1"/>
  <c r="F280" i="1"/>
  <c r="H280" i="1" s="1"/>
  <c r="F154" i="1"/>
  <c r="H154" i="1" s="1"/>
  <c r="F90" i="1"/>
  <c r="H90" i="1" s="1"/>
  <c r="J29" i="1"/>
  <c r="F30" i="1"/>
  <c r="H30" i="1" s="1"/>
  <c r="K30" i="1" s="1"/>
  <c r="M30" i="1" s="1"/>
  <c r="J36" i="1"/>
  <c r="F355" i="1"/>
  <c r="H355" i="1" s="1"/>
  <c r="F292" i="1"/>
  <c r="H292" i="1" s="1"/>
  <c r="F166" i="1"/>
  <c r="H166" i="1" s="1"/>
  <c r="F270" i="1"/>
  <c r="H270" i="1" s="1"/>
  <c r="F208" i="1"/>
  <c r="H208" i="1" s="1"/>
  <c r="F80" i="1"/>
  <c r="H80" i="1" s="1"/>
  <c r="F338" i="1"/>
  <c r="H338" i="1" s="1"/>
  <c r="F85" i="1"/>
  <c r="H85" i="1" s="1"/>
  <c r="F220" i="1"/>
  <c r="H220" i="1" s="1"/>
  <c r="F92" i="1"/>
  <c r="H92" i="1" s="1"/>
  <c r="F358" i="1"/>
  <c r="H358" i="1" s="1"/>
  <c r="F295" i="1"/>
  <c r="H295" i="1" s="1"/>
  <c r="F233" i="1"/>
  <c r="H233" i="1" s="1"/>
  <c r="F252" i="1"/>
  <c r="H252" i="1" s="1"/>
  <c r="F124" i="1"/>
  <c r="H124" i="1" s="1"/>
  <c r="F79" i="1"/>
  <c r="H79" i="1" s="1"/>
  <c r="F87" i="1"/>
  <c r="H87" i="1" s="1"/>
  <c r="K190" i="1"/>
  <c r="M190" i="1" s="1"/>
  <c r="J190" i="1"/>
  <c r="F362" i="1"/>
  <c r="H362" i="1" s="1"/>
  <c r="F299" i="1"/>
  <c r="H299" i="1" s="1"/>
  <c r="F367" i="1"/>
  <c r="H367" i="1" s="1"/>
  <c r="F304" i="1"/>
  <c r="H304" i="1" s="1"/>
  <c r="F178" i="1"/>
  <c r="H178" i="1" s="1"/>
  <c r="F114" i="1"/>
  <c r="H114" i="1" s="1"/>
  <c r="F318" i="1"/>
  <c r="H318" i="1" s="1"/>
  <c r="F381" i="1"/>
  <c r="H381" i="1" s="1"/>
  <c r="F256" i="1"/>
  <c r="H256" i="1" s="1"/>
  <c r="F192" i="1"/>
  <c r="H192" i="1" s="1"/>
  <c r="F109" i="1"/>
  <c r="H109" i="1" s="1"/>
  <c r="F110" i="1"/>
  <c r="H110" i="1" s="1"/>
  <c r="F145" i="1"/>
  <c r="H145" i="1" s="1"/>
  <c r="F148" i="1"/>
  <c r="H148" i="1" s="1"/>
  <c r="F153" i="1"/>
  <c r="H153" i="1" s="1"/>
  <c r="F156" i="1"/>
  <c r="H156" i="1" s="1"/>
  <c r="F227" i="1"/>
  <c r="H227" i="1" s="1"/>
  <c r="F99" i="1"/>
  <c r="H99" i="1" s="1"/>
  <c r="F163" i="1"/>
  <c r="H163" i="1" s="1"/>
  <c r="F294" i="1"/>
  <c r="H294" i="1" s="1"/>
  <c r="F239" i="1"/>
  <c r="H239" i="1" s="1"/>
  <c r="F175" i="1"/>
  <c r="H175" i="1" s="1"/>
  <c r="F111" i="1"/>
  <c r="H111" i="1" s="1"/>
  <c r="J53" i="1"/>
  <c r="F311" i="1"/>
  <c r="H311" i="1" s="1"/>
  <c r="F185" i="1"/>
  <c r="H185" i="1" s="1"/>
  <c r="F121" i="1"/>
  <c r="H121" i="1" s="1"/>
  <c r="F313" i="1"/>
  <c r="H313" i="1" s="1"/>
  <c r="F251" i="1"/>
  <c r="H251" i="1" s="1"/>
  <c r="F187" i="1"/>
  <c r="H187" i="1" s="1"/>
  <c r="F104" i="1"/>
  <c r="H104" i="1" s="1"/>
  <c r="F117" i="1"/>
  <c r="H117" i="1" s="1"/>
  <c r="F173" i="1"/>
  <c r="H173" i="1" s="1"/>
  <c r="F51" i="1"/>
  <c r="H51" i="1" s="1"/>
  <c r="K51" i="1" s="1"/>
  <c r="M51" i="1" s="1"/>
  <c r="F244" i="1"/>
  <c r="H244" i="1" s="1"/>
  <c r="F116" i="1"/>
  <c r="H116" i="1" s="1"/>
  <c r="F378" i="1"/>
  <c r="H378" i="1" s="1"/>
  <c r="F315" i="1"/>
  <c r="H315" i="1" s="1"/>
  <c r="F189" i="1"/>
  <c r="H189" i="1" s="1"/>
  <c r="F125" i="1"/>
  <c r="H125" i="1" s="1"/>
  <c r="F65" i="1"/>
  <c r="H65" i="1" s="1"/>
  <c r="F36" i="1"/>
  <c r="H36" i="1" s="1"/>
  <c r="K36" i="1" s="1"/>
  <c r="M36" i="1" s="1"/>
  <c r="F354" i="1"/>
  <c r="H354" i="1" s="1"/>
  <c r="F291" i="1"/>
  <c r="H291" i="1" s="1"/>
  <c r="F41" i="1"/>
  <c r="H41" i="1" s="1"/>
  <c r="K41" i="1" s="1"/>
  <c r="M41" i="1" s="1"/>
  <c r="F359" i="1"/>
  <c r="H359" i="1" s="1"/>
  <c r="F234" i="1"/>
  <c r="H234" i="1" s="1"/>
  <c r="F296" i="1"/>
  <c r="H296" i="1" s="1"/>
  <c r="F170" i="1"/>
  <c r="H170" i="1" s="1"/>
  <c r="F106" i="1"/>
  <c r="H106" i="1" s="1"/>
  <c r="J47" i="1"/>
  <c r="F48" i="1"/>
  <c r="H48" i="1" s="1"/>
  <c r="K48" i="1" s="1"/>
  <c r="M48" i="1" s="1"/>
  <c r="F366" i="1"/>
  <c r="H366" i="1" s="1"/>
  <c r="F303" i="1"/>
  <c r="H303" i="1" s="1"/>
  <c r="F177" i="1"/>
  <c r="H177" i="1" s="1"/>
  <c r="J57" i="1"/>
  <c r="F58" i="1"/>
  <c r="H58" i="1" s="1"/>
  <c r="F60" i="1"/>
  <c r="H60" i="1" s="1"/>
  <c r="K60" i="1" s="1"/>
  <c r="M60" i="1" s="1"/>
  <c r="F105" i="1"/>
  <c r="H105" i="1" s="1"/>
  <c r="F113" i="1"/>
  <c r="H113" i="1" s="1"/>
  <c r="F142" i="1"/>
  <c r="H142" i="1" s="1"/>
  <c r="F150" i="1"/>
  <c r="H150" i="1" s="1"/>
  <c r="F158" i="1"/>
  <c r="H158" i="1" s="1"/>
  <c r="F165" i="1"/>
  <c r="H165" i="1" s="1"/>
  <c r="F351" i="1"/>
  <c r="H351" i="1" s="1"/>
  <c r="F288" i="1"/>
  <c r="H288" i="1" s="1"/>
  <c r="F162" i="1"/>
  <c r="H162" i="1" s="1"/>
  <c r="F98" i="1"/>
  <c r="H98" i="1" s="1"/>
  <c r="F231" i="1"/>
  <c r="H231" i="1" s="1"/>
  <c r="F167" i="1"/>
  <c r="H167" i="1" s="1"/>
  <c r="F103" i="1"/>
  <c r="H103" i="1" s="1"/>
  <c r="F298" i="1"/>
  <c r="H298" i="1" s="1"/>
  <c r="F361" i="1"/>
  <c r="H361" i="1" s="1"/>
  <c r="F236" i="1"/>
  <c r="H236" i="1" s="1"/>
  <c r="F172" i="1"/>
  <c r="H172" i="1" s="1"/>
  <c r="F363" i="1"/>
  <c r="H363" i="1" s="1"/>
  <c r="F238" i="1"/>
  <c r="H238" i="1" s="1"/>
  <c r="F300" i="1"/>
  <c r="H300" i="1" s="1"/>
  <c r="F174" i="1"/>
  <c r="H174" i="1" s="1"/>
  <c r="F308" i="1"/>
  <c r="H308" i="1" s="1"/>
  <c r="F371" i="1"/>
  <c r="H371" i="1" s="1"/>
  <c r="F246" i="1"/>
  <c r="H246" i="1" s="1"/>
  <c r="F182" i="1"/>
  <c r="H182" i="1" s="1"/>
  <c r="F118" i="1"/>
  <c r="H118" i="1" s="1"/>
  <c r="F373" i="1"/>
  <c r="H373" i="1" s="1"/>
  <c r="F310" i="1"/>
  <c r="H310" i="1" s="1"/>
  <c r="F248" i="1"/>
  <c r="H248" i="1" s="1"/>
  <c r="F184" i="1"/>
  <c r="H184" i="1" s="1"/>
  <c r="F62" i="1"/>
  <c r="H62" i="1" s="1"/>
  <c r="F380" i="1"/>
  <c r="H380" i="1" s="1"/>
  <c r="F317" i="1"/>
  <c r="H317" i="1" s="1"/>
  <c r="F255" i="1"/>
  <c r="H255" i="1" s="1"/>
  <c r="F191" i="1"/>
  <c r="H191" i="1" s="1"/>
  <c r="F127" i="1"/>
  <c r="H127" i="1" s="1"/>
  <c r="D133" i="1"/>
  <c r="L133" i="1"/>
  <c r="F305" i="1"/>
  <c r="H305" i="1" s="1"/>
  <c r="F243" i="1"/>
  <c r="H243" i="1" s="1"/>
  <c r="F368" i="1"/>
  <c r="H368" i="1" s="1"/>
  <c r="F179" i="1"/>
  <c r="H179" i="1" s="1"/>
  <c r="F115" i="1"/>
  <c r="H115" i="1" s="1"/>
  <c r="F375" i="1"/>
  <c r="H375" i="1" s="1"/>
  <c r="F312" i="1"/>
  <c r="H312" i="1" s="1"/>
  <c r="F250" i="1"/>
  <c r="H250" i="1" s="1"/>
  <c r="F186" i="1"/>
  <c r="H186" i="1" s="1"/>
  <c r="F122" i="1"/>
  <c r="H122" i="1" s="1"/>
  <c r="F120" i="1"/>
  <c r="H120" i="1" s="1"/>
  <c r="F123" i="1"/>
  <c r="H123" i="1" s="1"/>
  <c r="F128" i="1"/>
  <c r="H128" i="1" s="1"/>
  <c r="F144" i="1"/>
  <c r="H144" i="1" s="1"/>
  <c r="F149" i="1"/>
  <c r="H149" i="1" s="1"/>
  <c r="F152" i="1"/>
  <c r="H152" i="1" s="1"/>
  <c r="F157" i="1"/>
  <c r="H157" i="1" s="1"/>
  <c r="F160" i="1"/>
  <c r="H160" i="1" s="1"/>
  <c r="F181" i="1"/>
  <c r="H181" i="1" s="1"/>
  <c r="F245" i="1"/>
  <c r="H245" i="1" s="1"/>
  <c r="F169" i="1"/>
  <c r="H169" i="1" s="1"/>
  <c r="D260" i="1"/>
  <c r="F205" i="1"/>
  <c r="F214" i="1"/>
  <c r="H214" i="1" s="1"/>
  <c r="F222" i="1"/>
  <c r="H222" i="1" s="1"/>
  <c r="F253" i="1"/>
  <c r="H253" i="1" s="1"/>
  <c r="F176" i="1"/>
  <c r="H176" i="1" s="1"/>
  <c r="F210" i="1"/>
  <c r="H210" i="1" s="1"/>
  <c r="F218" i="1"/>
  <c r="H218" i="1" s="1"/>
  <c r="F226" i="1"/>
  <c r="H226" i="1" s="1"/>
  <c r="F230" i="1"/>
  <c r="H230" i="1" s="1"/>
  <c r="F232" i="1"/>
  <c r="H232" i="1" s="1"/>
  <c r="L197" i="1"/>
  <c r="F168" i="1"/>
  <c r="H168" i="1" s="1"/>
  <c r="F180" i="1"/>
  <c r="H180" i="1" s="1"/>
  <c r="F188" i="1"/>
  <c r="H188" i="1" s="1"/>
  <c r="D197" i="1"/>
  <c r="F206" i="1"/>
  <c r="H206" i="1" s="1"/>
  <c r="G197" i="1"/>
  <c r="F161" i="1"/>
  <c r="H161" i="1" s="1"/>
  <c r="F209" i="1"/>
  <c r="H209" i="1" s="1"/>
  <c r="F213" i="1"/>
  <c r="H213" i="1" s="1"/>
  <c r="F217" i="1"/>
  <c r="H217" i="1" s="1"/>
  <c r="F221" i="1"/>
  <c r="H221" i="1" s="1"/>
  <c r="F225" i="1"/>
  <c r="H225" i="1" s="1"/>
  <c r="F242" i="1"/>
  <c r="H242" i="1" s="1"/>
  <c r="K254" i="1"/>
  <c r="M254" i="1" s="1"/>
  <c r="J254" i="1"/>
  <c r="F241" i="1"/>
  <c r="H241" i="1" s="1"/>
  <c r="F273" i="1"/>
  <c r="H273" i="1" s="1"/>
  <c r="F278" i="1"/>
  <c r="H278" i="1" s="1"/>
  <c r="F286" i="1"/>
  <c r="H286" i="1" s="1"/>
  <c r="G260" i="1"/>
  <c r="D323" i="1"/>
  <c r="F275" i="1"/>
  <c r="H275" i="1" s="1"/>
  <c r="F282" i="1"/>
  <c r="H282" i="1" s="1"/>
  <c r="F290" i="1"/>
  <c r="H290" i="1" s="1"/>
  <c r="F302" i="1"/>
  <c r="H302" i="1" s="1"/>
  <c r="F240" i="1"/>
  <c r="H240" i="1" s="1"/>
  <c r="F237" i="1"/>
  <c r="H237" i="1" s="1"/>
  <c r="F249" i="1"/>
  <c r="H249" i="1" s="1"/>
  <c r="L323" i="1"/>
  <c r="F283" i="1"/>
  <c r="H283" i="1" s="1"/>
  <c r="F229" i="1"/>
  <c r="H229" i="1" s="1"/>
  <c r="F274" i="1"/>
  <c r="H274" i="1" s="1"/>
  <c r="F281" i="1"/>
  <c r="H281" i="1" s="1"/>
  <c r="F289" i="1"/>
  <c r="H289" i="1" s="1"/>
  <c r="F333" i="1"/>
  <c r="H333" i="1" s="1"/>
  <c r="F336" i="1"/>
  <c r="H336" i="1" s="1"/>
  <c r="F341" i="1"/>
  <c r="H341" i="1" s="1"/>
  <c r="F344" i="1"/>
  <c r="H344" i="1" s="1"/>
  <c r="F349" i="1"/>
  <c r="H349" i="1" s="1"/>
  <c r="F352" i="1"/>
  <c r="H352" i="1" s="1"/>
  <c r="F357" i="1"/>
  <c r="H357" i="1" s="1"/>
  <c r="F360" i="1"/>
  <c r="H360" i="1" s="1"/>
  <c r="F365" i="1"/>
  <c r="H365" i="1" s="1"/>
  <c r="F376" i="1"/>
  <c r="H376" i="1" s="1"/>
  <c r="F301" i="1"/>
  <c r="H301" i="1" s="1"/>
  <c r="F306" i="1"/>
  <c r="H306" i="1" s="1"/>
  <c r="G323" i="1"/>
  <c r="F297" i="1"/>
  <c r="H297" i="1" s="1"/>
  <c r="G385" i="1"/>
  <c r="L385" i="1"/>
  <c r="F332" i="1"/>
  <c r="H332" i="1" s="1"/>
  <c r="F337" i="1"/>
  <c r="H337" i="1" s="1"/>
  <c r="F340" i="1"/>
  <c r="H340" i="1" s="1"/>
  <c r="F345" i="1"/>
  <c r="H345" i="1" s="1"/>
  <c r="F348" i="1"/>
  <c r="H348" i="1" s="1"/>
  <c r="F353" i="1"/>
  <c r="H353" i="1" s="1"/>
  <c r="F356" i="1"/>
  <c r="H356" i="1" s="1"/>
  <c r="F364" i="1"/>
  <c r="H364" i="1" s="1"/>
  <c r="F369" i="1"/>
  <c r="H369" i="1" s="1"/>
  <c r="F372" i="1"/>
  <c r="H372" i="1" s="1"/>
  <c r="F374" i="1"/>
  <c r="H374" i="1" s="1"/>
  <c r="F377" i="1"/>
  <c r="H377" i="1" s="1"/>
  <c r="K379" i="1"/>
  <c r="M379" i="1" s="1"/>
  <c r="F293" i="1"/>
  <c r="H293" i="1" s="1"/>
  <c r="F314" i="1"/>
  <c r="H314" i="1" s="1"/>
  <c r="E323" i="1" l="1"/>
  <c r="I371" i="1"/>
  <c r="I363" i="1"/>
  <c r="I355" i="1"/>
  <c r="I347" i="1"/>
  <c r="I339" i="1"/>
  <c r="I331" i="1"/>
  <c r="I317" i="1"/>
  <c r="I312" i="1"/>
  <c r="I304" i="1"/>
  <c r="I296" i="1"/>
  <c r="I376" i="1"/>
  <c r="I368" i="1"/>
  <c r="I360" i="1"/>
  <c r="I352" i="1"/>
  <c r="I344" i="1"/>
  <c r="I336" i="1"/>
  <c r="I309" i="1"/>
  <c r="I373" i="1"/>
  <c r="I365" i="1"/>
  <c r="I357" i="1"/>
  <c r="I349" i="1"/>
  <c r="I341" i="1"/>
  <c r="I333" i="1"/>
  <c r="I314" i="1"/>
  <c r="I380" i="1"/>
  <c r="I375" i="1"/>
  <c r="I367" i="1"/>
  <c r="I359" i="1"/>
  <c r="I351" i="1"/>
  <c r="I343" i="1"/>
  <c r="I335" i="1"/>
  <c r="I308" i="1"/>
  <c r="I300" i="1"/>
  <c r="I372" i="1"/>
  <c r="I364" i="1"/>
  <c r="I356" i="1"/>
  <c r="I348" i="1"/>
  <c r="I340" i="1"/>
  <c r="I332" i="1"/>
  <c r="I318" i="1"/>
  <c r="I313" i="1"/>
  <c r="I305" i="1"/>
  <c r="I297" i="1"/>
  <c r="I377" i="1"/>
  <c r="I369" i="1"/>
  <c r="I361" i="1"/>
  <c r="I353" i="1"/>
  <c r="I345" i="1"/>
  <c r="I337" i="1"/>
  <c r="I310" i="1"/>
  <c r="I289" i="1"/>
  <c r="I281" i="1"/>
  <c r="I273" i="1"/>
  <c r="I248" i="1"/>
  <c r="I240" i="1"/>
  <c r="I315" i="1"/>
  <c r="I306" i="1"/>
  <c r="I299" i="1"/>
  <c r="I298" i="1"/>
  <c r="I286" i="1"/>
  <c r="I278" i="1"/>
  <c r="I270" i="1"/>
  <c r="I253" i="1"/>
  <c r="I245" i="1"/>
  <c r="I307" i="1"/>
  <c r="I303" i="1"/>
  <c r="I302" i="1"/>
  <c r="I301" i="1"/>
  <c r="I295" i="1"/>
  <c r="I291" i="1"/>
  <c r="I283" i="1"/>
  <c r="I275" i="1"/>
  <c r="I267" i="1"/>
  <c r="I255" i="1"/>
  <c r="I250" i="1"/>
  <c r="I242" i="1"/>
  <c r="I234" i="1"/>
  <c r="I378" i="1"/>
  <c r="I370" i="1"/>
  <c r="I362" i="1"/>
  <c r="I354" i="1"/>
  <c r="I346" i="1"/>
  <c r="I338" i="1"/>
  <c r="I330" i="1"/>
  <c r="I294" i="1"/>
  <c r="I288" i="1"/>
  <c r="I280" i="1"/>
  <c r="I272" i="1"/>
  <c r="I247" i="1"/>
  <c r="I239" i="1"/>
  <c r="I285" i="1"/>
  <c r="I277" i="1"/>
  <c r="I269" i="1"/>
  <c r="I252" i="1"/>
  <c r="I244" i="1"/>
  <c r="I236" i="1"/>
  <c r="I228" i="1"/>
  <c r="I311" i="1"/>
  <c r="I293" i="1"/>
  <c r="I290" i="1"/>
  <c r="I282" i="1"/>
  <c r="I274" i="1"/>
  <c r="I249" i="1"/>
  <c r="I241" i="1"/>
  <c r="I287" i="1"/>
  <c r="I279" i="1"/>
  <c r="I342" i="1"/>
  <c r="I246" i="1"/>
  <c r="I227" i="1"/>
  <c r="I219" i="1"/>
  <c r="I211" i="1"/>
  <c r="I231" i="1"/>
  <c r="I224" i="1"/>
  <c r="I216" i="1"/>
  <c r="I208" i="1"/>
  <c r="I192" i="1"/>
  <c r="I187" i="1"/>
  <c r="I179" i="1"/>
  <c r="I358" i="1"/>
  <c r="I230" i="1"/>
  <c r="I221" i="1"/>
  <c r="I213" i="1"/>
  <c r="I205" i="1"/>
  <c r="I184" i="1"/>
  <c r="I176" i="1"/>
  <c r="I168" i="1"/>
  <c r="I160" i="1"/>
  <c r="I334" i="1"/>
  <c r="I226" i="1"/>
  <c r="I218" i="1"/>
  <c r="I210" i="1"/>
  <c r="I374" i="1"/>
  <c r="I292" i="1"/>
  <c r="I284" i="1"/>
  <c r="I256" i="1"/>
  <c r="I229" i="1"/>
  <c r="I223" i="1"/>
  <c r="I215" i="1"/>
  <c r="I207" i="1"/>
  <c r="I191" i="1"/>
  <c r="I186" i="1"/>
  <c r="I178" i="1"/>
  <c r="I350" i="1"/>
  <c r="I276" i="1"/>
  <c r="I268" i="1"/>
  <c r="I220" i="1"/>
  <c r="I212" i="1"/>
  <c r="I183" i="1"/>
  <c r="I175" i="1"/>
  <c r="I167" i="1"/>
  <c r="I271" i="1"/>
  <c r="I235" i="1"/>
  <c r="I233" i="1"/>
  <c r="I225" i="1"/>
  <c r="I217" i="1"/>
  <c r="I209" i="1"/>
  <c r="I188" i="1"/>
  <c r="I180" i="1"/>
  <c r="I172" i="1"/>
  <c r="I164" i="1"/>
  <c r="I159" i="1"/>
  <c r="I151" i="1"/>
  <c r="I143" i="1"/>
  <c r="I127" i="1"/>
  <c r="I122" i="1"/>
  <c r="I116" i="1"/>
  <c r="I237" i="1"/>
  <c r="I174" i="1"/>
  <c r="I169" i="1"/>
  <c r="I166" i="1"/>
  <c r="I156" i="1"/>
  <c r="I148" i="1"/>
  <c r="I113" i="1"/>
  <c r="I105" i="1"/>
  <c r="I97" i="1"/>
  <c r="I251" i="1"/>
  <c r="I232" i="1"/>
  <c r="I173" i="1"/>
  <c r="I171" i="1"/>
  <c r="I170" i="1"/>
  <c r="I165" i="1"/>
  <c r="I243" i="1"/>
  <c r="I222" i="1"/>
  <c r="I214" i="1"/>
  <c r="I185" i="1"/>
  <c r="I177" i="1"/>
  <c r="I158" i="1"/>
  <c r="I150" i="1"/>
  <c r="I142" i="1"/>
  <c r="I121" i="1"/>
  <c r="I115" i="1"/>
  <c r="I189" i="1"/>
  <c r="I181" i="1"/>
  <c r="I161" i="1"/>
  <c r="I155" i="1"/>
  <c r="I147" i="1"/>
  <c r="I120" i="1"/>
  <c r="I112" i="1"/>
  <c r="I104" i="1"/>
  <c r="I96" i="1"/>
  <c r="I366" i="1"/>
  <c r="I238" i="1"/>
  <c r="I152" i="1"/>
  <c r="I144" i="1"/>
  <c r="I128" i="1"/>
  <c r="I123" i="1"/>
  <c r="I117" i="1"/>
  <c r="I109" i="1"/>
  <c r="I206" i="1"/>
  <c r="I182" i="1"/>
  <c r="I157" i="1"/>
  <c r="I149" i="1"/>
  <c r="I114" i="1"/>
  <c r="I163" i="1"/>
  <c r="I111" i="1"/>
  <c r="I106" i="1"/>
  <c r="I103" i="1"/>
  <c r="I89" i="1"/>
  <c r="I81" i="1"/>
  <c r="I110" i="1"/>
  <c r="I108" i="1"/>
  <c r="I107" i="1"/>
  <c r="I102" i="1"/>
  <c r="I94" i="1"/>
  <c r="I86" i="1"/>
  <c r="I78" i="1"/>
  <c r="I119" i="1"/>
  <c r="I101" i="1"/>
  <c r="I91" i="1"/>
  <c r="I83" i="1"/>
  <c r="I153" i="1"/>
  <c r="I145" i="1"/>
  <c r="I124" i="1"/>
  <c r="I100" i="1"/>
  <c r="I99" i="1"/>
  <c r="I98" i="1"/>
  <c r="I88" i="1"/>
  <c r="I80" i="1"/>
  <c r="I93" i="1"/>
  <c r="I85" i="1"/>
  <c r="I77" i="1"/>
  <c r="I162" i="1"/>
  <c r="I90" i="1"/>
  <c r="I82" i="1"/>
  <c r="I146" i="1"/>
  <c r="I92" i="1"/>
  <c r="I84" i="1"/>
  <c r="I125" i="1"/>
  <c r="I87" i="1"/>
  <c r="I79" i="1"/>
  <c r="I154" i="1"/>
  <c r="I118" i="1"/>
  <c r="I95" i="1"/>
  <c r="H205" i="1"/>
  <c r="H260" i="1" s="1"/>
  <c r="F260" i="1"/>
  <c r="E385" i="1"/>
  <c r="F330" i="1"/>
  <c r="F15" i="1"/>
  <c r="H15" i="1" s="1"/>
  <c r="K15" i="1" s="1"/>
  <c r="M15" i="1" s="1"/>
  <c r="E69" i="1"/>
  <c r="F32" i="1"/>
  <c r="H32" i="1" s="1"/>
  <c r="K32" i="1" s="1"/>
  <c r="M32" i="1" s="1"/>
  <c r="F33" i="1"/>
  <c r="H33" i="1" s="1"/>
  <c r="K33" i="1" s="1"/>
  <c r="M33" i="1" s="1"/>
  <c r="F44" i="1"/>
  <c r="H44" i="1" s="1"/>
  <c r="K44" i="1" s="1"/>
  <c r="M44" i="1" s="1"/>
  <c r="F31" i="1"/>
  <c r="H31" i="1" s="1"/>
  <c r="K31" i="1" s="1"/>
  <c r="M31" i="1" s="1"/>
  <c r="F323" i="1"/>
  <c r="H267" i="1"/>
  <c r="H323" i="1" s="1"/>
  <c r="F197" i="1"/>
  <c r="H197" i="1"/>
  <c r="F53" i="1"/>
  <c r="H53" i="1" s="1"/>
  <c r="K53" i="1" s="1"/>
  <c r="M53" i="1" s="1"/>
  <c r="E133" i="1"/>
  <c r="F77" i="1"/>
  <c r="E137" i="1"/>
  <c r="L75" i="1"/>
  <c r="K75" i="1"/>
  <c r="D75" i="1"/>
  <c r="F54" i="1"/>
  <c r="H54" i="1" s="1"/>
  <c r="K54" i="1" s="1"/>
  <c r="M54" i="1" s="1"/>
  <c r="H14" i="1"/>
  <c r="F39" i="1"/>
  <c r="H39" i="1" s="1"/>
  <c r="K39" i="1" s="1"/>
  <c r="M39" i="1" s="1"/>
  <c r="E260" i="1"/>
  <c r="F61" i="1"/>
  <c r="H61" i="1" s="1"/>
  <c r="F28" i="1"/>
  <c r="H28" i="1" s="1"/>
  <c r="K28" i="1" s="1"/>
  <c r="M28" i="1" s="1"/>
  <c r="F18" i="1"/>
  <c r="H18" i="1" s="1"/>
  <c r="K18" i="1" s="1"/>
  <c r="M18" i="1" s="1"/>
  <c r="E197" i="1"/>
  <c r="F56" i="1"/>
  <c r="H56" i="1" s="1"/>
  <c r="K56" i="1" s="1"/>
  <c r="M56" i="1" s="1"/>
  <c r="F42" i="1"/>
  <c r="H42" i="1" s="1"/>
  <c r="K42" i="1" s="1"/>
  <c r="M42" i="1" s="1"/>
  <c r="F25" i="1"/>
  <c r="H25" i="1" s="1"/>
  <c r="K25" i="1" s="1"/>
  <c r="M25" i="1" s="1"/>
  <c r="K92" i="1" l="1"/>
  <c r="M92" i="1" s="1"/>
  <c r="J92" i="1"/>
  <c r="K80" i="1"/>
  <c r="M80" i="1" s="1"/>
  <c r="J80" i="1"/>
  <c r="K83" i="1"/>
  <c r="M83" i="1" s="1"/>
  <c r="J83" i="1"/>
  <c r="K107" i="1"/>
  <c r="M107" i="1" s="1"/>
  <c r="J107" i="1"/>
  <c r="K163" i="1"/>
  <c r="M163" i="1" s="1"/>
  <c r="J163" i="1"/>
  <c r="K117" i="1"/>
  <c r="M117" i="1" s="1"/>
  <c r="J117" i="1"/>
  <c r="J104" i="1"/>
  <c r="K104" i="1"/>
  <c r="M104" i="1" s="1"/>
  <c r="K115" i="1"/>
  <c r="M115" i="1" s="1"/>
  <c r="J115" i="1"/>
  <c r="K222" i="1"/>
  <c r="M222" i="1" s="1"/>
  <c r="J222" i="1"/>
  <c r="K97" i="1"/>
  <c r="M97" i="1" s="1"/>
  <c r="J97" i="1"/>
  <c r="J237" i="1"/>
  <c r="K237" i="1"/>
  <c r="M237" i="1" s="1"/>
  <c r="J172" i="1"/>
  <c r="K172" i="1"/>
  <c r="M172" i="1" s="1"/>
  <c r="K271" i="1"/>
  <c r="M271" i="1" s="1"/>
  <c r="J271" i="1"/>
  <c r="K350" i="1"/>
  <c r="M350" i="1" s="1"/>
  <c r="J350" i="1"/>
  <c r="K256" i="1"/>
  <c r="M256" i="1" s="1"/>
  <c r="J256" i="1"/>
  <c r="K160" i="1"/>
  <c r="M160" i="1" s="1"/>
  <c r="J160" i="1"/>
  <c r="K358" i="1"/>
  <c r="M358" i="1" s="1"/>
  <c r="J358" i="1"/>
  <c r="K211" i="1"/>
  <c r="M211" i="1" s="1"/>
  <c r="J211" i="1"/>
  <c r="K249" i="1"/>
  <c r="M249" i="1" s="1"/>
  <c r="J249" i="1"/>
  <c r="K244" i="1"/>
  <c r="M244" i="1" s="1"/>
  <c r="J244" i="1"/>
  <c r="K280" i="1"/>
  <c r="M280" i="1" s="1"/>
  <c r="J280" i="1"/>
  <c r="K370" i="1"/>
  <c r="M370" i="1" s="1"/>
  <c r="J370" i="1"/>
  <c r="K283" i="1"/>
  <c r="M283" i="1" s="1"/>
  <c r="J283" i="1"/>
  <c r="J253" i="1"/>
  <c r="K253" i="1"/>
  <c r="M253" i="1" s="1"/>
  <c r="J240" i="1"/>
  <c r="K240" i="1"/>
  <c r="M240" i="1" s="1"/>
  <c r="K353" i="1"/>
  <c r="M353" i="1" s="1"/>
  <c r="J353" i="1"/>
  <c r="J332" i="1"/>
  <c r="K332" i="1"/>
  <c r="M332" i="1" s="1"/>
  <c r="K335" i="1"/>
  <c r="M335" i="1" s="1"/>
  <c r="J335" i="1"/>
  <c r="K333" i="1"/>
  <c r="M333" i="1" s="1"/>
  <c r="J333" i="1"/>
  <c r="J344" i="1"/>
  <c r="K344" i="1"/>
  <c r="M344" i="1" s="1"/>
  <c r="K317" i="1"/>
  <c r="M317" i="1" s="1"/>
  <c r="J317" i="1"/>
  <c r="K180" i="1"/>
  <c r="M180" i="1" s="1"/>
  <c r="J180" i="1"/>
  <c r="J167" i="1"/>
  <c r="K167" i="1"/>
  <c r="M167" i="1" s="1"/>
  <c r="K178" i="1"/>
  <c r="M178" i="1" s="1"/>
  <c r="J178" i="1"/>
  <c r="K284" i="1"/>
  <c r="M284" i="1" s="1"/>
  <c r="J284" i="1"/>
  <c r="J168" i="1"/>
  <c r="K168" i="1"/>
  <c r="M168" i="1" s="1"/>
  <c r="K179" i="1"/>
  <c r="M179" i="1" s="1"/>
  <c r="J179" i="1"/>
  <c r="K219" i="1"/>
  <c r="M219" i="1" s="1"/>
  <c r="J219" i="1"/>
  <c r="K274" i="1"/>
  <c r="M274" i="1" s="1"/>
  <c r="J274" i="1"/>
  <c r="K252" i="1"/>
  <c r="M252" i="1" s="1"/>
  <c r="J252" i="1"/>
  <c r="K288" i="1"/>
  <c r="M288" i="1" s="1"/>
  <c r="J288" i="1"/>
  <c r="K378" i="1"/>
  <c r="M378" i="1" s="1"/>
  <c r="J378" i="1"/>
  <c r="K291" i="1"/>
  <c r="M291" i="1" s="1"/>
  <c r="J291" i="1"/>
  <c r="J270" i="1"/>
  <c r="K270" i="1"/>
  <c r="M270" i="1" s="1"/>
  <c r="K248" i="1"/>
  <c r="M248" i="1" s="1"/>
  <c r="J248" i="1"/>
  <c r="K361" i="1"/>
  <c r="M361" i="1" s="1"/>
  <c r="J361" i="1"/>
  <c r="J340" i="1"/>
  <c r="K340" i="1"/>
  <c r="M340" i="1" s="1"/>
  <c r="K343" i="1"/>
  <c r="M343" i="1" s="1"/>
  <c r="J343" i="1"/>
  <c r="K341" i="1"/>
  <c r="M341" i="1" s="1"/>
  <c r="J341" i="1"/>
  <c r="J352" i="1"/>
  <c r="K352" i="1"/>
  <c r="M352" i="1" s="1"/>
  <c r="K331" i="1"/>
  <c r="M331" i="1" s="1"/>
  <c r="J331" i="1"/>
  <c r="E201" i="1"/>
  <c r="L139" i="1"/>
  <c r="K139" i="1"/>
  <c r="D139" i="1"/>
  <c r="K146" i="1"/>
  <c r="M146" i="1" s="1"/>
  <c r="J146" i="1"/>
  <c r="K105" i="1"/>
  <c r="M105" i="1" s="1"/>
  <c r="J105" i="1"/>
  <c r="F69" i="1"/>
  <c r="F133" i="1"/>
  <c r="H77" i="1"/>
  <c r="H133" i="1" s="1"/>
  <c r="K118" i="1"/>
  <c r="M118" i="1" s="1"/>
  <c r="J118" i="1"/>
  <c r="K82" i="1"/>
  <c r="M82" i="1" s="1"/>
  <c r="J82" i="1"/>
  <c r="K98" i="1"/>
  <c r="M98" i="1" s="1"/>
  <c r="J98" i="1"/>
  <c r="J101" i="1"/>
  <c r="K101" i="1"/>
  <c r="M101" i="1" s="1"/>
  <c r="J110" i="1"/>
  <c r="K110" i="1"/>
  <c r="M110" i="1" s="1"/>
  <c r="K128" i="1"/>
  <c r="M128" i="1" s="1"/>
  <c r="J128" i="1"/>
  <c r="K142" i="1"/>
  <c r="M142" i="1" s="1"/>
  <c r="J142" i="1"/>
  <c r="J165" i="1"/>
  <c r="K165" i="1"/>
  <c r="M165" i="1" s="1"/>
  <c r="K113" i="1"/>
  <c r="M113" i="1" s="1"/>
  <c r="J113" i="1"/>
  <c r="K122" i="1"/>
  <c r="M122" i="1" s="1"/>
  <c r="J122" i="1"/>
  <c r="K188" i="1"/>
  <c r="M188" i="1" s="1"/>
  <c r="J188" i="1"/>
  <c r="J175" i="1"/>
  <c r="K175" i="1"/>
  <c r="M175" i="1" s="1"/>
  <c r="K186" i="1"/>
  <c r="M186" i="1" s="1"/>
  <c r="J186" i="1"/>
  <c r="K292" i="1"/>
  <c r="M292" i="1" s="1"/>
  <c r="J292" i="1"/>
  <c r="J176" i="1"/>
  <c r="K176" i="1"/>
  <c r="M176" i="1" s="1"/>
  <c r="K187" i="1"/>
  <c r="M187" i="1" s="1"/>
  <c r="J187" i="1"/>
  <c r="K227" i="1"/>
  <c r="M227" i="1" s="1"/>
  <c r="J227" i="1"/>
  <c r="K282" i="1"/>
  <c r="M282" i="1" s="1"/>
  <c r="J282" i="1"/>
  <c r="K269" i="1"/>
  <c r="M269" i="1" s="1"/>
  <c r="J269" i="1"/>
  <c r="K294" i="1"/>
  <c r="M294" i="1" s="1"/>
  <c r="J294" i="1"/>
  <c r="K234" i="1"/>
  <c r="M234" i="1" s="1"/>
  <c r="J234" i="1"/>
  <c r="K295" i="1"/>
  <c r="M295" i="1" s="1"/>
  <c r="J295" i="1"/>
  <c r="J278" i="1"/>
  <c r="K278" i="1"/>
  <c r="M278" i="1" s="1"/>
  <c r="K273" i="1"/>
  <c r="M273" i="1" s="1"/>
  <c r="J273" i="1"/>
  <c r="K369" i="1"/>
  <c r="M369" i="1" s="1"/>
  <c r="J369" i="1"/>
  <c r="J348" i="1"/>
  <c r="K348" i="1"/>
  <c r="M348" i="1" s="1"/>
  <c r="K351" i="1"/>
  <c r="M351" i="1" s="1"/>
  <c r="J351" i="1"/>
  <c r="K349" i="1"/>
  <c r="M349" i="1" s="1"/>
  <c r="J349" i="1"/>
  <c r="J360" i="1"/>
  <c r="K360" i="1"/>
  <c r="M360" i="1" s="1"/>
  <c r="K339" i="1"/>
  <c r="M339" i="1" s="1"/>
  <c r="J339" i="1"/>
  <c r="J108" i="1"/>
  <c r="K108" i="1"/>
  <c r="M108" i="1" s="1"/>
  <c r="K112" i="1"/>
  <c r="M112" i="1" s="1"/>
  <c r="J112" i="1"/>
  <c r="K116" i="1"/>
  <c r="M116" i="1" s="1"/>
  <c r="J116" i="1"/>
  <c r="F385" i="1"/>
  <c r="H330" i="1"/>
  <c r="H385" i="1" s="1"/>
  <c r="K154" i="1"/>
  <c r="M154" i="1" s="1"/>
  <c r="J154" i="1"/>
  <c r="K90" i="1"/>
  <c r="M90" i="1" s="1"/>
  <c r="J90" i="1"/>
  <c r="K99" i="1"/>
  <c r="M99" i="1" s="1"/>
  <c r="J99" i="1"/>
  <c r="K119" i="1"/>
  <c r="M119" i="1" s="1"/>
  <c r="J119" i="1"/>
  <c r="K81" i="1"/>
  <c r="M81" i="1" s="1"/>
  <c r="J81" i="1"/>
  <c r="K149" i="1"/>
  <c r="M149" i="1" s="1"/>
  <c r="J149" i="1"/>
  <c r="K144" i="1"/>
  <c r="M144" i="1" s="1"/>
  <c r="J144" i="1"/>
  <c r="J147" i="1"/>
  <c r="K147" i="1"/>
  <c r="M147" i="1" s="1"/>
  <c r="K150" i="1"/>
  <c r="M150" i="1" s="1"/>
  <c r="J150" i="1"/>
  <c r="K170" i="1"/>
  <c r="M170" i="1" s="1"/>
  <c r="J170" i="1"/>
  <c r="J148" i="1"/>
  <c r="K148" i="1"/>
  <c r="M148" i="1" s="1"/>
  <c r="K127" i="1"/>
  <c r="M127" i="1" s="1"/>
  <c r="J127" i="1"/>
  <c r="K209" i="1"/>
  <c r="M209" i="1" s="1"/>
  <c r="J209" i="1"/>
  <c r="J183" i="1"/>
  <c r="K183" i="1"/>
  <c r="M183" i="1" s="1"/>
  <c r="K191" i="1"/>
  <c r="M191" i="1" s="1"/>
  <c r="J191" i="1"/>
  <c r="K374" i="1"/>
  <c r="M374" i="1" s="1"/>
  <c r="J374" i="1"/>
  <c r="J184" i="1"/>
  <c r="K184" i="1"/>
  <c r="M184" i="1" s="1"/>
  <c r="K192" i="1"/>
  <c r="M192" i="1" s="1"/>
  <c r="J192" i="1"/>
  <c r="K246" i="1"/>
  <c r="M246" i="1" s="1"/>
  <c r="J246" i="1"/>
  <c r="K290" i="1"/>
  <c r="M290" i="1" s="1"/>
  <c r="J290" i="1"/>
  <c r="K277" i="1"/>
  <c r="M277" i="1" s="1"/>
  <c r="J277" i="1"/>
  <c r="J330" i="1"/>
  <c r="K242" i="1"/>
  <c r="M242" i="1" s="1"/>
  <c r="J242" i="1"/>
  <c r="J301" i="1"/>
  <c r="K301" i="1"/>
  <c r="M301" i="1" s="1"/>
  <c r="J286" i="1"/>
  <c r="K286" i="1"/>
  <c r="M286" i="1" s="1"/>
  <c r="K281" i="1"/>
  <c r="M281" i="1" s="1"/>
  <c r="J281" i="1"/>
  <c r="K377" i="1"/>
  <c r="M377" i="1" s="1"/>
  <c r="J377" i="1"/>
  <c r="J356" i="1"/>
  <c r="K356" i="1"/>
  <c r="M356" i="1" s="1"/>
  <c r="K359" i="1"/>
  <c r="M359" i="1" s="1"/>
  <c r="J359" i="1"/>
  <c r="K357" i="1"/>
  <c r="M357" i="1" s="1"/>
  <c r="J357" i="1"/>
  <c r="J368" i="1"/>
  <c r="K368" i="1"/>
  <c r="M368" i="1" s="1"/>
  <c r="K347" i="1"/>
  <c r="M347" i="1" s="1"/>
  <c r="J347" i="1"/>
  <c r="K123" i="1"/>
  <c r="M123" i="1" s="1"/>
  <c r="J123" i="1"/>
  <c r="K79" i="1"/>
  <c r="M79" i="1" s="1"/>
  <c r="J79" i="1"/>
  <c r="K162" i="1"/>
  <c r="M162" i="1" s="1"/>
  <c r="J162" i="1"/>
  <c r="K100" i="1"/>
  <c r="M100" i="1" s="1"/>
  <c r="J100" i="1"/>
  <c r="J78" i="1"/>
  <c r="K78" i="1"/>
  <c r="M78" i="1" s="1"/>
  <c r="K89" i="1"/>
  <c r="M89" i="1" s="1"/>
  <c r="J89" i="1"/>
  <c r="K157" i="1"/>
  <c r="M157" i="1" s="1"/>
  <c r="J157" i="1"/>
  <c r="K152" i="1"/>
  <c r="M152" i="1" s="1"/>
  <c r="J152" i="1"/>
  <c r="J155" i="1"/>
  <c r="K155" i="1"/>
  <c r="M155" i="1" s="1"/>
  <c r="K158" i="1"/>
  <c r="M158" i="1" s="1"/>
  <c r="J158" i="1"/>
  <c r="K171" i="1"/>
  <c r="M171" i="1" s="1"/>
  <c r="J171" i="1"/>
  <c r="J156" i="1"/>
  <c r="K156" i="1"/>
  <c r="M156" i="1" s="1"/>
  <c r="K143" i="1"/>
  <c r="M143" i="1" s="1"/>
  <c r="J143" i="1"/>
  <c r="K217" i="1"/>
  <c r="M217" i="1" s="1"/>
  <c r="J217" i="1"/>
  <c r="K212" i="1"/>
  <c r="M212" i="1" s="1"/>
  <c r="J212" i="1"/>
  <c r="K207" i="1"/>
  <c r="M207" i="1" s="1"/>
  <c r="J207" i="1"/>
  <c r="K210" i="1"/>
  <c r="M210" i="1" s="1"/>
  <c r="J210" i="1"/>
  <c r="J205" i="1"/>
  <c r="K205" i="1"/>
  <c r="K208" i="1"/>
  <c r="M208" i="1" s="1"/>
  <c r="J208" i="1"/>
  <c r="K342" i="1"/>
  <c r="M342" i="1" s="1"/>
  <c r="J342" i="1"/>
  <c r="K293" i="1"/>
  <c r="M293" i="1" s="1"/>
  <c r="J293" i="1"/>
  <c r="K285" i="1"/>
  <c r="M285" i="1" s="1"/>
  <c r="J285" i="1"/>
  <c r="K338" i="1"/>
  <c r="M338" i="1" s="1"/>
  <c r="J338" i="1"/>
  <c r="K250" i="1"/>
  <c r="M250" i="1" s="1"/>
  <c r="J250" i="1"/>
  <c r="K302" i="1"/>
  <c r="M302" i="1" s="1"/>
  <c r="J302" i="1"/>
  <c r="K298" i="1"/>
  <c r="M298" i="1" s="1"/>
  <c r="J298" i="1"/>
  <c r="K289" i="1"/>
  <c r="M289" i="1" s="1"/>
  <c r="J289" i="1"/>
  <c r="J297" i="1"/>
  <c r="K297" i="1"/>
  <c r="M297" i="1" s="1"/>
  <c r="J364" i="1"/>
  <c r="K364" i="1"/>
  <c r="M364" i="1" s="1"/>
  <c r="K367" i="1"/>
  <c r="M367" i="1" s="1"/>
  <c r="J367" i="1"/>
  <c r="K365" i="1"/>
  <c r="M365" i="1" s="1"/>
  <c r="J365" i="1"/>
  <c r="J376" i="1"/>
  <c r="K376" i="1"/>
  <c r="M376" i="1" s="1"/>
  <c r="K355" i="1"/>
  <c r="M355" i="1" s="1"/>
  <c r="J355" i="1"/>
  <c r="H69" i="1"/>
  <c r="K14" i="1"/>
  <c r="K95" i="1"/>
  <c r="M95" i="1" s="1"/>
  <c r="J95" i="1"/>
  <c r="K91" i="1"/>
  <c r="M91" i="1" s="1"/>
  <c r="J91" i="1"/>
  <c r="K243" i="1"/>
  <c r="M243" i="1" s="1"/>
  <c r="J243" i="1"/>
  <c r="K87" i="1"/>
  <c r="M87" i="1" s="1"/>
  <c r="J87" i="1"/>
  <c r="J77" i="1"/>
  <c r="K124" i="1"/>
  <c r="M124" i="1" s="1"/>
  <c r="J124" i="1"/>
  <c r="J86" i="1"/>
  <c r="K86" i="1"/>
  <c r="M86" i="1" s="1"/>
  <c r="K103" i="1"/>
  <c r="M103" i="1" s="1"/>
  <c r="J103" i="1"/>
  <c r="K182" i="1"/>
  <c r="M182" i="1" s="1"/>
  <c r="J182" i="1"/>
  <c r="K238" i="1"/>
  <c r="M238" i="1" s="1"/>
  <c r="J238" i="1"/>
  <c r="J161" i="1"/>
  <c r="K161" i="1"/>
  <c r="M161" i="1" s="1"/>
  <c r="K177" i="1"/>
  <c r="M177" i="1" s="1"/>
  <c r="J177" i="1"/>
  <c r="J173" i="1"/>
  <c r="K173" i="1"/>
  <c r="M173" i="1" s="1"/>
  <c r="K166" i="1"/>
  <c r="M166" i="1" s="1"/>
  <c r="J166" i="1"/>
  <c r="K151" i="1"/>
  <c r="M151" i="1" s="1"/>
  <c r="J151" i="1"/>
  <c r="K225" i="1"/>
  <c r="M225" i="1" s="1"/>
  <c r="J225" i="1"/>
  <c r="K220" i="1"/>
  <c r="M220" i="1" s="1"/>
  <c r="J220" i="1"/>
  <c r="K215" i="1"/>
  <c r="M215" i="1" s="1"/>
  <c r="J215" i="1"/>
  <c r="K218" i="1"/>
  <c r="M218" i="1" s="1"/>
  <c r="J218" i="1"/>
  <c r="K213" i="1"/>
  <c r="M213" i="1" s="1"/>
  <c r="J213" i="1"/>
  <c r="J216" i="1"/>
  <c r="K216" i="1"/>
  <c r="M216" i="1" s="1"/>
  <c r="K279" i="1"/>
  <c r="M279" i="1" s="1"/>
  <c r="J279" i="1"/>
  <c r="K311" i="1"/>
  <c r="M311" i="1" s="1"/>
  <c r="J311" i="1"/>
  <c r="J239" i="1"/>
  <c r="K239" i="1"/>
  <c r="M239" i="1" s="1"/>
  <c r="K346" i="1"/>
  <c r="M346" i="1" s="1"/>
  <c r="J346" i="1"/>
  <c r="K255" i="1"/>
  <c r="M255" i="1" s="1"/>
  <c r="J255" i="1"/>
  <c r="K303" i="1"/>
  <c r="M303" i="1" s="1"/>
  <c r="J303" i="1"/>
  <c r="K299" i="1"/>
  <c r="M299" i="1" s="1"/>
  <c r="J299" i="1"/>
  <c r="K310" i="1"/>
  <c r="M310" i="1" s="1"/>
  <c r="J310" i="1"/>
  <c r="J305" i="1"/>
  <c r="K305" i="1"/>
  <c r="M305" i="1" s="1"/>
  <c r="J372" i="1"/>
  <c r="K372" i="1"/>
  <c r="M372" i="1" s="1"/>
  <c r="K375" i="1"/>
  <c r="M375" i="1" s="1"/>
  <c r="J375" i="1"/>
  <c r="K373" i="1"/>
  <c r="M373" i="1" s="1"/>
  <c r="J373" i="1"/>
  <c r="J296" i="1"/>
  <c r="K296" i="1"/>
  <c r="M296" i="1" s="1"/>
  <c r="K363" i="1"/>
  <c r="M363" i="1" s="1"/>
  <c r="J363" i="1"/>
  <c r="K88" i="1"/>
  <c r="M88" i="1" s="1"/>
  <c r="J88" i="1"/>
  <c r="K121" i="1"/>
  <c r="M121" i="1" s="1"/>
  <c r="J121" i="1"/>
  <c r="K125" i="1"/>
  <c r="M125" i="1" s="1"/>
  <c r="J125" i="1"/>
  <c r="K85" i="1"/>
  <c r="M85" i="1" s="1"/>
  <c r="J85" i="1"/>
  <c r="K145" i="1"/>
  <c r="M145" i="1" s="1"/>
  <c r="J145" i="1"/>
  <c r="J94" i="1"/>
  <c r="K94" i="1"/>
  <c r="M94" i="1" s="1"/>
  <c r="K106" i="1"/>
  <c r="M106" i="1" s="1"/>
  <c r="J106" i="1"/>
  <c r="K206" i="1"/>
  <c r="M206" i="1" s="1"/>
  <c r="J206" i="1"/>
  <c r="K366" i="1"/>
  <c r="M366" i="1" s="1"/>
  <c r="J366" i="1"/>
  <c r="K181" i="1"/>
  <c r="M181" i="1" s="1"/>
  <c r="J181" i="1"/>
  <c r="K185" i="1"/>
  <c r="M185" i="1" s="1"/>
  <c r="J185" i="1"/>
  <c r="K232" i="1"/>
  <c r="M232" i="1" s="1"/>
  <c r="J232" i="1"/>
  <c r="K169" i="1"/>
  <c r="M169" i="1" s="1"/>
  <c r="J169" i="1"/>
  <c r="K159" i="1"/>
  <c r="M159" i="1" s="1"/>
  <c r="J159" i="1"/>
  <c r="J233" i="1"/>
  <c r="K233" i="1"/>
  <c r="M233" i="1" s="1"/>
  <c r="K268" i="1"/>
  <c r="M268" i="1" s="1"/>
  <c r="J268" i="1"/>
  <c r="K223" i="1"/>
  <c r="M223" i="1" s="1"/>
  <c r="J223" i="1"/>
  <c r="K226" i="1"/>
  <c r="M226" i="1" s="1"/>
  <c r="J226" i="1"/>
  <c r="K221" i="1"/>
  <c r="M221" i="1" s="1"/>
  <c r="J221" i="1"/>
  <c r="J224" i="1"/>
  <c r="K224" i="1"/>
  <c r="M224" i="1" s="1"/>
  <c r="K287" i="1"/>
  <c r="M287" i="1" s="1"/>
  <c r="J287" i="1"/>
  <c r="K228" i="1"/>
  <c r="M228" i="1" s="1"/>
  <c r="J228" i="1"/>
  <c r="K247" i="1"/>
  <c r="M247" i="1" s="1"/>
  <c r="J247" i="1"/>
  <c r="K354" i="1"/>
  <c r="M354" i="1" s="1"/>
  <c r="J354" i="1"/>
  <c r="K267" i="1"/>
  <c r="J267" i="1"/>
  <c r="K307" i="1"/>
  <c r="M307" i="1" s="1"/>
  <c r="J307" i="1"/>
  <c r="K306" i="1"/>
  <c r="M306" i="1" s="1"/>
  <c r="J306" i="1"/>
  <c r="K337" i="1"/>
  <c r="M337" i="1" s="1"/>
  <c r="J337" i="1"/>
  <c r="J313" i="1"/>
  <c r="K313" i="1"/>
  <c r="M313" i="1" s="1"/>
  <c r="K300" i="1"/>
  <c r="M300" i="1" s="1"/>
  <c r="J300" i="1"/>
  <c r="K380" i="1"/>
  <c r="M380" i="1" s="1"/>
  <c r="J380" i="1"/>
  <c r="J309" i="1"/>
  <c r="K309" i="1"/>
  <c r="M309" i="1" s="1"/>
  <c r="J304" i="1"/>
  <c r="K304" i="1"/>
  <c r="M304" i="1" s="1"/>
  <c r="K371" i="1"/>
  <c r="M371" i="1" s="1"/>
  <c r="J371" i="1"/>
  <c r="K114" i="1"/>
  <c r="M114" i="1" s="1"/>
  <c r="J114" i="1"/>
  <c r="K84" i="1"/>
  <c r="M84" i="1" s="1"/>
  <c r="J84" i="1"/>
  <c r="K93" i="1"/>
  <c r="M93" i="1" s="1"/>
  <c r="J93" i="1"/>
  <c r="K153" i="1"/>
  <c r="M153" i="1" s="1"/>
  <c r="J153" i="1"/>
  <c r="J102" i="1"/>
  <c r="K102" i="1"/>
  <c r="M102" i="1" s="1"/>
  <c r="K111" i="1"/>
  <c r="M111" i="1" s="1"/>
  <c r="J111" i="1"/>
  <c r="J109" i="1"/>
  <c r="K109" i="1"/>
  <c r="M109" i="1" s="1"/>
  <c r="K96" i="1"/>
  <c r="M96" i="1" s="1"/>
  <c r="J96" i="1"/>
  <c r="K189" i="1"/>
  <c r="M189" i="1" s="1"/>
  <c r="J189" i="1"/>
  <c r="K214" i="1"/>
  <c r="M214" i="1" s="1"/>
  <c r="J214" i="1"/>
  <c r="K251" i="1"/>
  <c r="M251" i="1" s="1"/>
  <c r="J251" i="1"/>
  <c r="K174" i="1"/>
  <c r="M174" i="1" s="1"/>
  <c r="J174" i="1"/>
  <c r="J164" i="1"/>
  <c r="K164" i="1"/>
  <c r="M164" i="1" s="1"/>
  <c r="K235" i="1"/>
  <c r="M235" i="1" s="1"/>
  <c r="J235" i="1"/>
  <c r="K276" i="1"/>
  <c r="M276" i="1" s="1"/>
  <c r="J276" i="1"/>
  <c r="K229" i="1"/>
  <c r="M229" i="1" s="1"/>
  <c r="J229" i="1"/>
  <c r="K334" i="1"/>
  <c r="M334" i="1" s="1"/>
  <c r="J334" i="1"/>
  <c r="K230" i="1"/>
  <c r="M230" i="1" s="1"/>
  <c r="J230" i="1"/>
  <c r="J231" i="1"/>
  <c r="K231" i="1"/>
  <c r="M231" i="1" s="1"/>
  <c r="K241" i="1"/>
  <c r="M241" i="1" s="1"/>
  <c r="J241" i="1"/>
  <c r="K236" i="1"/>
  <c r="M236" i="1" s="1"/>
  <c r="J236" i="1"/>
  <c r="K272" i="1"/>
  <c r="M272" i="1" s="1"/>
  <c r="J272" i="1"/>
  <c r="K362" i="1"/>
  <c r="M362" i="1" s="1"/>
  <c r="J362" i="1"/>
  <c r="K275" i="1"/>
  <c r="M275" i="1" s="1"/>
  <c r="J275" i="1"/>
  <c r="J245" i="1"/>
  <c r="K245" i="1"/>
  <c r="M245" i="1" s="1"/>
  <c r="K315" i="1"/>
  <c r="M315" i="1" s="1"/>
  <c r="J315" i="1"/>
  <c r="K345" i="1"/>
  <c r="M345" i="1" s="1"/>
  <c r="J345" i="1"/>
  <c r="J318" i="1"/>
  <c r="K318" i="1"/>
  <c r="M318" i="1" s="1"/>
  <c r="K308" i="1"/>
  <c r="M308" i="1" s="1"/>
  <c r="J308" i="1"/>
  <c r="K314" i="1"/>
  <c r="M314" i="1" s="1"/>
  <c r="J314" i="1"/>
  <c r="J336" i="1"/>
  <c r="K336" i="1"/>
  <c r="M336" i="1" s="1"/>
  <c r="K312" i="1"/>
  <c r="M312" i="1" s="1"/>
  <c r="J312" i="1"/>
  <c r="K330" i="1" l="1"/>
  <c r="K385" i="1" s="1"/>
  <c r="E263" i="1"/>
  <c r="L203" i="1"/>
  <c r="K203" i="1"/>
  <c r="D203" i="1"/>
  <c r="K323" i="1"/>
  <c r="M267" i="1"/>
  <c r="M323" i="1" s="1"/>
  <c r="K77" i="1"/>
  <c r="K197" i="1"/>
  <c r="M197" i="1"/>
  <c r="K69" i="1"/>
  <c r="M14" i="1"/>
  <c r="M69" i="1" s="1"/>
  <c r="K260" i="1"/>
  <c r="M205" i="1"/>
  <c r="M260" i="1" s="1"/>
  <c r="M330" i="1" l="1"/>
  <c r="M385" i="1" s="1"/>
  <c r="M77" i="1"/>
  <c r="M133" i="1" s="1"/>
  <c r="K133" i="1"/>
  <c r="E326" i="1"/>
  <c r="L265" i="1"/>
  <c r="K265" i="1"/>
  <c r="D265" i="1"/>
  <c r="L328" i="1" l="1"/>
  <c r="D328" i="1"/>
  <c r="K328" i="1"/>
</calcChain>
</file>

<file path=xl/sharedStrings.xml><?xml version="1.0" encoding="utf-8"?>
<sst xmlns="http://schemas.openxmlformats.org/spreadsheetml/2006/main" count="533" uniqueCount="94">
  <si>
    <t>Determination of Depreciation Expenses</t>
  </si>
  <si>
    <t>Year</t>
  </si>
  <si>
    <t>MIFRS</t>
  </si>
  <si>
    <t>Account</t>
  </si>
  <si>
    <t>Description</t>
  </si>
  <si>
    <t>Less Fully Depreciated</t>
  </si>
  <si>
    <t>Net for Depreciation</t>
  </si>
  <si>
    <t>Additions</t>
  </si>
  <si>
    <t>Total for Depreciation</t>
  </si>
  <si>
    <t>Years</t>
  </si>
  <si>
    <t>Depreciation Rate</t>
  </si>
  <si>
    <t>Variance</t>
  </si>
  <si>
    <t>(a)</t>
  </si>
  <si>
    <t>(b)</t>
  </si>
  <si>
    <t>(c)</t>
  </si>
  <si>
    <t>(d)</t>
  </si>
  <si>
    <r>
      <t xml:space="preserve">(e) = (c) + ½ x (d) </t>
    </r>
    <r>
      <rPr>
        <b/>
        <vertAlign val="superscript"/>
        <sz val="9"/>
        <rFont val="Calibri"/>
        <family val="2"/>
      </rPr>
      <t>1</t>
    </r>
  </si>
  <si>
    <t>(f)</t>
  </si>
  <si>
    <t>(g) = 1 / (f)</t>
  </si>
  <si>
    <t>(h) = (e) / (f)</t>
  </si>
  <si>
    <t>(m) = (h) - (l)</t>
  </si>
  <si>
    <t>Organization</t>
  </si>
  <si>
    <t>Franchises &amp; Consents</t>
  </si>
  <si>
    <t>Capital Contributions Paid</t>
  </si>
  <si>
    <t>Miscellaneous Intangible Plant</t>
  </si>
  <si>
    <t>Computer Software (Formally known as Account 1925) - 5 Yr</t>
  </si>
  <si>
    <t>1611A</t>
  </si>
  <si>
    <t>Computer Software (Formally known as Account 1925) - 10 Yr</t>
  </si>
  <si>
    <t>Land Rights (Formally known as Account 1906)</t>
  </si>
  <si>
    <t>Land</t>
  </si>
  <si>
    <t>Buildings</t>
  </si>
  <si>
    <t>Leasehold Improvements</t>
  </si>
  <si>
    <t>Transformer Station Equipment &gt;50 kV</t>
  </si>
  <si>
    <t>Distribution Station Equipment &lt;50 kV - Stns</t>
  </si>
  <si>
    <t>1820A</t>
  </si>
  <si>
    <t>Distribution Station Equipment &lt;50 kV - Switches</t>
  </si>
  <si>
    <t>Storage Battery Equipment</t>
  </si>
  <si>
    <t>Poles, Towers &amp; Fixtures</t>
  </si>
  <si>
    <t>Overhead Conductors &amp; Devices</t>
  </si>
  <si>
    <t>Underground Conduit</t>
  </si>
  <si>
    <t>Underground Conductors &amp; Devices</t>
  </si>
  <si>
    <t>Line Transformers</t>
  </si>
  <si>
    <t>Services (Overhead &amp; Underground)</t>
  </si>
  <si>
    <t>Meters - Res</t>
  </si>
  <si>
    <t>1860A</t>
  </si>
  <si>
    <t>Meters (Smart Meters)</t>
  </si>
  <si>
    <t>1860B</t>
  </si>
  <si>
    <t>Meters - PT &amp; CT's</t>
  </si>
  <si>
    <t>D Other Install on Cust Prem</t>
  </si>
  <si>
    <t>Buildings &amp; Fixtures-50 Yrs</t>
  </si>
  <si>
    <t>1908A</t>
  </si>
  <si>
    <t>Buildings &amp; Fixtures-25Yrs</t>
  </si>
  <si>
    <t>Office Furniture &amp; Equipment (10 years)</t>
  </si>
  <si>
    <t>1915A</t>
  </si>
  <si>
    <t>Office Furniture &amp; Equipment (5 years)</t>
  </si>
  <si>
    <t>Computer Equipment - Hardware</t>
  </si>
  <si>
    <t>1920A</t>
  </si>
  <si>
    <t>Computer Equip.-Hardware(Post Mar. 22/04)</t>
  </si>
  <si>
    <t>1920B</t>
  </si>
  <si>
    <t>Computer Equip.-Hardware(Post Mar. 19/07)</t>
  </si>
  <si>
    <t>Transportation Equipment (5 years)</t>
  </si>
  <si>
    <t>1930A</t>
  </si>
  <si>
    <t>Transportation Equipment (10 years)</t>
  </si>
  <si>
    <t>Stores Equipment</t>
  </si>
  <si>
    <t>Tools, Shop &amp; Garage Equipment</t>
  </si>
  <si>
    <t>Measurement &amp; Testing Equipment</t>
  </si>
  <si>
    <t>Power Operated Equipment</t>
  </si>
  <si>
    <t>Communications Equipment - 10 Yrs</t>
  </si>
  <si>
    <t>1955A</t>
  </si>
  <si>
    <t>Communications Equipment - 5 Yrs</t>
  </si>
  <si>
    <t>1955B</t>
  </si>
  <si>
    <t>Communication Equipment (Smart Meters)</t>
  </si>
  <si>
    <t>Miscellaneous Equipment (10 years)</t>
  </si>
  <si>
    <t>1960A</t>
  </si>
  <si>
    <t>Miscellaneous Equipment  (5 years)</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</si>
  <si>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</si>
  <si>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</si>
  <si>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</si>
  <si>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</si>
  <si>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</si>
  <si>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</si>
  <si>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</si>
  <si>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</si>
  <si>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Total</t>
  </si>
  <si>
    <t>etc.</t>
  </si>
  <si>
    <t xml:space="preserve"> </t>
  </si>
  <si>
    <t>OEB Appendix 2-C</t>
  </si>
  <si>
    <t>File Number:</t>
  </si>
  <si>
    <t>Exhibit:</t>
  </si>
  <si>
    <t>Tab:</t>
  </si>
  <si>
    <t>Schedule:</t>
  </si>
  <si>
    <t>Page:</t>
  </si>
  <si>
    <t>Date:</t>
  </si>
  <si>
    <t>EB-2021-0011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</si>
</sst>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00_);_(* \(#,##0.00\);_(* &quot;-&quot;??_);_(@_)"/>
    <numFmt numFmtId="165" formatCode="&quot;$&quot;#,##0"/>
    <numFmt numFmtId="166" formatCode="[$-1009]mmmm\ d\,\ yyyy;@"/>
    <numFmt numFmtId="167" formatCode="0.0%"/>
  </numFmts>
  <fonts count="15" x14ac:knownFonts="1">
    <font>
      <sz val="11"/>
      <color theme="1"/>
      <name val="Calibri"/>
      <family val="2"/>
      <scheme val="minor"/>
    </font>
    <font>
      <sz val="11"/>
      <color theme="1"/>
      <name val="Calibri"/>
      <family val="2"/>
      <scheme val="minor"/>
    </font>
    <font>
      <sz val="10"/>
      <name val="Arial"/>
      <family val="2"/>
    </font>
    <font>
      <sz val="9"/>
      <name val="Calibri"/>
      <family val="2"/>
    </font>
    <font>
      <b/>
      <i/>
      <sz val="9"/>
      <color rgb="FFD9D9D9"/>
      <name val="Calibri"/>
      <family val="2"/>
    </font>
    <font>
      <b/>
      <sz val="9"/>
      <name val="Calibri"/>
      <family val="2"/>
    </font>
    <font>
      <b/>
      <sz val="10"/>
      <color theme="1"/>
      <name val="Calibri"/>
      <family val="2"/>
      <scheme val="minor"/>
    </font>
    <font>
      <sz val="10"/>
      <color theme="1"/>
      <name val="Calibri"/>
      <family val="2"/>
      <scheme val="minor"/>
    </font>
    <font>
      <sz val="10"/>
      <color rgb="FFFF0000"/>
      <name val="Calibri"/>
      <family val="2"/>
      <scheme val="minor"/>
    </font>
    <font>
      <sz val="10"/>
      <color rgb="FF000000"/>
      <name val="Arial"/>
      <family val="2"/>
    </font>
    <font>
      <sz val="9"/>
      <color rgb="FFFF0000"/>
      <name val="Calibri"/>
      <family val="2"/>
    </font>
    <font>
      <b/>
      <vertAlign val="superscript"/>
      <sz val="9"/>
      <name val="Calibri"/>
      <family val="2"/>
    </font>
    <font>
      <sz val="9"/>
      <color rgb="FF3333CC"/>
      <name val="Calibri"/>
      <family val="2"/>
    </font>
    <font>
      <b/>
      <sz val="10"/>
      <name val="Calibri"/>
      <family val="2"/>
      <scheme val="minor"/>
    </font>
    <font>
      <b/>
      <sz val="12"/>
      <name val="Calibri"/>
      <family val="2"/>
    </font>
  </fonts>
  <fills count="7">
    <fill>
      <patternFill patternType="none"/>
    </fill>
    <fill>
      <patternFill patternType="gray125"/>
    </fill>
    <fill>
      <patternFill patternType="solid">
        <fgColor rgb="FFDDEBF7"/>
        <bgColor rgb="FF003300"/>
      </patternFill>
    </fill>
    <fill>
      <patternFill patternType="solid">
        <fgColor rgb="FFFFFFFF"/>
        <bgColor rgb="FF000000"/>
      </patternFill>
    </fill>
    <fill>
      <patternFill patternType="solid">
        <fgColor rgb="FFEDEDED"/>
        <bgColor rgb="FF000000"/>
      </patternFill>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0">
    <xf numFmtId="0" fontId="0" fillId="0" borderId="0"/>
    <xf numFmtId="164" fontId="1" fillId="0" borderId="0" applyFont="0" applyFill="0" applyBorder="0" applyAlignment="0" applyProtection="0"/>
    <xf numFmtId="0" fontId="2" fillId="0" borderId="0"/>
    <xf numFmtId="0" fontId="2" fillId="0" borderId="0"/>
    <xf numFmtId="0" fontId="9"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77">
    <xf numFmtId="0" fontId="0" fillId="0" borderId="0" xfId="0"/>
    <xf numFmtId="0" fontId="3" fillId="0" borderId="0" xfId="2" applyFont="1" applyFill="1" applyBorder="1"/>
    <xf numFmtId="0" fontId="4" fillId="0" borderId="0" xfId="3" applyFont="1" applyFill="1" applyBorder="1" applyAlignment="1"/>
    <xf numFmtId="0" fontId="3" fillId="0" borderId="0" xfId="2" applyFont="1" applyFill="1" applyBorder="1" applyAlignment="1">
      <alignment horizontal="left"/>
    </xf>
    <xf numFmtId="165" fontId="3" fillId="0" borderId="0" xfId="2" applyNumberFormat="1" applyFont="1" applyFill="1" applyBorder="1" applyAlignment="1"/>
    <xf numFmtId="165" fontId="3" fillId="0" borderId="0" xfId="2" applyNumberFormat="1" applyFont="1" applyFill="1" applyBorder="1"/>
    <xf numFmtId="0" fontId="5" fillId="0" borderId="0" xfId="2" applyFont="1" applyFill="1" applyBorder="1"/>
    <xf numFmtId="165" fontId="5" fillId="0" borderId="0" xfId="2" applyNumberFormat="1" applyFont="1" applyFill="1" applyBorder="1"/>
    <xf numFmtId="165" fontId="3" fillId="0" borderId="1" xfId="2" applyNumberFormat="1" applyFont="1" applyFill="1" applyBorder="1" applyAlignment="1">
      <alignment horizontal="right" vertical="top"/>
    </xf>
    <xf numFmtId="0" fontId="6" fillId="0" borderId="0" xfId="0" applyFont="1" applyAlignment="1">
      <alignment horizontal="left"/>
    </xf>
    <xf numFmtId="0" fontId="7" fillId="0" borderId="0" xfId="0" quotePrefix="1" applyFont="1" applyAlignment="1">
      <alignment horizontal="left"/>
    </xf>
    <xf numFmtId="0" fontId="8" fillId="0" borderId="0" xfId="0" quotePrefix="1" applyFont="1"/>
    <xf numFmtId="165" fontId="3" fillId="0" borderId="0" xfId="2" applyNumberFormat="1" applyFont="1" applyFill="1" applyBorder="1" applyAlignment="1">
      <alignment horizontal="right" vertical="top"/>
    </xf>
    <xf numFmtId="166" fontId="3" fillId="0" borderId="0" xfId="2" applyNumberFormat="1" applyFont="1" applyFill="1" applyBorder="1"/>
    <xf numFmtId="0" fontId="5" fillId="0" borderId="0" xfId="2" applyFont="1" applyFill="1" applyBorder="1" applyAlignment="1">
      <alignment horizontal="center"/>
    </xf>
    <xf numFmtId="0" fontId="5" fillId="0" borderId="0" xfId="2" applyFont="1" applyFill="1" applyBorder="1" applyAlignment="1">
      <alignment horizontal="left"/>
    </xf>
    <xf numFmtId="165" fontId="5" fillId="0" borderId="0" xfId="2" applyNumberFormat="1" applyFont="1" applyFill="1" applyBorder="1" applyAlignment="1"/>
    <xf numFmtId="1" fontId="5" fillId="2" borderId="0" xfId="4" applyNumberFormat="1" applyFont="1" applyFill="1" applyBorder="1" applyAlignment="1">
      <alignment horizontal="center"/>
    </xf>
    <xf numFmtId="165" fontId="5" fillId="0" borderId="0" xfId="2" applyNumberFormat="1" applyFont="1" applyFill="1" applyBorder="1" applyAlignment="1">
      <alignment horizontal="center"/>
    </xf>
    <xf numFmtId="0" fontId="3" fillId="0" borderId="0" xfId="2" applyFont="1" applyFill="1" applyBorder="1" applyAlignment="1">
      <alignment wrapText="1"/>
    </xf>
    <xf numFmtId="165" fontId="5" fillId="3" borderId="2" xfId="2" applyNumberFormat="1" applyFont="1" applyFill="1" applyBorder="1" applyAlignment="1">
      <alignment vertical="center" wrapText="1"/>
    </xf>
    <xf numFmtId="165" fontId="5" fillId="3" borderId="2" xfId="2"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10" fillId="0" borderId="0" xfId="2" applyFont="1" applyFill="1" applyBorder="1"/>
    <xf numFmtId="165" fontId="5" fillId="3" borderId="2" xfId="2" quotePrefix="1" applyNumberFormat="1" applyFont="1" applyFill="1" applyBorder="1" applyAlignment="1">
      <alignment horizontal="center"/>
    </xf>
    <xf numFmtId="165" fontId="5" fillId="3" borderId="2" xfId="2" quotePrefix="1" applyNumberFormat="1" applyFont="1" applyFill="1" applyBorder="1" applyAlignment="1">
      <alignment horizontal="center" wrapText="1"/>
    </xf>
    <xf numFmtId="0" fontId="5" fillId="3" borderId="2" xfId="2" quotePrefix="1" applyFont="1" applyFill="1" applyBorder="1" applyAlignment="1">
      <alignment horizontal="center"/>
    </xf>
    <xf numFmtId="0" fontId="3" fillId="0" borderId="2" xfId="3" applyFont="1" applyFill="1" applyBorder="1" applyAlignment="1">
      <alignment horizontal="center" vertical="center"/>
    </xf>
    <xf numFmtId="0" fontId="3" fillId="0" borderId="2" xfId="3" applyFont="1" applyFill="1" applyBorder="1" applyAlignment="1">
      <alignment horizontal="left" vertical="center"/>
    </xf>
    <xf numFmtId="165" fontId="3" fillId="0" borderId="2" xfId="3" applyNumberFormat="1" applyFont="1" applyFill="1" applyBorder="1" applyAlignment="1">
      <alignment vertical="center"/>
    </xf>
    <xf numFmtId="165" fontId="3" fillId="4" borderId="2" xfId="5" applyNumberFormat="1" applyFont="1" applyFill="1" applyBorder="1"/>
    <xf numFmtId="165" fontId="3" fillId="0" borderId="2" xfId="5" applyNumberFormat="1" applyFont="1" applyFill="1" applyBorder="1"/>
    <xf numFmtId="43" fontId="3" fillId="4" borderId="2" xfId="6" applyFont="1" applyFill="1" applyBorder="1"/>
    <xf numFmtId="10" fontId="3" fillId="0" borderId="2" xfId="7" applyNumberFormat="1" applyFont="1" applyFill="1" applyBorder="1"/>
    <xf numFmtId="9" fontId="10" fillId="0" borderId="0" xfId="8" applyFont="1" applyFill="1" applyBorder="1"/>
    <xf numFmtId="8" fontId="10" fillId="0" borderId="0" xfId="2" applyNumberFormat="1" applyFont="1" applyFill="1" applyBorder="1"/>
    <xf numFmtId="164" fontId="10" fillId="0" borderId="0" xfId="1" applyFont="1" applyFill="1" applyBorder="1"/>
    <xf numFmtId="0" fontId="3" fillId="0" borderId="2"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center"/>
    </xf>
    <xf numFmtId="0" fontId="3" fillId="0" borderId="3" xfId="2" applyFont="1" applyFill="1" applyBorder="1" applyAlignment="1">
      <alignment horizontal="left"/>
    </xf>
    <xf numFmtId="165" fontId="3" fillId="4" borderId="2" xfId="5" applyNumberFormat="1" applyFont="1" applyFill="1" applyBorder="1" applyAlignment="1"/>
    <xf numFmtId="0" fontId="3" fillId="0" borderId="4" xfId="2" applyFont="1" applyFill="1" applyBorder="1" applyAlignment="1">
      <alignment horizontal="center"/>
    </xf>
    <xf numFmtId="0" fontId="3" fillId="0" borderId="4" xfId="2" applyFont="1" applyFill="1" applyBorder="1" applyAlignment="1">
      <alignment horizontal="left"/>
    </xf>
    <xf numFmtId="165" fontId="3" fillId="4" borderId="4" xfId="5" applyNumberFormat="1" applyFont="1" applyFill="1" applyBorder="1" applyAlignment="1"/>
    <xf numFmtId="165" fontId="3" fillId="4" borderId="4" xfId="5" applyNumberFormat="1" applyFont="1" applyFill="1" applyBorder="1"/>
    <xf numFmtId="165" fontId="3" fillId="0" borderId="4" xfId="5" applyNumberFormat="1" applyFont="1" applyFill="1" applyBorder="1"/>
    <xf numFmtId="43" fontId="3" fillId="4" borderId="4" xfId="6" applyFont="1" applyFill="1" applyBorder="1"/>
    <xf numFmtId="10" fontId="3" fillId="0" borderId="4" xfId="7" applyNumberFormat="1" applyFont="1" applyFill="1" applyBorder="1"/>
    <xf numFmtId="0" fontId="3" fillId="0" borderId="5" xfId="2" applyFont="1" applyFill="1" applyBorder="1" applyAlignment="1">
      <alignment horizontal="center"/>
    </xf>
    <xf numFmtId="0" fontId="5" fillId="0" borderId="5" xfId="2" applyFont="1" applyFill="1" applyBorder="1" applyAlignment="1">
      <alignment horizontal="left"/>
    </xf>
    <xf numFmtId="165" fontId="3" fillId="0" borderId="5" xfId="5" applyNumberFormat="1" applyFont="1" applyFill="1" applyBorder="1" applyAlignment="1"/>
    <xf numFmtId="165" fontId="3" fillId="0" borderId="5" xfId="5" applyNumberFormat="1" applyFont="1" applyFill="1" applyBorder="1"/>
    <xf numFmtId="43" fontId="3" fillId="0" borderId="5" xfId="6" applyFont="1" applyFill="1" applyBorder="1"/>
    <xf numFmtId="10" fontId="3" fillId="0" borderId="5" xfId="7" applyNumberFormat="1" applyFont="1" applyFill="1" applyBorder="1"/>
    <xf numFmtId="167" fontId="3" fillId="0" borderId="0" xfId="8" applyNumberFormat="1" applyFont="1" applyFill="1" applyBorder="1"/>
    <xf numFmtId="0" fontId="10" fillId="0" borderId="0" xfId="2" applyFont="1" applyFill="1" applyBorder="1" applyAlignment="1">
      <alignment horizontal="right"/>
    </xf>
    <xf numFmtId="165" fontId="10" fillId="0" borderId="0" xfId="9" applyNumberFormat="1" applyFont="1" applyFill="1" applyBorder="1" applyAlignment="1"/>
    <xf numFmtId="165" fontId="12" fillId="0" borderId="0" xfId="2" applyNumberFormat="1" applyFont="1" applyFill="1" applyBorder="1"/>
    <xf numFmtId="0" fontId="3" fillId="0" borderId="0" xfId="2" applyFont="1" applyFill="1" applyBorder="1" applyAlignment="1">
      <alignment horizontal="center"/>
    </xf>
    <xf numFmtId="165" fontId="3" fillId="0" borderId="0" xfId="5" applyNumberFormat="1" applyFont="1" applyFill="1" applyBorder="1" applyAlignment="1"/>
    <xf numFmtId="165" fontId="3" fillId="0" borderId="0" xfId="5" applyNumberFormat="1" applyFont="1" applyFill="1" applyBorder="1"/>
    <xf numFmtId="43" fontId="3" fillId="0" borderId="0" xfId="6" applyFont="1" applyFill="1" applyBorder="1"/>
    <xf numFmtId="10" fontId="3" fillId="0" borderId="0" xfId="7" applyNumberFormat="1" applyFont="1" applyFill="1" applyBorder="1"/>
    <xf numFmtId="0" fontId="5" fillId="0" borderId="0" xfId="2" applyFont="1" applyFill="1" applyBorder="1" applyAlignment="1"/>
    <xf numFmtId="0" fontId="13" fillId="0" borderId="0" xfId="2" applyFont="1" applyProtection="1">
      <protection locked="0"/>
    </xf>
    <xf numFmtId="14" fontId="3" fillId="5" borderId="0" xfId="2" applyNumberFormat="1" applyFont="1" applyFill="1" applyBorder="1" applyAlignment="1">
      <alignment horizontal="right" vertical="top"/>
    </xf>
    <xf numFmtId="1" fontId="3" fillId="5" borderId="1" xfId="2" applyNumberFormat="1" applyFont="1" applyFill="1" applyBorder="1" applyAlignment="1">
      <alignment horizontal="right" vertical="top"/>
    </xf>
    <xf numFmtId="0" fontId="3" fillId="5" borderId="1" xfId="2" applyNumberFormat="1" applyFont="1" applyFill="1" applyBorder="1" applyAlignment="1">
      <alignment horizontal="right" vertical="top"/>
    </xf>
    <xf numFmtId="0" fontId="3" fillId="5" borderId="0" xfId="2" applyNumberFormat="1" applyFont="1" applyFill="1" applyBorder="1" applyAlignment="1">
      <alignment horizontal="right" vertical="top"/>
    </xf>
    <xf numFmtId="165" fontId="5" fillId="3"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wrapText="1"/>
    </xf>
    <xf numFmtId="0" fontId="5" fillId="3" borderId="2" xfId="2" applyFont="1" applyFill="1" applyBorder="1" applyAlignment="1">
      <alignment vertical="center"/>
    </xf>
    <xf numFmtId="0" fontId="5" fillId="3" borderId="2" xfId="2" applyFont="1" applyFill="1" applyBorder="1" applyAlignment="1">
      <alignment horizontal="left" vertical="center"/>
    </xf>
    <xf numFmtId="0" fontId="14" fillId="0" borderId="0" xfId="2" applyFont="1" applyFill="1" applyBorder="1" applyAlignment="1">
      <alignment horizontal="center"/>
    </xf>
    <xf numFmtId="10" fontId="3" fillId="6" borderId="2" xfId="7" applyNumberFormat="1" applyFont="1" applyFill="1" applyBorder="1"/>
    <xf numFmtId="165" fontId="3" fillId="6" borderId="2" xfId="5" applyNumberFormat="1" applyFont="1" applyFill="1" applyBorder="1"/>
  </cellXfs>
  <cellStyles count="10">
    <cellStyle name="Comma" xfId="1" builtinId="3"/>
    <cellStyle name="Comma 2" xfId="9" xr:uid="{EAAC19C0-0C34-4B36-95C9-29EC4C8D186D}"/>
    <cellStyle name="Comma 8 2" xfId="6" xr:uid="{52A9FBB6-92EF-48BB-88A9-066E2D1FB505}"/>
    <cellStyle name="Currency 5 5" xfId="5" xr:uid="{D2DAEF83-92E6-4853-8451-790AD0B84619}"/>
    <cellStyle name="Normal" xfId="0" builtinId="0"/>
    <cellStyle name="Normal 2 2" xfId="4" xr:uid="{8D25EC1F-F119-49D6-85B2-86C1BF41CEF2}"/>
    <cellStyle name="Normal 2 2 3" xfId="2" xr:uid="{D0408DC9-3545-4A2A-B687-C9464F429E4B}"/>
    <cellStyle name="Normal 2 4" xfId="3" xr:uid="{37C03459-4887-4BDE-915A-8925C54C5094}"/>
    <cellStyle name="Percent 10 3" xfId="7" xr:uid="{D3D1A537-0BF9-4C24-9265-695FCCF578E9}"/>
    <cellStyle name="Percent 2" xfId="8" xr:uid="{99245742-A643-46BC-A508-2026FD9F8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TIVE%20APPLICATIONS/CNP%202022%20COS/Models/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sheetData sheetId="8"/>
      <sheetData sheetId="9"/>
      <sheetData sheetId="10"/>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sheetData sheetId="13"/>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6BBD-0AF7-4320-A9D1-278D4B7AB6C3}">
  <dimension ref="A1:Z386"/>
  <sheetViews>
    <sheetView tabSelected="1" topLeftCell="D52" workbookViewId="0">
      <selection activeCell="L69" sqref="L69"/>
    </sheetView>
  </sheetViews>
  <sheetFormatPr defaultRowHeight="11.65" x14ac:dyDescent="0.35"/>
  <cols>
    <col min="1" max="2" width="8.73046875" style="1"/>
    <col min="3" max="3" width="43.1328125" style="3" customWidth="1"/>
    <col min="4" max="4" width="15.59765625" style="4" customWidth="1"/>
    <col min="5" max="5" width="15" style="5" bestFit="1" customWidth="1"/>
    <col min="6" max="6" width="15.73046875" style="5" customWidth="1"/>
    <col min="7" max="7" width="14.265625" style="5" customWidth="1"/>
    <col min="8" max="8" width="17.86328125" style="5" customWidth="1"/>
    <col min="9" max="9" width="7.73046875" style="1" customWidth="1"/>
    <col min="10" max="10" width="14.3984375" style="1" customWidth="1"/>
    <col min="11" max="11" width="14.3984375" style="5" customWidth="1"/>
    <col min="12" max="12" width="16.86328125" style="5" customWidth="1"/>
    <col min="13" max="13" width="13" style="5" customWidth="1"/>
    <col min="14" max="14" width="8.73046875" style="1"/>
    <col min="15" max="15" width="15.265625" style="1" customWidth="1"/>
    <col min="16" max="16" width="8.73046875" style="1"/>
    <col min="17" max="17" width="9.86328125" style="1" bestFit="1" customWidth="1"/>
    <col min="18" max="258" width="8.73046875" style="1"/>
    <col min="259" max="259" width="2.73046875" style="1" customWidth="1"/>
    <col min="260" max="260" width="8.73046875" style="1"/>
    <col min="261" max="261" width="40.265625" style="1" bestFit="1" customWidth="1"/>
    <col min="262" max="262" width="10.73046875" style="1" customWidth="1"/>
    <col min="263" max="263" width="10" style="1" customWidth="1"/>
    <col min="264" max="264" width="17.86328125" style="1" customWidth="1"/>
    <col min="265" max="265" width="7.73046875" style="1" customWidth="1"/>
    <col min="266" max="266" width="12.265625" style="1" customWidth="1"/>
    <col min="267" max="267" width="12.73046875" style="1" customWidth="1"/>
    <col min="268" max="268" width="13.59765625" style="1" customWidth="1"/>
    <col min="269" max="269" width="13" style="1" customWidth="1"/>
    <col min="270" max="514" width="8.73046875" style="1"/>
    <col min="515" max="515" width="2.73046875" style="1" customWidth="1"/>
    <col min="516" max="516" width="8.73046875" style="1"/>
    <col min="517" max="517" width="40.265625" style="1" bestFit="1" customWidth="1"/>
    <col min="518" max="518" width="10.73046875" style="1" customWidth="1"/>
    <col min="519" max="519" width="10" style="1" customWidth="1"/>
    <col min="520" max="520" width="17.86328125" style="1" customWidth="1"/>
    <col min="521" max="521" width="7.73046875" style="1" customWidth="1"/>
    <col min="522" max="522" width="12.265625" style="1" customWidth="1"/>
    <col min="523" max="523" width="12.73046875" style="1" customWidth="1"/>
    <col min="524" max="524" width="13.59765625" style="1" customWidth="1"/>
    <col min="525" max="525" width="13" style="1" customWidth="1"/>
    <col min="526" max="770" width="8.73046875" style="1"/>
    <col min="771" max="771" width="2.73046875" style="1" customWidth="1"/>
    <col min="772" max="772" width="8.73046875" style="1"/>
    <col min="773" max="773" width="40.265625" style="1" bestFit="1" customWidth="1"/>
    <col min="774" max="774" width="10.73046875" style="1" customWidth="1"/>
    <col min="775" max="775" width="10" style="1" customWidth="1"/>
    <col min="776" max="776" width="17.86328125" style="1" customWidth="1"/>
    <col min="777" max="777" width="7.73046875" style="1" customWidth="1"/>
    <col min="778" max="778" width="12.265625" style="1" customWidth="1"/>
    <col min="779" max="779" width="12.73046875" style="1" customWidth="1"/>
    <col min="780" max="780" width="13.59765625" style="1" customWidth="1"/>
    <col min="781" max="781" width="13" style="1" customWidth="1"/>
    <col min="782" max="1026" width="8.73046875" style="1"/>
    <col min="1027" max="1027" width="2.73046875" style="1" customWidth="1"/>
    <col min="1028" max="1028" width="8.73046875" style="1"/>
    <col min="1029" max="1029" width="40.265625" style="1" bestFit="1" customWidth="1"/>
    <col min="1030" max="1030" width="10.73046875" style="1" customWidth="1"/>
    <col min="1031" max="1031" width="10" style="1" customWidth="1"/>
    <col min="1032" max="1032" width="17.86328125" style="1" customWidth="1"/>
    <col min="1033" max="1033" width="7.73046875" style="1" customWidth="1"/>
    <col min="1034" max="1034" width="12.265625" style="1" customWidth="1"/>
    <col min="1035" max="1035" width="12.73046875" style="1" customWidth="1"/>
    <col min="1036" max="1036" width="13.59765625" style="1" customWidth="1"/>
    <col min="1037" max="1037" width="13" style="1" customWidth="1"/>
    <col min="1038" max="1282" width="8.73046875" style="1"/>
    <col min="1283" max="1283" width="2.73046875" style="1" customWidth="1"/>
    <col min="1284" max="1284" width="8.73046875" style="1"/>
    <col min="1285" max="1285" width="40.265625" style="1" bestFit="1" customWidth="1"/>
    <col min="1286" max="1286" width="10.73046875" style="1" customWidth="1"/>
    <col min="1287" max="1287" width="10" style="1" customWidth="1"/>
    <col min="1288" max="1288" width="17.86328125" style="1" customWidth="1"/>
    <col min="1289" max="1289" width="7.73046875" style="1" customWidth="1"/>
    <col min="1290" max="1290" width="12.265625" style="1" customWidth="1"/>
    <col min="1291" max="1291" width="12.73046875" style="1" customWidth="1"/>
    <col min="1292" max="1292" width="13.59765625" style="1" customWidth="1"/>
    <col min="1293" max="1293" width="13" style="1" customWidth="1"/>
    <col min="1294" max="1538" width="8.73046875" style="1"/>
    <col min="1539" max="1539" width="2.73046875" style="1" customWidth="1"/>
    <col min="1540" max="1540" width="8.73046875" style="1"/>
    <col min="1541" max="1541" width="40.265625" style="1" bestFit="1" customWidth="1"/>
    <col min="1542" max="1542" width="10.73046875" style="1" customWidth="1"/>
    <col min="1543" max="1543" width="10" style="1" customWidth="1"/>
    <col min="1544" max="1544" width="17.86328125" style="1" customWidth="1"/>
    <col min="1545" max="1545" width="7.73046875" style="1" customWidth="1"/>
    <col min="1546" max="1546" width="12.265625" style="1" customWidth="1"/>
    <col min="1547" max="1547" width="12.73046875" style="1" customWidth="1"/>
    <col min="1548" max="1548" width="13.59765625" style="1" customWidth="1"/>
    <col min="1549" max="1549" width="13" style="1" customWidth="1"/>
    <col min="1550" max="1794" width="8.73046875" style="1"/>
    <col min="1795" max="1795" width="2.73046875" style="1" customWidth="1"/>
    <col min="1796" max="1796" width="8.73046875" style="1"/>
    <col min="1797" max="1797" width="40.265625" style="1" bestFit="1" customWidth="1"/>
    <col min="1798" max="1798" width="10.73046875" style="1" customWidth="1"/>
    <col min="1799" max="1799" width="10" style="1" customWidth="1"/>
    <col min="1800" max="1800" width="17.86328125" style="1" customWidth="1"/>
    <col min="1801" max="1801" width="7.73046875" style="1" customWidth="1"/>
    <col min="1802" max="1802" width="12.265625" style="1" customWidth="1"/>
    <col min="1803" max="1803" width="12.73046875" style="1" customWidth="1"/>
    <col min="1804" max="1804" width="13.59765625" style="1" customWidth="1"/>
    <col min="1805" max="1805" width="13" style="1" customWidth="1"/>
    <col min="1806" max="2050" width="8.73046875" style="1"/>
    <col min="2051" max="2051" width="2.73046875" style="1" customWidth="1"/>
    <col min="2052" max="2052" width="8.73046875" style="1"/>
    <col min="2053" max="2053" width="40.265625" style="1" bestFit="1" customWidth="1"/>
    <col min="2054" max="2054" width="10.73046875" style="1" customWidth="1"/>
    <col min="2055" max="2055" width="10" style="1" customWidth="1"/>
    <col min="2056" max="2056" width="17.86328125" style="1" customWidth="1"/>
    <col min="2057" max="2057" width="7.73046875" style="1" customWidth="1"/>
    <col min="2058" max="2058" width="12.265625" style="1" customWidth="1"/>
    <col min="2059" max="2059" width="12.73046875" style="1" customWidth="1"/>
    <col min="2060" max="2060" width="13.59765625" style="1" customWidth="1"/>
    <col min="2061" max="2061" width="13" style="1" customWidth="1"/>
    <col min="2062" max="2306" width="8.73046875" style="1"/>
    <col min="2307" max="2307" width="2.73046875" style="1" customWidth="1"/>
    <col min="2308" max="2308" width="8.73046875" style="1"/>
    <col min="2309" max="2309" width="40.265625" style="1" bestFit="1" customWidth="1"/>
    <col min="2310" max="2310" width="10.73046875" style="1" customWidth="1"/>
    <col min="2311" max="2311" width="10" style="1" customWidth="1"/>
    <col min="2312" max="2312" width="17.86328125" style="1" customWidth="1"/>
    <col min="2313" max="2313" width="7.73046875" style="1" customWidth="1"/>
    <col min="2314" max="2314" width="12.265625" style="1" customWidth="1"/>
    <col min="2315" max="2315" width="12.73046875" style="1" customWidth="1"/>
    <col min="2316" max="2316" width="13.59765625" style="1" customWidth="1"/>
    <col min="2317" max="2317" width="13" style="1" customWidth="1"/>
    <col min="2318" max="2562" width="8.73046875" style="1"/>
    <col min="2563" max="2563" width="2.73046875" style="1" customWidth="1"/>
    <col min="2564" max="2564" width="8.73046875" style="1"/>
    <col min="2565" max="2565" width="40.265625" style="1" bestFit="1" customWidth="1"/>
    <col min="2566" max="2566" width="10.73046875" style="1" customWidth="1"/>
    <col min="2567" max="2567" width="10" style="1" customWidth="1"/>
    <col min="2568" max="2568" width="17.86328125" style="1" customWidth="1"/>
    <col min="2569" max="2569" width="7.73046875" style="1" customWidth="1"/>
    <col min="2570" max="2570" width="12.265625" style="1" customWidth="1"/>
    <col min="2571" max="2571" width="12.73046875" style="1" customWidth="1"/>
    <col min="2572" max="2572" width="13.59765625" style="1" customWidth="1"/>
    <col min="2573" max="2573" width="13" style="1" customWidth="1"/>
    <col min="2574" max="2818" width="8.73046875" style="1"/>
    <col min="2819" max="2819" width="2.73046875" style="1" customWidth="1"/>
    <col min="2820" max="2820" width="8.73046875" style="1"/>
    <col min="2821" max="2821" width="40.265625" style="1" bestFit="1" customWidth="1"/>
    <col min="2822" max="2822" width="10.73046875" style="1" customWidth="1"/>
    <col min="2823" max="2823" width="10" style="1" customWidth="1"/>
    <col min="2824" max="2824" width="17.86328125" style="1" customWidth="1"/>
    <col min="2825" max="2825" width="7.73046875" style="1" customWidth="1"/>
    <col min="2826" max="2826" width="12.265625" style="1" customWidth="1"/>
    <col min="2827" max="2827" width="12.73046875" style="1" customWidth="1"/>
    <col min="2828" max="2828" width="13.59765625" style="1" customWidth="1"/>
    <col min="2829" max="2829" width="13" style="1" customWidth="1"/>
    <col min="2830" max="3074" width="8.73046875" style="1"/>
    <col min="3075" max="3075" width="2.73046875" style="1" customWidth="1"/>
    <col min="3076" max="3076" width="8.73046875" style="1"/>
    <col min="3077" max="3077" width="40.265625" style="1" bestFit="1" customWidth="1"/>
    <col min="3078" max="3078" width="10.73046875" style="1" customWidth="1"/>
    <col min="3079" max="3079" width="10" style="1" customWidth="1"/>
    <col min="3080" max="3080" width="17.86328125" style="1" customWidth="1"/>
    <col min="3081" max="3081" width="7.73046875" style="1" customWidth="1"/>
    <col min="3082" max="3082" width="12.265625" style="1" customWidth="1"/>
    <col min="3083" max="3083" width="12.73046875" style="1" customWidth="1"/>
    <col min="3084" max="3084" width="13.59765625" style="1" customWidth="1"/>
    <col min="3085" max="3085" width="13" style="1" customWidth="1"/>
    <col min="3086" max="3330" width="8.73046875" style="1"/>
    <col min="3331" max="3331" width="2.73046875" style="1" customWidth="1"/>
    <col min="3332" max="3332" width="8.73046875" style="1"/>
    <col min="3333" max="3333" width="40.265625" style="1" bestFit="1" customWidth="1"/>
    <col min="3334" max="3334" width="10.73046875" style="1" customWidth="1"/>
    <col min="3335" max="3335" width="10" style="1" customWidth="1"/>
    <col min="3336" max="3336" width="17.86328125" style="1" customWidth="1"/>
    <col min="3337" max="3337" width="7.73046875" style="1" customWidth="1"/>
    <col min="3338" max="3338" width="12.265625" style="1" customWidth="1"/>
    <col min="3339" max="3339" width="12.73046875" style="1" customWidth="1"/>
    <col min="3340" max="3340" width="13.59765625" style="1" customWidth="1"/>
    <col min="3341" max="3341" width="13" style="1" customWidth="1"/>
    <col min="3342" max="3586" width="8.73046875" style="1"/>
    <col min="3587" max="3587" width="2.73046875" style="1" customWidth="1"/>
    <col min="3588" max="3588" width="8.73046875" style="1"/>
    <col min="3589" max="3589" width="40.265625" style="1" bestFit="1" customWidth="1"/>
    <col min="3590" max="3590" width="10.73046875" style="1" customWidth="1"/>
    <col min="3591" max="3591" width="10" style="1" customWidth="1"/>
    <col min="3592" max="3592" width="17.86328125" style="1" customWidth="1"/>
    <col min="3593" max="3593" width="7.73046875" style="1" customWidth="1"/>
    <col min="3594" max="3594" width="12.265625" style="1" customWidth="1"/>
    <col min="3595" max="3595" width="12.73046875" style="1" customWidth="1"/>
    <col min="3596" max="3596" width="13.59765625" style="1" customWidth="1"/>
    <col min="3597" max="3597" width="13" style="1" customWidth="1"/>
    <col min="3598" max="3842" width="8.73046875" style="1"/>
    <col min="3843" max="3843" width="2.73046875" style="1" customWidth="1"/>
    <col min="3844" max="3844" width="8.73046875" style="1"/>
    <col min="3845" max="3845" width="40.265625" style="1" bestFit="1" customWidth="1"/>
    <col min="3846" max="3846" width="10.73046875" style="1" customWidth="1"/>
    <col min="3847" max="3847" width="10" style="1" customWidth="1"/>
    <col min="3848" max="3848" width="17.86328125" style="1" customWidth="1"/>
    <col min="3849" max="3849" width="7.73046875" style="1" customWidth="1"/>
    <col min="3850" max="3850" width="12.265625" style="1" customWidth="1"/>
    <col min="3851" max="3851" width="12.73046875" style="1" customWidth="1"/>
    <col min="3852" max="3852" width="13.59765625" style="1" customWidth="1"/>
    <col min="3853" max="3853" width="13" style="1" customWidth="1"/>
    <col min="3854" max="4098" width="8.73046875" style="1"/>
    <col min="4099" max="4099" width="2.73046875" style="1" customWidth="1"/>
    <col min="4100" max="4100" width="8.73046875" style="1"/>
    <col min="4101" max="4101" width="40.265625" style="1" bestFit="1" customWidth="1"/>
    <col min="4102" max="4102" width="10.73046875" style="1" customWidth="1"/>
    <col min="4103" max="4103" width="10" style="1" customWidth="1"/>
    <col min="4104" max="4104" width="17.86328125" style="1" customWidth="1"/>
    <col min="4105" max="4105" width="7.73046875" style="1" customWidth="1"/>
    <col min="4106" max="4106" width="12.265625" style="1" customWidth="1"/>
    <col min="4107" max="4107" width="12.73046875" style="1" customWidth="1"/>
    <col min="4108" max="4108" width="13.59765625" style="1" customWidth="1"/>
    <col min="4109" max="4109" width="13" style="1" customWidth="1"/>
    <col min="4110" max="4354" width="8.73046875" style="1"/>
    <col min="4355" max="4355" width="2.73046875" style="1" customWidth="1"/>
    <col min="4356" max="4356" width="8.73046875" style="1"/>
    <col min="4357" max="4357" width="40.265625" style="1" bestFit="1" customWidth="1"/>
    <col min="4358" max="4358" width="10.73046875" style="1" customWidth="1"/>
    <col min="4359" max="4359" width="10" style="1" customWidth="1"/>
    <col min="4360" max="4360" width="17.86328125" style="1" customWidth="1"/>
    <col min="4361" max="4361" width="7.73046875" style="1" customWidth="1"/>
    <col min="4362" max="4362" width="12.265625" style="1" customWidth="1"/>
    <col min="4363" max="4363" width="12.73046875" style="1" customWidth="1"/>
    <col min="4364" max="4364" width="13.59765625" style="1" customWidth="1"/>
    <col min="4365" max="4365" width="13" style="1" customWidth="1"/>
    <col min="4366" max="4610" width="8.73046875" style="1"/>
    <col min="4611" max="4611" width="2.73046875" style="1" customWidth="1"/>
    <col min="4612" max="4612" width="8.73046875" style="1"/>
    <col min="4613" max="4613" width="40.265625" style="1" bestFit="1" customWidth="1"/>
    <col min="4614" max="4614" width="10.73046875" style="1" customWidth="1"/>
    <col min="4615" max="4615" width="10" style="1" customWidth="1"/>
    <col min="4616" max="4616" width="17.86328125" style="1" customWidth="1"/>
    <col min="4617" max="4617" width="7.73046875" style="1" customWidth="1"/>
    <col min="4618" max="4618" width="12.265625" style="1" customWidth="1"/>
    <col min="4619" max="4619" width="12.73046875" style="1" customWidth="1"/>
    <col min="4620" max="4620" width="13.59765625" style="1" customWidth="1"/>
    <col min="4621" max="4621" width="13" style="1" customWidth="1"/>
    <col min="4622" max="4866" width="8.73046875" style="1"/>
    <col min="4867" max="4867" width="2.73046875" style="1" customWidth="1"/>
    <col min="4868" max="4868" width="8.73046875" style="1"/>
    <col min="4869" max="4869" width="40.265625" style="1" bestFit="1" customWidth="1"/>
    <col min="4870" max="4870" width="10.73046875" style="1" customWidth="1"/>
    <col min="4871" max="4871" width="10" style="1" customWidth="1"/>
    <col min="4872" max="4872" width="17.86328125" style="1" customWidth="1"/>
    <col min="4873" max="4873" width="7.73046875" style="1" customWidth="1"/>
    <col min="4874" max="4874" width="12.265625" style="1" customWidth="1"/>
    <col min="4875" max="4875" width="12.73046875" style="1" customWidth="1"/>
    <col min="4876" max="4876" width="13.59765625" style="1" customWidth="1"/>
    <col min="4877" max="4877" width="13" style="1" customWidth="1"/>
    <col min="4878" max="5122" width="8.73046875" style="1"/>
    <col min="5123" max="5123" width="2.73046875" style="1" customWidth="1"/>
    <col min="5124" max="5124" width="8.73046875" style="1"/>
    <col min="5125" max="5125" width="40.265625" style="1" bestFit="1" customWidth="1"/>
    <col min="5126" max="5126" width="10.73046875" style="1" customWidth="1"/>
    <col min="5127" max="5127" width="10" style="1" customWidth="1"/>
    <col min="5128" max="5128" width="17.86328125" style="1" customWidth="1"/>
    <col min="5129" max="5129" width="7.73046875" style="1" customWidth="1"/>
    <col min="5130" max="5130" width="12.265625" style="1" customWidth="1"/>
    <col min="5131" max="5131" width="12.73046875" style="1" customWidth="1"/>
    <col min="5132" max="5132" width="13.59765625" style="1" customWidth="1"/>
    <col min="5133" max="5133" width="13" style="1" customWidth="1"/>
    <col min="5134" max="5378" width="8.73046875" style="1"/>
    <col min="5379" max="5379" width="2.73046875" style="1" customWidth="1"/>
    <col min="5380" max="5380" width="8.73046875" style="1"/>
    <col min="5381" max="5381" width="40.265625" style="1" bestFit="1" customWidth="1"/>
    <col min="5382" max="5382" width="10.73046875" style="1" customWidth="1"/>
    <col min="5383" max="5383" width="10" style="1" customWidth="1"/>
    <col min="5384" max="5384" width="17.86328125" style="1" customWidth="1"/>
    <col min="5385" max="5385" width="7.73046875" style="1" customWidth="1"/>
    <col min="5386" max="5386" width="12.265625" style="1" customWidth="1"/>
    <col min="5387" max="5387" width="12.73046875" style="1" customWidth="1"/>
    <col min="5388" max="5388" width="13.59765625" style="1" customWidth="1"/>
    <col min="5389" max="5389" width="13" style="1" customWidth="1"/>
    <col min="5390" max="5634" width="8.73046875" style="1"/>
    <col min="5635" max="5635" width="2.73046875" style="1" customWidth="1"/>
    <col min="5636" max="5636" width="8.73046875" style="1"/>
    <col min="5637" max="5637" width="40.265625" style="1" bestFit="1" customWidth="1"/>
    <col min="5638" max="5638" width="10.73046875" style="1" customWidth="1"/>
    <col min="5639" max="5639" width="10" style="1" customWidth="1"/>
    <col min="5640" max="5640" width="17.86328125" style="1" customWidth="1"/>
    <col min="5641" max="5641" width="7.73046875" style="1" customWidth="1"/>
    <col min="5642" max="5642" width="12.265625" style="1" customWidth="1"/>
    <col min="5643" max="5643" width="12.73046875" style="1" customWidth="1"/>
    <col min="5644" max="5644" width="13.59765625" style="1" customWidth="1"/>
    <col min="5645" max="5645" width="13" style="1" customWidth="1"/>
    <col min="5646" max="5890" width="8.73046875" style="1"/>
    <col min="5891" max="5891" width="2.73046875" style="1" customWidth="1"/>
    <col min="5892" max="5892" width="8.73046875" style="1"/>
    <col min="5893" max="5893" width="40.265625" style="1" bestFit="1" customWidth="1"/>
    <col min="5894" max="5894" width="10.73046875" style="1" customWidth="1"/>
    <col min="5895" max="5895" width="10" style="1" customWidth="1"/>
    <col min="5896" max="5896" width="17.86328125" style="1" customWidth="1"/>
    <col min="5897" max="5897" width="7.73046875" style="1" customWidth="1"/>
    <col min="5898" max="5898" width="12.265625" style="1" customWidth="1"/>
    <col min="5899" max="5899" width="12.73046875" style="1" customWidth="1"/>
    <col min="5900" max="5900" width="13.59765625" style="1" customWidth="1"/>
    <col min="5901" max="5901" width="13" style="1" customWidth="1"/>
    <col min="5902" max="6146" width="8.73046875" style="1"/>
    <col min="6147" max="6147" width="2.73046875" style="1" customWidth="1"/>
    <col min="6148" max="6148" width="8.73046875" style="1"/>
    <col min="6149" max="6149" width="40.265625" style="1" bestFit="1" customWidth="1"/>
    <col min="6150" max="6150" width="10.73046875" style="1" customWidth="1"/>
    <col min="6151" max="6151" width="10" style="1" customWidth="1"/>
    <col min="6152" max="6152" width="17.86328125" style="1" customWidth="1"/>
    <col min="6153" max="6153" width="7.73046875" style="1" customWidth="1"/>
    <col min="6154" max="6154" width="12.265625" style="1" customWidth="1"/>
    <col min="6155" max="6155" width="12.73046875" style="1" customWidth="1"/>
    <col min="6156" max="6156" width="13.59765625" style="1" customWidth="1"/>
    <col min="6157" max="6157" width="13" style="1" customWidth="1"/>
    <col min="6158" max="6402" width="8.73046875" style="1"/>
    <col min="6403" max="6403" width="2.73046875" style="1" customWidth="1"/>
    <col min="6404" max="6404" width="8.73046875" style="1"/>
    <col min="6405" max="6405" width="40.265625" style="1" bestFit="1" customWidth="1"/>
    <col min="6406" max="6406" width="10.73046875" style="1" customWidth="1"/>
    <col min="6407" max="6407" width="10" style="1" customWidth="1"/>
    <col min="6408" max="6408" width="17.86328125" style="1" customWidth="1"/>
    <col min="6409" max="6409" width="7.73046875" style="1" customWidth="1"/>
    <col min="6410" max="6410" width="12.265625" style="1" customWidth="1"/>
    <col min="6411" max="6411" width="12.73046875" style="1" customWidth="1"/>
    <col min="6412" max="6412" width="13.59765625" style="1" customWidth="1"/>
    <col min="6413" max="6413" width="13" style="1" customWidth="1"/>
    <col min="6414" max="6658" width="8.73046875" style="1"/>
    <col min="6659" max="6659" width="2.73046875" style="1" customWidth="1"/>
    <col min="6660" max="6660" width="8.73046875" style="1"/>
    <col min="6661" max="6661" width="40.265625" style="1" bestFit="1" customWidth="1"/>
    <col min="6662" max="6662" width="10.73046875" style="1" customWidth="1"/>
    <col min="6663" max="6663" width="10" style="1" customWidth="1"/>
    <col min="6664" max="6664" width="17.86328125" style="1" customWidth="1"/>
    <col min="6665" max="6665" width="7.73046875" style="1" customWidth="1"/>
    <col min="6666" max="6666" width="12.265625" style="1" customWidth="1"/>
    <col min="6667" max="6667" width="12.73046875" style="1" customWidth="1"/>
    <col min="6668" max="6668" width="13.59765625" style="1" customWidth="1"/>
    <col min="6669" max="6669" width="13" style="1" customWidth="1"/>
    <col min="6670" max="6914" width="8.73046875" style="1"/>
    <col min="6915" max="6915" width="2.73046875" style="1" customWidth="1"/>
    <col min="6916" max="6916" width="8.73046875" style="1"/>
    <col min="6917" max="6917" width="40.265625" style="1" bestFit="1" customWidth="1"/>
    <col min="6918" max="6918" width="10.73046875" style="1" customWidth="1"/>
    <col min="6919" max="6919" width="10" style="1" customWidth="1"/>
    <col min="6920" max="6920" width="17.86328125" style="1" customWidth="1"/>
    <col min="6921" max="6921" width="7.73046875" style="1" customWidth="1"/>
    <col min="6922" max="6922" width="12.265625" style="1" customWidth="1"/>
    <col min="6923" max="6923" width="12.73046875" style="1" customWidth="1"/>
    <col min="6924" max="6924" width="13.59765625" style="1" customWidth="1"/>
    <col min="6925" max="6925" width="13" style="1" customWidth="1"/>
    <col min="6926" max="7170" width="8.73046875" style="1"/>
    <col min="7171" max="7171" width="2.73046875" style="1" customWidth="1"/>
    <col min="7172" max="7172" width="8.73046875" style="1"/>
    <col min="7173" max="7173" width="40.265625" style="1" bestFit="1" customWidth="1"/>
    <col min="7174" max="7174" width="10.73046875" style="1" customWidth="1"/>
    <col min="7175" max="7175" width="10" style="1" customWidth="1"/>
    <col min="7176" max="7176" width="17.86328125" style="1" customWidth="1"/>
    <col min="7177" max="7177" width="7.73046875" style="1" customWidth="1"/>
    <col min="7178" max="7178" width="12.265625" style="1" customWidth="1"/>
    <col min="7179" max="7179" width="12.73046875" style="1" customWidth="1"/>
    <col min="7180" max="7180" width="13.59765625" style="1" customWidth="1"/>
    <col min="7181" max="7181" width="13" style="1" customWidth="1"/>
    <col min="7182" max="7426" width="8.73046875" style="1"/>
    <col min="7427" max="7427" width="2.73046875" style="1" customWidth="1"/>
    <col min="7428" max="7428" width="8.73046875" style="1"/>
    <col min="7429" max="7429" width="40.265625" style="1" bestFit="1" customWidth="1"/>
    <col min="7430" max="7430" width="10.73046875" style="1" customWidth="1"/>
    <col min="7431" max="7431" width="10" style="1" customWidth="1"/>
    <col min="7432" max="7432" width="17.86328125" style="1" customWidth="1"/>
    <col min="7433" max="7433" width="7.73046875" style="1" customWidth="1"/>
    <col min="7434" max="7434" width="12.265625" style="1" customWidth="1"/>
    <col min="7435" max="7435" width="12.73046875" style="1" customWidth="1"/>
    <col min="7436" max="7436" width="13.59765625" style="1" customWidth="1"/>
    <col min="7437" max="7437" width="13" style="1" customWidth="1"/>
    <col min="7438" max="7682" width="8.73046875" style="1"/>
    <col min="7683" max="7683" width="2.73046875" style="1" customWidth="1"/>
    <col min="7684" max="7684" width="8.73046875" style="1"/>
    <col min="7685" max="7685" width="40.265625" style="1" bestFit="1" customWidth="1"/>
    <col min="7686" max="7686" width="10.73046875" style="1" customWidth="1"/>
    <col min="7687" max="7687" width="10" style="1" customWidth="1"/>
    <col min="7688" max="7688" width="17.86328125" style="1" customWidth="1"/>
    <col min="7689" max="7689" width="7.73046875" style="1" customWidth="1"/>
    <col min="7690" max="7690" width="12.265625" style="1" customWidth="1"/>
    <col min="7691" max="7691" width="12.73046875" style="1" customWidth="1"/>
    <col min="7692" max="7692" width="13.59765625" style="1" customWidth="1"/>
    <col min="7693" max="7693" width="13" style="1" customWidth="1"/>
    <col min="7694" max="7938" width="8.73046875" style="1"/>
    <col min="7939" max="7939" width="2.73046875" style="1" customWidth="1"/>
    <col min="7940" max="7940" width="8.73046875" style="1"/>
    <col min="7941" max="7941" width="40.265625" style="1" bestFit="1" customWidth="1"/>
    <col min="7942" max="7942" width="10.73046875" style="1" customWidth="1"/>
    <col min="7943" max="7943" width="10" style="1" customWidth="1"/>
    <col min="7944" max="7944" width="17.86328125" style="1" customWidth="1"/>
    <col min="7945" max="7945" width="7.73046875" style="1" customWidth="1"/>
    <col min="7946" max="7946" width="12.265625" style="1" customWidth="1"/>
    <col min="7947" max="7947" width="12.73046875" style="1" customWidth="1"/>
    <col min="7948" max="7948" width="13.59765625" style="1" customWidth="1"/>
    <col min="7949" max="7949" width="13" style="1" customWidth="1"/>
    <col min="7950" max="8194" width="8.73046875" style="1"/>
    <col min="8195" max="8195" width="2.73046875" style="1" customWidth="1"/>
    <col min="8196" max="8196" width="8.73046875" style="1"/>
    <col min="8197" max="8197" width="40.265625" style="1" bestFit="1" customWidth="1"/>
    <col min="8198" max="8198" width="10.73046875" style="1" customWidth="1"/>
    <col min="8199" max="8199" width="10" style="1" customWidth="1"/>
    <col min="8200" max="8200" width="17.86328125" style="1" customWidth="1"/>
    <col min="8201" max="8201" width="7.73046875" style="1" customWidth="1"/>
    <col min="8202" max="8202" width="12.265625" style="1" customWidth="1"/>
    <col min="8203" max="8203" width="12.73046875" style="1" customWidth="1"/>
    <col min="8204" max="8204" width="13.59765625" style="1" customWidth="1"/>
    <col min="8205" max="8205" width="13" style="1" customWidth="1"/>
    <col min="8206" max="8450" width="8.73046875" style="1"/>
    <col min="8451" max="8451" width="2.73046875" style="1" customWidth="1"/>
    <col min="8452" max="8452" width="8.73046875" style="1"/>
    <col min="8453" max="8453" width="40.265625" style="1" bestFit="1" customWidth="1"/>
    <col min="8454" max="8454" width="10.73046875" style="1" customWidth="1"/>
    <col min="8455" max="8455" width="10" style="1" customWidth="1"/>
    <col min="8456" max="8456" width="17.86328125" style="1" customWidth="1"/>
    <col min="8457" max="8457" width="7.73046875" style="1" customWidth="1"/>
    <col min="8458" max="8458" width="12.265625" style="1" customWidth="1"/>
    <col min="8459" max="8459" width="12.73046875" style="1" customWidth="1"/>
    <col min="8460" max="8460" width="13.59765625" style="1" customWidth="1"/>
    <col min="8461" max="8461" width="13" style="1" customWidth="1"/>
    <col min="8462" max="8706" width="8.73046875" style="1"/>
    <col min="8707" max="8707" width="2.73046875" style="1" customWidth="1"/>
    <col min="8708" max="8708" width="8.73046875" style="1"/>
    <col min="8709" max="8709" width="40.265625" style="1" bestFit="1" customWidth="1"/>
    <col min="8710" max="8710" width="10.73046875" style="1" customWidth="1"/>
    <col min="8711" max="8711" width="10" style="1" customWidth="1"/>
    <col min="8712" max="8712" width="17.86328125" style="1" customWidth="1"/>
    <col min="8713" max="8713" width="7.73046875" style="1" customWidth="1"/>
    <col min="8714" max="8714" width="12.265625" style="1" customWidth="1"/>
    <col min="8715" max="8715" width="12.73046875" style="1" customWidth="1"/>
    <col min="8716" max="8716" width="13.59765625" style="1" customWidth="1"/>
    <col min="8717" max="8717" width="13" style="1" customWidth="1"/>
    <col min="8718" max="8962" width="8.73046875" style="1"/>
    <col min="8963" max="8963" width="2.73046875" style="1" customWidth="1"/>
    <col min="8964" max="8964" width="8.73046875" style="1"/>
    <col min="8965" max="8965" width="40.265625" style="1" bestFit="1" customWidth="1"/>
    <col min="8966" max="8966" width="10.73046875" style="1" customWidth="1"/>
    <col min="8967" max="8967" width="10" style="1" customWidth="1"/>
    <col min="8968" max="8968" width="17.86328125" style="1" customWidth="1"/>
    <col min="8969" max="8969" width="7.73046875" style="1" customWidth="1"/>
    <col min="8970" max="8970" width="12.265625" style="1" customWidth="1"/>
    <col min="8971" max="8971" width="12.73046875" style="1" customWidth="1"/>
    <col min="8972" max="8972" width="13.59765625" style="1" customWidth="1"/>
    <col min="8973" max="8973" width="13" style="1" customWidth="1"/>
    <col min="8974" max="9218" width="8.73046875" style="1"/>
    <col min="9219" max="9219" width="2.73046875" style="1" customWidth="1"/>
    <col min="9220" max="9220" width="8.73046875" style="1"/>
    <col min="9221" max="9221" width="40.265625" style="1" bestFit="1" customWidth="1"/>
    <col min="9222" max="9222" width="10.73046875" style="1" customWidth="1"/>
    <col min="9223" max="9223" width="10" style="1" customWidth="1"/>
    <col min="9224" max="9224" width="17.86328125" style="1" customWidth="1"/>
    <col min="9225" max="9225" width="7.73046875" style="1" customWidth="1"/>
    <col min="9226" max="9226" width="12.265625" style="1" customWidth="1"/>
    <col min="9227" max="9227" width="12.73046875" style="1" customWidth="1"/>
    <col min="9228" max="9228" width="13.59765625" style="1" customWidth="1"/>
    <col min="9229" max="9229" width="13" style="1" customWidth="1"/>
    <col min="9230" max="9474" width="8.73046875" style="1"/>
    <col min="9475" max="9475" width="2.73046875" style="1" customWidth="1"/>
    <col min="9476" max="9476" width="8.73046875" style="1"/>
    <col min="9477" max="9477" width="40.265625" style="1" bestFit="1" customWidth="1"/>
    <col min="9478" max="9478" width="10.73046875" style="1" customWidth="1"/>
    <col min="9479" max="9479" width="10" style="1" customWidth="1"/>
    <col min="9480" max="9480" width="17.86328125" style="1" customWidth="1"/>
    <col min="9481" max="9481" width="7.73046875" style="1" customWidth="1"/>
    <col min="9482" max="9482" width="12.265625" style="1" customWidth="1"/>
    <col min="9483" max="9483" width="12.73046875" style="1" customWidth="1"/>
    <col min="9484" max="9484" width="13.59765625" style="1" customWidth="1"/>
    <col min="9485" max="9485" width="13" style="1" customWidth="1"/>
    <col min="9486" max="9730" width="8.73046875" style="1"/>
    <col min="9731" max="9731" width="2.73046875" style="1" customWidth="1"/>
    <col min="9732" max="9732" width="8.73046875" style="1"/>
    <col min="9733" max="9733" width="40.265625" style="1" bestFit="1" customWidth="1"/>
    <col min="9734" max="9734" width="10.73046875" style="1" customWidth="1"/>
    <col min="9735" max="9735" width="10" style="1" customWidth="1"/>
    <col min="9736" max="9736" width="17.86328125" style="1" customWidth="1"/>
    <col min="9737" max="9737" width="7.73046875" style="1" customWidth="1"/>
    <col min="9738" max="9738" width="12.265625" style="1" customWidth="1"/>
    <col min="9739" max="9739" width="12.73046875" style="1" customWidth="1"/>
    <col min="9740" max="9740" width="13.59765625" style="1" customWidth="1"/>
    <col min="9741" max="9741" width="13" style="1" customWidth="1"/>
    <col min="9742" max="9986" width="8.73046875" style="1"/>
    <col min="9987" max="9987" width="2.73046875" style="1" customWidth="1"/>
    <col min="9988" max="9988" width="8.73046875" style="1"/>
    <col min="9989" max="9989" width="40.265625" style="1" bestFit="1" customWidth="1"/>
    <col min="9990" max="9990" width="10.73046875" style="1" customWidth="1"/>
    <col min="9991" max="9991" width="10" style="1" customWidth="1"/>
    <col min="9992" max="9992" width="17.86328125" style="1" customWidth="1"/>
    <col min="9993" max="9993" width="7.73046875" style="1" customWidth="1"/>
    <col min="9994" max="9994" width="12.265625" style="1" customWidth="1"/>
    <col min="9995" max="9995" width="12.73046875" style="1" customWidth="1"/>
    <col min="9996" max="9996" width="13.59765625" style="1" customWidth="1"/>
    <col min="9997" max="9997" width="13" style="1" customWidth="1"/>
    <col min="9998" max="10242" width="8.73046875" style="1"/>
    <col min="10243" max="10243" width="2.73046875" style="1" customWidth="1"/>
    <col min="10244" max="10244" width="8.73046875" style="1"/>
    <col min="10245" max="10245" width="40.265625" style="1" bestFit="1" customWidth="1"/>
    <col min="10246" max="10246" width="10.73046875" style="1" customWidth="1"/>
    <col min="10247" max="10247" width="10" style="1" customWidth="1"/>
    <col min="10248" max="10248" width="17.86328125" style="1" customWidth="1"/>
    <col min="10249" max="10249" width="7.73046875" style="1" customWidth="1"/>
    <col min="10250" max="10250" width="12.265625" style="1" customWidth="1"/>
    <col min="10251" max="10251" width="12.73046875" style="1" customWidth="1"/>
    <col min="10252" max="10252" width="13.59765625" style="1" customWidth="1"/>
    <col min="10253" max="10253" width="13" style="1" customWidth="1"/>
    <col min="10254" max="10498" width="8.73046875" style="1"/>
    <col min="10499" max="10499" width="2.73046875" style="1" customWidth="1"/>
    <col min="10500" max="10500" width="8.73046875" style="1"/>
    <col min="10501" max="10501" width="40.265625" style="1" bestFit="1" customWidth="1"/>
    <col min="10502" max="10502" width="10.73046875" style="1" customWidth="1"/>
    <col min="10503" max="10503" width="10" style="1" customWidth="1"/>
    <col min="10504" max="10504" width="17.86328125" style="1" customWidth="1"/>
    <col min="10505" max="10505" width="7.73046875" style="1" customWidth="1"/>
    <col min="10506" max="10506" width="12.265625" style="1" customWidth="1"/>
    <col min="10507" max="10507" width="12.73046875" style="1" customWidth="1"/>
    <col min="10508" max="10508" width="13.59765625" style="1" customWidth="1"/>
    <col min="10509" max="10509" width="13" style="1" customWidth="1"/>
    <col min="10510" max="10754" width="8.73046875" style="1"/>
    <col min="10755" max="10755" width="2.73046875" style="1" customWidth="1"/>
    <col min="10756" max="10756" width="8.73046875" style="1"/>
    <col min="10757" max="10757" width="40.265625" style="1" bestFit="1" customWidth="1"/>
    <col min="10758" max="10758" width="10.73046875" style="1" customWidth="1"/>
    <col min="10759" max="10759" width="10" style="1" customWidth="1"/>
    <col min="10760" max="10760" width="17.86328125" style="1" customWidth="1"/>
    <col min="10761" max="10761" width="7.73046875" style="1" customWidth="1"/>
    <col min="10762" max="10762" width="12.265625" style="1" customWidth="1"/>
    <col min="10763" max="10763" width="12.73046875" style="1" customWidth="1"/>
    <col min="10764" max="10764" width="13.59765625" style="1" customWidth="1"/>
    <col min="10765" max="10765" width="13" style="1" customWidth="1"/>
    <col min="10766" max="11010" width="8.73046875" style="1"/>
    <col min="11011" max="11011" width="2.73046875" style="1" customWidth="1"/>
    <col min="11012" max="11012" width="8.73046875" style="1"/>
    <col min="11013" max="11013" width="40.265625" style="1" bestFit="1" customWidth="1"/>
    <col min="11014" max="11014" width="10.73046875" style="1" customWidth="1"/>
    <col min="11015" max="11015" width="10" style="1" customWidth="1"/>
    <col min="11016" max="11016" width="17.86328125" style="1" customWidth="1"/>
    <col min="11017" max="11017" width="7.73046875" style="1" customWidth="1"/>
    <col min="11018" max="11018" width="12.265625" style="1" customWidth="1"/>
    <col min="11019" max="11019" width="12.73046875" style="1" customWidth="1"/>
    <col min="11020" max="11020" width="13.59765625" style="1" customWidth="1"/>
    <col min="11021" max="11021" width="13" style="1" customWidth="1"/>
    <col min="11022" max="11266" width="8.73046875" style="1"/>
    <col min="11267" max="11267" width="2.73046875" style="1" customWidth="1"/>
    <col min="11268" max="11268" width="8.73046875" style="1"/>
    <col min="11269" max="11269" width="40.265625" style="1" bestFit="1" customWidth="1"/>
    <col min="11270" max="11270" width="10.73046875" style="1" customWidth="1"/>
    <col min="11271" max="11271" width="10" style="1" customWidth="1"/>
    <col min="11272" max="11272" width="17.86328125" style="1" customWidth="1"/>
    <col min="11273" max="11273" width="7.73046875" style="1" customWidth="1"/>
    <col min="11274" max="11274" width="12.265625" style="1" customWidth="1"/>
    <col min="11275" max="11275" width="12.73046875" style="1" customWidth="1"/>
    <col min="11276" max="11276" width="13.59765625" style="1" customWidth="1"/>
    <col min="11277" max="11277" width="13" style="1" customWidth="1"/>
    <col min="11278" max="11522" width="8.73046875" style="1"/>
    <col min="11523" max="11523" width="2.73046875" style="1" customWidth="1"/>
    <col min="11524" max="11524" width="8.73046875" style="1"/>
    <col min="11525" max="11525" width="40.265625" style="1" bestFit="1" customWidth="1"/>
    <col min="11526" max="11526" width="10.73046875" style="1" customWidth="1"/>
    <col min="11527" max="11527" width="10" style="1" customWidth="1"/>
    <col min="11528" max="11528" width="17.86328125" style="1" customWidth="1"/>
    <col min="11529" max="11529" width="7.73046875" style="1" customWidth="1"/>
    <col min="11530" max="11530" width="12.265625" style="1" customWidth="1"/>
    <col min="11531" max="11531" width="12.73046875" style="1" customWidth="1"/>
    <col min="11532" max="11532" width="13.59765625" style="1" customWidth="1"/>
    <col min="11533" max="11533" width="13" style="1" customWidth="1"/>
    <col min="11534" max="11778" width="8.73046875" style="1"/>
    <col min="11779" max="11779" width="2.73046875" style="1" customWidth="1"/>
    <col min="11780" max="11780" width="8.73046875" style="1"/>
    <col min="11781" max="11781" width="40.265625" style="1" bestFit="1" customWidth="1"/>
    <col min="11782" max="11782" width="10.73046875" style="1" customWidth="1"/>
    <col min="11783" max="11783" width="10" style="1" customWidth="1"/>
    <col min="11784" max="11784" width="17.86328125" style="1" customWidth="1"/>
    <col min="11785" max="11785" width="7.73046875" style="1" customWidth="1"/>
    <col min="11786" max="11786" width="12.265625" style="1" customWidth="1"/>
    <col min="11787" max="11787" width="12.73046875" style="1" customWidth="1"/>
    <col min="11788" max="11788" width="13.59765625" style="1" customWidth="1"/>
    <col min="11789" max="11789" width="13" style="1" customWidth="1"/>
    <col min="11790" max="12034" width="8.73046875" style="1"/>
    <col min="12035" max="12035" width="2.73046875" style="1" customWidth="1"/>
    <col min="12036" max="12036" width="8.73046875" style="1"/>
    <col min="12037" max="12037" width="40.265625" style="1" bestFit="1" customWidth="1"/>
    <col min="12038" max="12038" width="10.73046875" style="1" customWidth="1"/>
    <col min="12039" max="12039" width="10" style="1" customWidth="1"/>
    <col min="12040" max="12040" width="17.86328125" style="1" customWidth="1"/>
    <col min="12041" max="12041" width="7.73046875" style="1" customWidth="1"/>
    <col min="12042" max="12042" width="12.265625" style="1" customWidth="1"/>
    <col min="12043" max="12043" width="12.73046875" style="1" customWidth="1"/>
    <col min="12044" max="12044" width="13.59765625" style="1" customWidth="1"/>
    <col min="12045" max="12045" width="13" style="1" customWidth="1"/>
    <col min="12046" max="12290" width="8.73046875" style="1"/>
    <col min="12291" max="12291" width="2.73046875" style="1" customWidth="1"/>
    <col min="12292" max="12292" width="8.73046875" style="1"/>
    <col min="12293" max="12293" width="40.265625" style="1" bestFit="1" customWidth="1"/>
    <col min="12294" max="12294" width="10.73046875" style="1" customWidth="1"/>
    <col min="12295" max="12295" width="10" style="1" customWidth="1"/>
    <col min="12296" max="12296" width="17.86328125" style="1" customWidth="1"/>
    <col min="12297" max="12297" width="7.73046875" style="1" customWidth="1"/>
    <col min="12298" max="12298" width="12.265625" style="1" customWidth="1"/>
    <col min="12299" max="12299" width="12.73046875" style="1" customWidth="1"/>
    <col min="12300" max="12300" width="13.59765625" style="1" customWidth="1"/>
    <col min="12301" max="12301" width="13" style="1" customWidth="1"/>
    <col min="12302" max="12546" width="8.73046875" style="1"/>
    <col min="12547" max="12547" width="2.73046875" style="1" customWidth="1"/>
    <col min="12548" max="12548" width="8.73046875" style="1"/>
    <col min="12549" max="12549" width="40.265625" style="1" bestFit="1" customWidth="1"/>
    <col min="12550" max="12550" width="10.73046875" style="1" customWidth="1"/>
    <col min="12551" max="12551" width="10" style="1" customWidth="1"/>
    <col min="12552" max="12552" width="17.86328125" style="1" customWidth="1"/>
    <col min="12553" max="12553" width="7.73046875" style="1" customWidth="1"/>
    <col min="12554" max="12554" width="12.265625" style="1" customWidth="1"/>
    <col min="12555" max="12555" width="12.73046875" style="1" customWidth="1"/>
    <col min="12556" max="12556" width="13.59765625" style="1" customWidth="1"/>
    <col min="12557" max="12557" width="13" style="1" customWidth="1"/>
    <col min="12558" max="12802" width="8.73046875" style="1"/>
    <col min="12803" max="12803" width="2.73046875" style="1" customWidth="1"/>
    <col min="12804" max="12804" width="8.73046875" style="1"/>
    <col min="12805" max="12805" width="40.265625" style="1" bestFit="1" customWidth="1"/>
    <col min="12806" max="12806" width="10.73046875" style="1" customWidth="1"/>
    <col min="12807" max="12807" width="10" style="1" customWidth="1"/>
    <col min="12808" max="12808" width="17.86328125" style="1" customWidth="1"/>
    <col min="12809" max="12809" width="7.73046875" style="1" customWidth="1"/>
    <col min="12810" max="12810" width="12.265625" style="1" customWidth="1"/>
    <col min="12811" max="12811" width="12.73046875" style="1" customWidth="1"/>
    <col min="12812" max="12812" width="13.59765625" style="1" customWidth="1"/>
    <col min="12813" max="12813" width="13" style="1" customWidth="1"/>
    <col min="12814" max="13058" width="8.73046875" style="1"/>
    <col min="13059" max="13059" width="2.73046875" style="1" customWidth="1"/>
    <col min="13060" max="13060" width="8.73046875" style="1"/>
    <col min="13061" max="13061" width="40.265625" style="1" bestFit="1" customWidth="1"/>
    <col min="13062" max="13062" width="10.73046875" style="1" customWidth="1"/>
    <col min="13063" max="13063" width="10" style="1" customWidth="1"/>
    <col min="13064" max="13064" width="17.86328125" style="1" customWidth="1"/>
    <col min="13065" max="13065" width="7.73046875" style="1" customWidth="1"/>
    <col min="13066" max="13066" width="12.265625" style="1" customWidth="1"/>
    <col min="13067" max="13067" width="12.73046875" style="1" customWidth="1"/>
    <col min="13068" max="13068" width="13.59765625" style="1" customWidth="1"/>
    <col min="13069" max="13069" width="13" style="1" customWidth="1"/>
    <col min="13070" max="13314" width="8.73046875" style="1"/>
    <col min="13315" max="13315" width="2.73046875" style="1" customWidth="1"/>
    <col min="13316" max="13316" width="8.73046875" style="1"/>
    <col min="13317" max="13317" width="40.265625" style="1" bestFit="1" customWidth="1"/>
    <col min="13318" max="13318" width="10.73046875" style="1" customWidth="1"/>
    <col min="13319" max="13319" width="10" style="1" customWidth="1"/>
    <col min="13320" max="13320" width="17.86328125" style="1" customWidth="1"/>
    <col min="13321" max="13321" width="7.73046875" style="1" customWidth="1"/>
    <col min="13322" max="13322" width="12.265625" style="1" customWidth="1"/>
    <col min="13323" max="13323" width="12.73046875" style="1" customWidth="1"/>
    <col min="13324" max="13324" width="13.59765625" style="1" customWidth="1"/>
    <col min="13325" max="13325" width="13" style="1" customWidth="1"/>
    <col min="13326" max="13570" width="8.73046875" style="1"/>
    <col min="13571" max="13571" width="2.73046875" style="1" customWidth="1"/>
    <col min="13572" max="13572" width="8.73046875" style="1"/>
    <col min="13573" max="13573" width="40.265625" style="1" bestFit="1" customWidth="1"/>
    <col min="13574" max="13574" width="10.73046875" style="1" customWidth="1"/>
    <col min="13575" max="13575" width="10" style="1" customWidth="1"/>
    <col min="13576" max="13576" width="17.86328125" style="1" customWidth="1"/>
    <col min="13577" max="13577" width="7.73046875" style="1" customWidth="1"/>
    <col min="13578" max="13578" width="12.265625" style="1" customWidth="1"/>
    <col min="13579" max="13579" width="12.73046875" style="1" customWidth="1"/>
    <col min="13580" max="13580" width="13.59765625" style="1" customWidth="1"/>
    <col min="13581" max="13581" width="13" style="1" customWidth="1"/>
    <col min="13582" max="13826" width="8.73046875" style="1"/>
    <col min="13827" max="13827" width="2.73046875" style="1" customWidth="1"/>
    <col min="13828" max="13828" width="8.73046875" style="1"/>
    <col min="13829" max="13829" width="40.265625" style="1" bestFit="1" customWidth="1"/>
    <col min="13830" max="13830" width="10.73046875" style="1" customWidth="1"/>
    <col min="13831" max="13831" width="10" style="1" customWidth="1"/>
    <col min="13832" max="13832" width="17.86328125" style="1" customWidth="1"/>
    <col min="13833" max="13833" width="7.73046875" style="1" customWidth="1"/>
    <col min="13834" max="13834" width="12.265625" style="1" customWidth="1"/>
    <col min="13835" max="13835" width="12.73046875" style="1" customWidth="1"/>
    <col min="13836" max="13836" width="13.59765625" style="1" customWidth="1"/>
    <col min="13837" max="13837" width="13" style="1" customWidth="1"/>
    <col min="13838" max="14082" width="8.73046875" style="1"/>
    <col min="14083" max="14083" width="2.73046875" style="1" customWidth="1"/>
    <col min="14084" max="14084" width="8.73046875" style="1"/>
    <col min="14085" max="14085" width="40.265625" style="1" bestFit="1" customWidth="1"/>
    <col min="14086" max="14086" width="10.73046875" style="1" customWidth="1"/>
    <col min="14087" max="14087" width="10" style="1" customWidth="1"/>
    <col min="14088" max="14088" width="17.86328125" style="1" customWidth="1"/>
    <col min="14089" max="14089" width="7.73046875" style="1" customWidth="1"/>
    <col min="14090" max="14090" width="12.265625" style="1" customWidth="1"/>
    <col min="14091" max="14091" width="12.73046875" style="1" customWidth="1"/>
    <col min="14092" max="14092" width="13.59765625" style="1" customWidth="1"/>
    <col min="14093" max="14093" width="13" style="1" customWidth="1"/>
    <col min="14094" max="14338" width="8.73046875" style="1"/>
    <col min="14339" max="14339" width="2.73046875" style="1" customWidth="1"/>
    <col min="14340" max="14340" width="8.73046875" style="1"/>
    <col min="14341" max="14341" width="40.265625" style="1" bestFit="1" customWidth="1"/>
    <col min="14342" max="14342" width="10.73046875" style="1" customWidth="1"/>
    <col min="14343" max="14343" width="10" style="1" customWidth="1"/>
    <col min="14344" max="14344" width="17.86328125" style="1" customWidth="1"/>
    <col min="14345" max="14345" width="7.73046875" style="1" customWidth="1"/>
    <col min="14346" max="14346" width="12.265625" style="1" customWidth="1"/>
    <col min="14347" max="14347" width="12.73046875" style="1" customWidth="1"/>
    <col min="14348" max="14348" width="13.59765625" style="1" customWidth="1"/>
    <col min="14349" max="14349" width="13" style="1" customWidth="1"/>
    <col min="14350" max="14594" width="8.73046875" style="1"/>
    <col min="14595" max="14595" width="2.73046875" style="1" customWidth="1"/>
    <col min="14596" max="14596" width="8.73046875" style="1"/>
    <col min="14597" max="14597" width="40.265625" style="1" bestFit="1" customWidth="1"/>
    <col min="14598" max="14598" width="10.73046875" style="1" customWidth="1"/>
    <col min="14599" max="14599" width="10" style="1" customWidth="1"/>
    <col min="14600" max="14600" width="17.86328125" style="1" customWidth="1"/>
    <col min="14601" max="14601" width="7.73046875" style="1" customWidth="1"/>
    <col min="14602" max="14602" width="12.265625" style="1" customWidth="1"/>
    <col min="14603" max="14603" width="12.73046875" style="1" customWidth="1"/>
    <col min="14604" max="14604" width="13.59765625" style="1" customWidth="1"/>
    <col min="14605" max="14605" width="13" style="1" customWidth="1"/>
    <col min="14606" max="14850" width="8.73046875" style="1"/>
    <col min="14851" max="14851" width="2.73046875" style="1" customWidth="1"/>
    <col min="14852" max="14852" width="8.73046875" style="1"/>
    <col min="14853" max="14853" width="40.265625" style="1" bestFit="1" customWidth="1"/>
    <col min="14854" max="14854" width="10.73046875" style="1" customWidth="1"/>
    <col min="14855" max="14855" width="10" style="1" customWidth="1"/>
    <col min="14856" max="14856" width="17.86328125" style="1" customWidth="1"/>
    <col min="14857" max="14857" width="7.73046875" style="1" customWidth="1"/>
    <col min="14858" max="14858" width="12.265625" style="1" customWidth="1"/>
    <col min="14859" max="14859" width="12.73046875" style="1" customWidth="1"/>
    <col min="14860" max="14860" width="13.59765625" style="1" customWidth="1"/>
    <col min="14861" max="14861" width="13" style="1" customWidth="1"/>
    <col min="14862" max="15106" width="8.73046875" style="1"/>
    <col min="15107" max="15107" width="2.73046875" style="1" customWidth="1"/>
    <col min="15108" max="15108" width="8.73046875" style="1"/>
    <col min="15109" max="15109" width="40.265625" style="1" bestFit="1" customWidth="1"/>
    <col min="15110" max="15110" width="10.73046875" style="1" customWidth="1"/>
    <col min="15111" max="15111" width="10" style="1" customWidth="1"/>
    <col min="15112" max="15112" width="17.86328125" style="1" customWidth="1"/>
    <col min="15113" max="15113" width="7.73046875" style="1" customWidth="1"/>
    <col min="15114" max="15114" width="12.265625" style="1" customWidth="1"/>
    <col min="15115" max="15115" width="12.73046875" style="1" customWidth="1"/>
    <col min="15116" max="15116" width="13.59765625" style="1" customWidth="1"/>
    <col min="15117" max="15117" width="13" style="1" customWidth="1"/>
    <col min="15118" max="15362" width="8.73046875" style="1"/>
    <col min="15363" max="15363" width="2.73046875" style="1" customWidth="1"/>
    <col min="15364" max="15364" width="8.73046875" style="1"/>
    <col min="15365" max="15365" width="40.265625" style="1" bestFit="1" customWidth="1"/>
    <col min="15366" max="15366" width="10.73046875" style="1" customWidth="1"/>
    <col min="15367" max="15367" width="10" style="1" customWidth="1"/>
    <col min="15368" max="15368" width="17.86328125" style="1" customWidth="1"/>
    <col min="15369" max="15369" width="7.73046875" style="1" customWidth="1"/>
    <col min="15370" max="15370" width="12.265625" style="1" customWidth="1"/>
    <col min="15371" max="15371" width="12.73046875" style="1" customWidth="1"/>
    <col min="15372" max="15372" width="13.59765625" style="1" customWidth="1"/>
    <col min="15373" max="15373" width="13" style="1" customWidth="1"/>
    <col min="15374" max="15618" width="8.73046875" style="1"/>
    <col min="15619" max="15619" width="2.73046875" style="1" customWidth="1"/>
    <col min="15620" max="15620" width="8.73046875" style="1"/>
    <col min="15621" max="15621" width="40.265625" style="1" bestFit="1" customWidth="1"/>
    <col min="15622" max="15622" width="10.73046875" style="1" customWidth="1"/>
    <col min="15623" max="15623" width="10" style="1" customWidth="1"/>
    <col min="15624" max="15624" width="17.86328125" style="1" customWidth="1"/>
    <col min="15625" max="15625" width="7.73046875" style="1" customWidth="1"/>
    <col min="15626" max="15626" width="12.265625" style="1" customWidth="1"/>
    <col min="15627" max="15627" width="12.73046875" style="1" customWidth="1"/>
    <col min="15628" max="15628" width="13.59765625" style="1" customWidth="1"/>
    <col min="15629" max="15629" width="13" style="1" customWidth="1"/>
    <col min="15630" max="15874" width="8.73046875" style="1"/>
    <col min="15875" max="15875" width="2.73046875" style="1" customWidth="1"/>
    <col min="15876" max="15876" width="8.73046875" style="1"/>
    <col min="15877" max="15877" width="40.265625" style="1" bestFit="1" customWidth="1"/>
    <col min="15878" max="15878" width="10.73046875" style="1" customWidth="1"/>
    <col min="15879" max="15879" width="10" style="1" customWidth="1"/>
    <col min="15880" max="15880" width="17.86328125" style="1" customWidth="1"/>
    <col min="15881" max="15881" width="7.73046875" style="1" customWidth="1"/>
    <col min="15882" max="15882" width="12.265625" style="1" customWidth="1"/>
    <col min="15883" max="15883" width="12.73046875" style="1" customWidth="1"/>
    <col min="15884" max="15884" width="13.59765625" style="1" customWidth="1"/>
    <col min="15885" max="15885" width="13" style="1" customWidth="1"/>
    <col min="15886" max="16130" width="8.73046875" style="1"/>
    <col min="16131" max="16131" width="2.73046875" style="1" customWidth="1"/>
    <col min="16132" max="16132" width="8.73046875" style="1"/>
    <col min="16133" max="16133" width="40.265625" style="1" bestFit="1" customWidth="1"/>
    <col min="16134" max="16134" width="10.73046875" style="1" customWidth="1"/>
    <col min="16135" max="16135" width="10" style="1" customWidth="1"/>
    <col min="16136" max="16136" width="17.86328125" style="1" customWidth="1"/>
    <col min="16137" max="16137" width="7.73046875" style="1" customWidth="1"/>
    <col min="16138" max="16138" width="12.265625" style="1" customWidth="1"/>
    <col min="16139" max="16139" width="12.73046875" style="1" customWidth="1"/>
    <col min="16140" max="16140" width="13.59765625" style="1" customWidth="1"/>
    <col min="16141" max="16141" width="13" style="1" customWidth="1"/>
    <col min="16142" max="16384" width="8.73046875" style="1"/>
  </cols>
  <sheetData>
    <row r="1" spans="1:26" ht="13.15" x14ac:dyDescent="0.4">
      <c r="B1" s="2"/>
      <c r="I1" s="6"/>
      <c r="L1" s="65" t="s">
        <v>87</v>
      </c>
      <c r="M1" s="8" t="s">
        <v>93</v>
      </c>
    </row>
    <row r="2" spans="1:26" ht="13.15" x14ac:dyDescent="0.4">
      <c r="B2" s="9"/>
      <c r="I2" s="6"/>
      <c r="L2" s="65" t="s">
        <v>88</v>
      </c>
      <c r="M2" s="67">
        <v>4</v>
      </c>
    </row>
    <row r="3" spans="1:26" ht="13.15" x14ac:dyDescent="0.4">
      <c r="B3" s="10"/>
      <c r="I3" s="6"/>
      <c r="L3" s="65" t="s">
        <v>89</v>
      </c>
      <c r="M3" s="68"/>
    </row>
    <row r="4" spans="1:26" ht="13.15" x14ac:dyDescent="0.4">
      <c r="B4" s="11"/>
      <c r="I4" s="6"/>
      <c r="L4" s="65" t="s">
        <v>90</v>
      </c>
      <c r="M4" s="68"/>
    </row>
    <row r="5" spans="1:26" ht="13.15" x14ac:dyDescent="0.4">
      <c r="B5" s="10"/>
      <c r="I5" s="6"/>
      <c r="L5" s="65" t="s">
        <v>91</v>
      </c>
      <c r="M5" s="69"/>
    </row>
    <row r="6" spans="1:26" ht="13.15" x14ac:dyDescent="0.4">
      <c r="I6" s="6"/>
      <c r="L6" s="65"/>
      <c r="M6" s="12"/>
    </row>
    <row r="7" spans="1:26" ht="13.15" x14ac:dyDescent="0.4">
      <c r="I7" s="6"/>
      <c r="L7" s="65" t="s">
        <v>92</v>
      </c>
      <c r="M7" s="66">
        <v>44414</v>
      </c>
      <c r="N7" s="13"/>
    </row>
    <row r="8" spans="1:26" ht="15.75" x14ac:dyDescent="0.5">
      <c r="B8" s="74" t="s">
        <v>86</v>
      </c>
      <c r="C8" s="74"/>
      <c r="D8" s="74"/>
      <c r="E8" s="74"/>
      <c r="F8" s="74"/>
      <c r="G8" s="74"/>
      <c r="H8" s="74"/>
      <c r="I8" s="74"/>
      <c r="J8" s="74"/>
      <c r="K8" s="74"/>
      <c r="L8" s="74"/>
      <c r="M8" s="74"/>
      <c r="N8" s="64"/>
    </row>
    <row r="9" spans="1:26" ht="15.75" x14ac:dyDescent="0.5">
      <c r="B9" s="74" t="s">
        <v>0</v>
      </c>
      <c r="C9" s="74"/>
      <c r="D9" s="74"/>
      <c r="E9" s="74"/>
      <c r="F9" s="74"/>
      <c r="G9" s="74"/>
      <c r="H9" s="74"/>
      <c r="I9" s="74"/>
      <c r="J9" s="74"/>
      <c r="K9" s="74"/>
      <c r="L9" s="74"/>
      <c r="M9" s="74"/>
    </row>
    <row r="10" spans="1:26" x14ac:dyDescent="0.35">
      <c r="B10" s="14"/>
      <c r="C10" s="15"/>
      <c r="D10" s="16" t="s">
        <v>1</v>
      </c>
      <c r="E10" s="17">
        <v>2017</v>
      </c>
      <c r="F10" s="7" t="s">
        <v>2</v>
      </c>
      <c r="H10" s="7"/>
      <c r="I10" s="14"/>
      <c r="J10" s="14"/>
      <c r="K10" s="18"/>
    </row>
    <row r="12" spans="1:26" ht="23.25" x14ac:dyDescent="0.35">
      <c r="A12" s="19"/>
      <c r="B12" s="72" t="s">
        <v>3</v>
      </c>
      <c r="C12" s="73" t="s">
        <v>4</v>
      </c>
      <c r="D12" s="20" t="str">
        <f>"Opening Cost PP&amp;E as at Jan 1, "&amp;E10</f>
        <v>Opening Cost PP&amp;E as at Jan 1, 2017</v>
      </c>
      <c r="E12" s="21" t="s">
        <v>5</v>
      </c>
      <c r="F12" s="21" t="s">
        <v>6</v>
      </c>
      <c r="G12" s="21" t="s">
        <v>7</v>
      </c>
      <c r="H12" s="21" t="s">
        <v>8</v>
      </c>
      <c r="I12" s="22" t="s">
        <v>9</v>
      </c>
      <c r="J12" s="22" t="s">
        <v>10</v>
      </c>
      <c r="K12" s="21" t="str">
        <f>E10&amp;" Depreciation Expense"</f>
        <v>2017 Depreciation Expense</v>
      </c>
      <c r="L12" s="70" t="str">
        <f>E10&amp;" Depreciation Expense per Appendix 2-B Fixed Assets 
(l)"</f>
        <v>2017 Depreciation Expense per Appendix 2-B Fixed Assets 
(l)</v>
      </c>
      <c r="M12" s="21" t="s">
        <v>11</v>
      </c>
      <c r="O12" s="23"/>
    </row>
    <row r="13" spans="1:26" ht="24.95" customHeight="1" x14ac:dyDescent="0.35">
      <c r="A13" s="19"/>
      <c r="B13" s="72"/>
      <c r="C13" s="73"/>
      <c r="D13" s="24" t="s">
        <v>12</v>
      </c>
      <c r="E13" s="24" t="s">
        <v>13</v>
      </c>
      <c r="F13" s="24" t="s">
        <v>14</v>
      </c>
      <c r="G13" s="24" t="s">
        <v>15</v>
      </c>
      <c r="H13" s="25" t="s">
        <v>16</v>
      </c>
      <c r="I13" s="26" t="s">
        <v>17</v>
      </c>
      <c r="J13" s="26" t="s">
        <v>18</v>
      </c>
      <c r="K13" s="24" t="s">
        <v>19</v>
      </c>
      <c r="L13" s="71"/>
      <c r="M13" s="24" t="s">
        <v>20</v>
      </c>
    </row>
    <row r="14" spans="1:26" x14ac:dyDescent="0.35">
      <c r="B14" s="27">
        <v>1606</v>
      </c>
      <c r="C14" s="28" t="s">
        <v>21</v>
      </c>
      <c r="D14" s="29">
        <v>0</v>
      </c>
      <c r="E14" s="30">
        <v>0</v>
      </c>
      <c r="F14" s="31">
        <f>D14-E14</f>
        <v>0</v>
      </c>
      <c r="G14" s="30">
        <v>0</v>
      </c>
      <c r="H14" s="31">
        <f>F14+0.5*G14</f>
        <v>0</v>
      </c>
      <c r="I14" s="32">
        <v>40</v>
      </c>
      <c r="J14" s="33">
        <f t="shared" ref="J14:J68" si="0">IF(I14=0,"",1/I14)</f>
        <v>2.5000000000000001E-2</v>
      </c>
      <c r="K14" s="31">
        <f t="shared" ref="K14:K68" si="1">IF(I14=0,0,H14/I14)</f>
        <v>0</v>
      </c>
      <c r="L14" s="30">
        <v>0</v>
      </c>
      <c r="M14" s="31">
        <f>IF(ISERROR(+K14-L14), "", +K14-L14)</f>
        <v>0</v>
      </c>
      <c r="N14" s="34"/>
      <c r="O14" s="35"/>
      <c r="P14" s="35"/>
      <c r="Q14" s="35"/>
      <c r="R14" s="35"/>
      <c r="S14" s="35"/>
      <c r="T14" s="35"/>
      <c r="U14" s="35"/>
      <c r="V14" s="35"/>
      <c r="W14" s="35"/>
      <c r="X14" s="35"/>
      <c r="Y14" s="35"/>
      <c r="Z14" s="35"/>
    </row>
    <row r="15" spans="1:26" x14ac:dyDescent="0.35">
      <c r="B15" s="27">
        <v>1608</v>
      </c>
      <c r="C15" s="28" t="s">
        <v>22</v>
      </c>
      <c r="D15" s="29">
        <v>156053</v>
      </c>
      <c r="E15" s="30">
        <v>0</v>
      </c>
      <c r="F15" s="31">
        <f t="shared" ref="F15:F68" si="2">D15-E15</f>
        <v>156053</v>
      </c>
      <c r="G15" s="30">
        <v>0</v>
      </c>
      <c r="H15" s="31">
        <f t="shared" ref="H15:H68" si="3">F15+0.5*G15</f>
        <v>156053</v>
      </c>
      <c r="I15" s="32">
        <v>40</v>
      </c>
      <c r="J15" s="33">
        <f t="shared" si="0"/>
        <v>2.5000000000000001E-2</v>
      </c>
      <c r="K15" s="31">
        <f t="shared" si="1"/>
        <v>3901.3249999999998</v>
      </c>
      <c r="L15" s="30">
        <v>3901.3300000000017</v>
      </c>
      <c r="M15" s="31">
        <f t="shared" ref="M15:M68" si="4">IF(ISERROR(+K15-L15), "", +K15-L15)</f>
        <v>-5.0000000019281288E-3</v>
      </c>
      <c r="N15" s="34"/>
      <c r="O15" s="36"/>
      <c r="P15" s="35"/>
      <c r="Q15" s="35"/>
      <c r="R15" s="35"/>
      <c r="S15" s="35"/>
      <c r="T15" s="35"/>
      <c r="U15" s="35"/>
      <c r="V15" s="35"/>
      <c r="W15" s="35"/>
      <c r="X15" s="35"/>
      <c r="Y15" s="35"/>
      <c r="Z15" s="35"/>
    </row>
    <row r="16" spans="1:26" x14ac:dyDescent="0.35">
      <c r="B16" s="27">
        <v>1609</v>
      </c>
      <c r="C16" s="28" t="s">
        <v>23</v>
      </c>
      <c r="D16" s="29">
        <v>0</v>
      </c>
      <c r="E16" s="30">
        <v>0</v>
      </c>
      <c r="F16" s="31">
        <f t="shared" si="2"/>
        <v>0</v>
      </c>
      <c r="G16" s="30">
        <v>0</v>
      </c>
      <c r="H16" s="31">
        <f t="shared" si="3"/>
        <v>0</v>
      </c>
      <c r="I16" s="32">
        <v>45</v>
      </c>
      <c r="J16" s="33">
        <f t="shared" si="0"/>
        <v>2.2222222222222223E-2</v>
      </c>
      <c r="K16" s="31">
        <f t="shared" si="1"/>
        <v>0</v>
      </c>
      <c r="L16" s="30">
        <v>0</v>
      </c>
      <c r="M16" s="31">
        <f t="shared" si="4"/>
        <v>0</v>
      </c>
      <c r="N16" s="34"/>
      <c r="O16" s="36"/>
      <c r="P16" s="35"/>
      <c r="Q16" s="35"/>
      <c r="R16" s="35"/>
      <c r="S16" s="35"/>
      <c r="T16" s="35"/>
      <c r="U16" s="35"/>
      <c r="V16" s="35"/>
      <c r="W16" s="35"/>
      <c r="X16" s="35"/>
      <c r="Y16" s="35"/>
      <c r="Z16" s="35"/>
    </row>
    <row r="17" spans="2:26" x14ac:dyDescent="0.35">
      <c r="B17" s="27">
        <v>1610</v>
      </c>
      <c r="C17" s="28" t="s">
        <v>24</v>
      </c>
      <c r="D17" s="29">
        <v>40575.65</v>
      </c>
      <c r="E17" s="30">
        <v>0</v>
      </c>
      <c r="F17" s="31">
        <f t="shared" si="2"/>
        <v>40575.65</v>
      </c>
      <c r="G17" s="30">
        <v>0</v>
      </c>
      <c r="H17" s="31">
        <f t="shared" si="3"/>
        <v>40575.65</v>
      </c>
      <c r="I17" s="32">
        <v>40</v>
      </c>
      <c r="J17" s="33">
        <f t="shared" si="0"/>
        <v>2.5000000000000001E-2</v>
      </c>
      <c r="K17" s="31">
        <f t="shared" si="1"/>
        <v>1014.39125</v>
      </c>
      <c r="L17" s="30">
        <v>1014.4000000000005</v>
      </c>
      <c r="M17" s="31">
        <f t="shared" si="4"/>
        <v>-8.7500000005320544E-3</v>
      </c>
      <c r="N17" s="34"/>
      <c r="O17" s="36"/>
      <c r="P17" s="35"/>
      <c r="Q17" s="35"/>
      <c r="R17" s="35"/>
      <c r="S17" s="35"/>
      <c r="T17" s="35"/>
      <c r="U17" s="35"/>
      <c r="V17" s="35"/>
      <c r="W17" s="35"/>
      <c r="X17" s="35"/>
      <c r="Y17" s="35"/>
      <c r="Z17" s="35"/>
    </row>
    <row r="18" spans="2:26" x14ac:dyDescent="0.35">
      <c r="B18" s="27">
        <v>1611</v>
      </c>
      <c r="C18" s="28" t="s">
        <v>25</v>
      </c>
      <c r="D18" s="29">
        <v>998188.3599999994</v>
      </c>
      <c r="E18" s="30">
        <v>2373.37</v>
      </c>
      <c r="F18" s="31">
        <f t="shared" si="2"/>
        <v>995814.98999999941</v>
      </c>
      <c r="G18" s="30">
        <v>357431.58000000007</v>
      </c>
      <c r="H18" s="31">
        <f t="shared" si="3"/>
        <v>1174530.7799999993</v>
      </c>
      <c r="I18" s="32">
        <v>5</v>
      </c>
      <c r="J18" s="33">
        <f t="shared" si="0"/>
        <v>0.2</v>
      </c>
      <c r="K18" s="31">
        <f t="shared" si="1"/>
        <v>234906.15599999987</v>
      </c>
      <c r="L18" s="30">
        <v>231166.80999999959</v>
      </c>
      <c r="M18" s="31">
        <f t="shared" si="4"/>
        <v>3739.3460000002815</v>
      </c>
      <c r="N18" s="34"/>
      <c r="O18" s="36"/>
      <c r="P18" s="35"/>
      <c r="Q18" s="35"/>
      <c r="R18" s="35"/>
      <c r="S18" s="35"/>
      <c r="T18" s="35"/>
      <c r="U18" s="35"/>
      <c r="V18" s="35"/>
      <c r="W18" s="35"/>
      <c r="X18" s="35"/>
      <c r="Y18" s="35"/>
      <c r="Z18" s="35"/>
    </row>
    <row r="19" spans="2:26" x14ac:dyDescent="0.35">
      <c r="B19" s="27" t="s">
        <v>26</v>
      </c>
      <c r="C19" s="28" t="s">
        <v>27</v>
      </c>
      <c r="D19" s="29">
        <v>10113100.67</v>
      </c>
      <c r="E19" s="30">
        <v>3263764.77</v>
      </c>
      <c r="F19" s="31">
        <f t="shared" si="2"/>
        <v>6849335.9000000004</v>
      </c>
      <c r="G19" s="30">
        <v>559032.41000000015</v>
      </c>
      <c r="H19" s="31">
        <f t="shared" si="3"/>
        <v>7128852.1050000004</v>
      </c>
      <c r="I19" s="32">
        <v>10</v>
      </c>
      <c r="J19" s="33">
        <f t="shared" si="0"/>
        <v>0.1</v>
      </c>
      <c r="K19" s="31">
        <f t="shared" si="1"/>
        <v>712885.21050000004</v>
      </c>
      <c r="L19" s="30">
        <v>695067.10000000021</v>
      </c>
      <c r="M19" s="31">
        <f t="shared" si="4"/>
        <v>17818.110499999835</v>
      </c>
      <c r="N19" s="34"/>
      <c r="O19" s="36"/>
      <c r="P19" s="35"/>
      <c r="Q19" s="35"/>
      <c r="R19" s="35"/>
      <c r="S19" s="35"/>
      <c r="T19" s="35"/>
      <c r="U19" s="35"/>
      <c r="V19" s="35"/>
      <c r="W19" s="35"/>
      <c r="X19" s="35"/>
      <c r="Y19" s="35"/>
      <c r="Z19" s="35"/>
    </row>
    <row r="20" spans="2:26" x14ac:dyDescent="0.35">
      <c r="B20" s="27">
        <v>1612</v>
      </c>
      <c r="C20" s="28" t="s">
        <v>28</v>
      </c>
      <c r="D20" s="29">
        <v>327226.7</v>
      </c>
      <c r="E20" s="30">
        <v>49918.37</v>
      </c>
      <c r="F20" s="31">
        <f t="shared" si="2"/>
        <v>277308.33</v>
      </c>
      <c r="G20" s="30">
        <v>0</v>
      </c>
      <c r="H20" s="31">
        <f t="shared" si="3"/>
        <v>277308.33</v>
      </c>
      <c r="I20" s="32">
        <v>40</v>
      </c>
      <c r="J20" s="33">
        <f t="shared" si="0"/>
        <v>2.5000000000000001E-2</v>
      </c>
      <c r="K20" s="31">
        <f t="shared" si="1"/>
        <v>6932.7082500000006</v>
      </c>
      <c r="L20" s="30">
        <v>6923.9399999999951</v>
      </c>
      <c r="M20" s="31">
        <f t="shared" si="4"/>
        <v>8.768250000005537</v>
      </c>
      <c r="N20" s="34"/>
      <c r="O20" s="36"/>
      <c r="P20" s="35"/>
      <c r="Q20" s="35"/>
      <c r="R20" s="35"/>
      <c r="S20" s="35"/>
      <c r="T20" s="35"/>
      <c r="U20" s="35"/>
      <c r="V20" s="35"/>
      <c r="W20" s="35"/>
      <c r="X20" s="35"/>
      <c r="Y20" s="35"/>
      <c r="Z20" s="35"/>
    </row>
    <row r="21" spans="2:26" x14ac:dyDescent="0.35">
      <c r="B21" s="27">
        <v>1805</v>
      </c>
      <c r="C21" s="28" t="s">
        <v>29</v>
      </c>
      <c r="D21" s="29">
        <v>206653.7</v>
      </c>
      <c r="E21" s="30">
        <v>0</v>
      </c>
      <c r="F21" s="31">
        <f t="shared" si="2"/>
        <v>206653.7</v>
      </c>
      <c r="G21" s="30">
        <v>0</v>
      </c>
      <c r="H21" s="31">
        <f t="shared" si="3"/>
        <v>206653.7</v>
      </c>
      <c r="I21" s="32">
        <v>0</v>
      </c>
      <c r="J21" s="33" t="str">
        <f t="shared" si="0"/>
        <v/>
      </c>
      <c r="K21" s="31">
        <f t="shared" si="1"/>
        <v>0</v>
      </c>
      <c r="L21" s="30">
        <v>0</v>
      </c>
      <c r="M21" s="31"/>
      <c r="N21" s="34"/>
      <c r="O21" s="36"/>
      <c r="P21" s="35"/>
      <c r="Q21" s="35"/>
      <c r="R21" s="35"/>
      <c r="S21" s="35"/>
      <c r="T21" s="35"/>
      <c r="U21" s="35"/>
      <c r="V21" s="35"/>
      <c r="W21" s="35"/>
      <c r="X21" s="35"/>
      <c r="Y21" s="35"/>
      <c r="Z21" s="35"/>
    </row>
    <row r="22" spans="2:26" x14ac:dyDescent="0.35">
      <c r="B22" s="27">
        <v>1808</v>
      </c>
      <c r="C22" s="28" t="s">
        <v>30</v>
      </c>
      <c r="D22" s="29">
        <v>3475850.24</v>
      </c>
      <c r="E22" s="30">
        <v>0</v>
      </c>
      <c r="F22" s="31">
        <f t="shared" si="2"/>
        <v>3475850.24</v>
      </c>
      <c r="G22" s="30">
        <v>0</v>
      </c>
      <c r="H22" s="31">
        <f t="shared" si="3"/>
        <v>3475850.24</v>
      </c>
      <c r="I22" s="32">
        <v>50</v>
      </c>
      <c r="J22" s="33">
        <f t="shared" si="0"/>
        <v>0.02</v>
      </c>
      <c r="K22" s="31">
        <f t="shared" si="1"/>
        <v>69517.00480000001</v>
      </c>
      <c r="L22" s="30">
        <v>69516.999999999913</v>
      </c>
      <c r="M22" s="31">
        <f t="shared" si="4"/>
        <v>4.8000000970205292E-3</v>
      </c>
      <c r="N22" s="34"/>
      <c r="O22" s="36"/>
      <c r="P22" s="35"/>
      <c r="Q22" s="35"/>
      <c r="R22" s="35"/>
      <c r="S22" s="35"/>
      <c r="T22" s="35"/>
      <c r="U22" s="35"/>
      <c r="V22" s="35"/>
      <c r="W22" s="35"/>
      <c r="X22" s="35"/>
      <c r="Y22" s="35"/>
      <c r="Z22" s="35"/>
    </row>
    <row r="23" spans="2:26" x14ac:dyDescent="0.35">
      <c r="B23" s="27">
        <v>1810</v>
      </c>
      <c r="C23" s="28" t="s">
        <v>31</v>
      </c>
      <c r="D23" s="29">
        <v>0</v>
      </c>
      <c r="E23" s="30">
        <v>0</v>
      </c>
      <c r="F23" s="31">
        <f t="shared" si="2"/>
        <v>0</v>
      </c>
      <c r="G23" s="30">
        <v>0</v>
      </c>
      <c r="H23" s="31">
        <f t="shared" si="3"/>
        <v>0</v>
      </c>
      <c r="I23" s="32"/>
      <c r="J23" s="33" t="str">
        <f t="shared" si="0"/>
        <v/>
      </c>
      <c r="K23" s="31">
        <f t="shared" si="1"/>
        <v>0</v>
      </c>
      <c r="L23" s="30">
        <v>0</v>
      </c>
      <c r="M23" s="31">
        <f t="shared" si="4"/>
        <v>0</v>
      </c>
      <c r="N23" s="34"/>
      <c r="O23" s="36"/>
      <c r="P23" s="35"/>
      <c r="Q23" s="35"/>
      <c r="R23" s="35"/>
      <c r="S23" s="35"/>
      <c r="T23" s="35"/>
      <c r="U23" s="35"/>
      <c r="V23" s="35"/>
      <c r="W23" s="35"/>
      <c r="X23" s="35"/>
      <c r="Y23" s="35"/>
      <c r="Z23" s="35"/>
    </row>
    <row r="24" spans="2:26" x14ac:dyDescent="0.35">
      <c r="B24" s="27">
        <v>1815</v>
      </c>
      <c r="C24" s="28" t="s">
        <v>32</v>
      </c>
      <c r="D24" s="29">
        <v>0</v>
      </c>
      <c r="E24" s="30">
        <v>0</v>
      </c>
      <c r="F24" s="31">
        <f t="shared" si="2"/>
        <v>0</v>
      </c>
      <c r="G24" s="30">
        <v>0</v>
      </c>
      <c r="H24" s="31">
        <f t="shared" si="3"/>
        <v>0</v>
      </c>
      <c r="I24" s="32"/>
      <c r="J24" s="33" t="str">
        <f t="shared" si="0"/>
        <v/>
      </c>
      <c r="K24" s="31">
        <f t="shared" si="1"/>
        <v>0</v>
      </c>
      <c r="L24" s="30">
        <v>0</v>
      </c>
      <c r="M24" s="31">
        <f t="shared" si="4"/>
        <v>0</v>
      </c>
      <c r="N24" s="34"/>
      <c r="O24" s="36"/>
      <c r="P24" s="35"/>
      <c r="Q24" s="35"/>
      <c r="R24" s="35"/>
      <c r="S24" s="35"/>
      <c r="T24" s="35"/>
      <c r="U24" s="35"/>
      <c r="V24" s="35"/>
      <c r="W24" s="35"/>
      <c r="X24" s="35"/>
      <c r="Y24" s="35"/>
      <c r="Z24" s="35"/>
    </row>
    <row r="25" spans="2:26" x14ac:dyDescent="0.35">
      <c r="B25" s="27">
        <v>1820</v>
      </c>
      <c r="C25" s="28" t="s">
        <v>33</v>
      </c>
      <c r="D25" s="29">
        <v>13549944.710000001</v>
      </c>
      <c r="E25" s="30">
        <v>100000</v>
      </c>
      <c r="F25" s="31">
        <f t="shared" si="2"/>
        <v>13449944.710000001</v>
      </c>
      <c r="G25" s="30">
        <v>723799.29000000027</v>
      </c>
      <c r="H25" s="31">
        <f t="shared" si="3"/>
        <v>13811844.355</v>
      </c>
      <c r="I25" s="32">
        <v>50</v>
      </c>
      <c r="J25" s="33">
        <f t="shared" si="0"/>
        <v>0.02</v>
      </c>
      <c r="K25" s="31">
        <f t="shared" si="1"/>
        <v>276236.88709999999</v>
      </c>
      <c r="L25" s="30">
        <v>264003.00000000006</v>
      </c>
      <c r="M25" s="31">
        <f t="shared" si="4"/>
        <v>12233.887099999934</v>
      </c>
      <c r="N25" s="34"/>
      <c r="O25" s="36"/>
      <c r="P25" s="35"/>
      <c r="Q25" s="35"/>
      <c r="R25" s="35"/>
      <c r="S25" s="35"/>
      <c r="T25" s="35"/>
      <c r="U25" s="35"/>
      <c r="V25" s="35"/>
      <c r="W25" s="35"/>
      <c r="X25" s="35"/>
      <c r="Y25" s="35"/>
      <c r="Z25" s="35"/>
    </row>
    <row r="26" spans="2:26" x14ac:dyDescent="0.35">
      <c r="B26" s="27" t="s">
        <v>34</v>
      </c>
      <c r="C26" s="28" t="s">
        <v>35</v>
      </c>
      <c r="D26" s="29">
        <v>2689412.94</v>
      </c>
      <c r="E26" s="30">
        <v>0</v>
      </c>
      <c r="F26" s="31">
        <f t="shared" si="2"/>
        <v>2689412.94</v>
      </c>
      <c r="G26" s="30">
        <v>10267.669999999925</v>
      </c>
      <c r="H26" s="31">
        <f t="shared" si="3"/>
        <v>2694546.7749999999</v>
      </c>
      <c r="I26" s="32">
        <v>40</v>
      </c>
      <c r="J26" s="33">
        <f t="shared" si="0"/>
        <v>2.5000000000000001E-2</v>
      </c>
      <c r="K26" s="31">
        <f t="shared" si="1"/>
        <v>67363.669374999998</v>
      </c>
      <c r="L26" s="30">
        <v>66702.169999999984</v>
      </c>
      <c r="M26" s="31">
        <f t="shared" si="4"/>
        <v>661.49937500001397</v>
      </c>
      <c r="N26" s="34"/>
      <c r="O26" s="36"/>
      <c r="P26" s="35"/>
      <c r="Q26" s="35"/>
      <c r="R26" s="35"/>
      <c r="S26" s="35"/>
      <c r="T26" s="35"/>
      <c r="U26" s="35"/>
      <c r="V26" s="35"/>
      <c r="W26" s="35"/>
      <c r="X26" s="35"/>
      <c r="Y26" s="35"/>
      <c r="Z26" s="35"/>
    </row>
    <row r="27" spans="2:26" x14ac:dyDescent="0.35">
      <c r="B27" s="27">
        <v>1825</v>
      </c>
      <c r="C27" s="28" t="s">
        <v>36</v>
      </c>
      <c r="D27" s="29">
        <v>0</v>
      </c>
      <c r="E27" s="30">
        <v>0</v>
      </c>
      <c r="F27" s="31">
        <f t="shared" si="2"/>
        <v>0</v>
      </c>
      <c r="G27" s="30">
        <v>0</v>
      </c>
      <c r="H27" s="31">
        <f t="shared" si="3"/>
        <v>0</v>
      </c>
      <c r="I27" s="32"/>
      <c r="J27" s="33" t="str">
        <f t="shared" si="0"/>
        <v/>
      </c>
      <c r="K27" s="31">
        <f t="shared" si="1"/>
        <v>0</v>
      </c>
      <c r="L27" s="30">
        <v>0</v>
      </c>
      <c r="M27" s="31">
        <f t="shared" si="4"/>
        <v>0</v>
      </c>
      <c r="N27" s="34"/>
      <c r="O27" s="36"/>
      <c r="P27" s="35"/>
      <c r="Q27" s="35"/>
      <c r="R27" s="35"/>
      <c r="S27" s="35"/>
      <c r="T27" s="35"/>
      <c r="U27" s="35"/>
      <c r="V27" s="35"/>
      <c r="W27" s="35"/>
      <c r="X27" s="35"/>
      <c r="Y27" s="35"/>
      <c r="Z27" s="35"/>
    </row>
    <row r="28" spans="2:26" x14ac:dyDescent="0.35">
      <c r="B28" s="27">
        <v>1830</v>
      </c>
      <c r="C28" s="28" t="s">
        <v>37</v>
      </c>
      <c r="D28" s="29">
        <v>27485629.780000001</v>
      </c>
      <c r="E28" s="30">
        <v>1205034.28</v>
      </c>
      <c r="F28" s="31">
        <f t="shared" si="2"/>
        <v>26280595.5</v>
      </c>
      <c r="G28" s="30">
        <v>1294593.8800000008</v>
      </c>
      <c r="H28" s="31">
        <f t="shared" si="3"/>
        <v>26927892.440000001</v>
      </c>
      <c r="I28" s="32">
        <v>45</v>
      </c>
      <c r="J28" s="33">
        <f t="shared" si="0"/>
        <v>2.2222222222222223E-2</v>
      </c>
      <c r="K28" s="31">
        <f t="shared" si="1"/>
        <v>598397.6097777778</v>
      </c>
      <c r="L28" s="30">
        <v>646564.85000000009</v>
      </c>
      <c r="M28" s="31">
        <f t="shared" si="4"/>
        <v>-48167.240222222288</v>
      </c>
      <c r="N28" s="34"/>
      <c r="O28" s="36"/>
      <c r="P28" s="35"/>
      <c r="Q28" s="35"/>
      <c r="R28" s="35"/>
      <c r="S28" s="35"/>
      <c r="T28" s="35"/>
      <c r="U28" s="35"/>
      <c r="V28" s="35"/>
      <c r="W28" s="35"/>
      <c r="X28" s="35"/>
      <c r="Y28" s="35"/>
      <c r="Z28" s="35"/>
    </row>
    <row r="29" spans="2:26" x14ac:dyDescent="0.35">
      <c r="B29" s="27">
        <v>1835</v>
      </c>
      <c r="C29" s="28" t="s">
        <v>38</v>
      </c>
      <c r="D29" s="29">
        <v>35208388.529999994</v>
      </c>
      <c r="E29" s="30">
        <v>1404658.96</v>
      </c>
      <c r="F29" s="31">
        <f t="shared" si="2"/>
        <v>33803729.569999993</v>
      </c>
      <c r="G29" s="30">
        <v>2462092.5200000005</v>
      </c>
      <c r="H29" s="31">
        <f t="shared" si="3"/>
        <v>35034775.829999991</v>
      </c>
      <c r="I29" s="32">
        <v>45</v>
      </c>
      <c r="J29" s="33">
        <f t="shared" si="0"/>
        <v>2.2222222222222223E-2</v>
      </c>
      <c r="K29" s="31">
        <f t="shared" si="1"/>
        <v>778550.57399999979</v>
      </c>
      <c r="L29" s="30">
        <v>809999.74000000011</v>
      </c>
      <c r="M29" s="31">
        <f t="shared" si="4"/>
        <v>-31449.166000000318</v>
      </c>
      <c r="N29" s="34"/>
      <c r="O29" s="36"/>
      <c r="P29" s="35"/>
      <c r="Q29" s="35"/>
      <c r="R29" s="35"/>
      <c r="S29" s="35"/>
      <c r="T29" s="35"/>
      <c r="U29" s="35"/>
      <c r="V29" s="35"/>
      <c r="W29" s="35"/>
      <c r="X29" s="35"/>
      <c r="Y29" s="35"/>
      <c r="Z29" s="35"/>
    </row>
    <row r="30" spans="2:26" x14ac:dyDescent="0.35">
      <c r="B30" s="27">
        <v>1840</v>
      </c>
      <c r="C30" s="28" t="s">
        <v>39</v>
      </c>
      <c r="D30" s="29">
        <v>1197075.3</v>
      </c>
      <c r="E30" s="30">
        <v>194569.02</v>
      </c>
      <c r="F30" s="31">
        <f t="shared" si="2"/>
        <v>1002506.28</v>
      </c>
      <c r="G30" s="30">
        <v>5709.2199999999721</v>
      </c>
      <c r="H30" s="31">
        <f t="shared" si="3"/>
        <v>1005360.89</v>
      </c>
      <c r="I30" s="32">
        <v>50</v>
      </c>
      <c r="J30" s="33">
        <f t="shared" si="0"/>
        <v>0.02</v>
      </c>
      <c r="K30" s="31">
        <f t="shared" si="1"/>
        <v>20107.217799999999</v>
      </c>
      <c r="L30" s="30">
        <v>20128.569999999967</v>
      </c>
      <c r="M30" s="31">
        <f t="shared" si="4"/>
        <v>-21.352199999968434</v>
      </c>
      <c r="N30" s="34"/>
      <c r="O30" s="36"/>
      <c r="P30" s="35"/>
      <c r="Q30" s="35"/>
      <c r="R30" s="35"/>
      <c r="S30" s="35"/>
      <c r="T30" s="35"/>
      <c r="U30" s="35"/>
      <c r="V30" s="35"/>
      <c r="W30" s="35"/>
      <c r="X30" s="35"/>
      <c r="Y30" s="35"/>
      <c r="Z30" s="35"/>
    </row>
    <row r="31" spans="2:26" x14ac:dyDescent="0.35">
      <c r="B31" s="27">
        <v>1845</v>
      </c>
      <c r="C31" s="28" t="s">
        <v>40</v>
      </c>
      <c r="D31" s="29">
        <v>10034319.4</v>
      </c>
      <c r="E31" s="30">
        <v>113835.78</v>
      </c>
      <c r="F31" s="31">
        <f t="shared" si="2"/>
        <v>9920483.620000001</v>
      </c>
      <c r="G31" s="30">
        <v>317474.42999999906</v>
      </c>
      <c r="H31" s="31">
        <f t="shared" si="3"/>
        <v>10079220.835000001</v>
      </c>
      <c r="I31" s="32">
        <v>40</v>
      </c>
      <c r="J31" s="33">
        <f t="shared" si="0"/>
        <v>2.5000000000000001E-2</v>
      </c>
      <c r="K31" s="31">
        <f t="shared" si="1"/>
        <v>251980.52087500002</v>
      </c>
      <c r="L31" s="30">
        <v>245567.64999999997</v>
      </c>
      <c r="M31" s="31">
        <f t="shared" si="4"/>
        <v>6412.8708750000515</v>
      </c>
      <c r="N31" s="34"/>
      <c r="O31" s="36"/>
      <c r="P31" s="35"/>
      <c r="Q31" s="35"/>
      <c r="R31" s="35"/>
      <c r="S31" s="35"/>
      <c r="T31" s="35"/>
      <c r="U31" s="35"/>
      <c r="V31" s="35"/>
      <c r="W31" s="35"/>
      <c r="X31" s="35"/>
      <c r="Y31" s="35"/>
      <c r="Z31" s="35"/>
    </row>
    <row r="32" spans="2:26" x14ac:dyDescent="0.35">
      <c r="B32" s="27">
        <v>1850</v>
      </c>
      <c r="C32" s="28" t="s">
        <v>41</v>
      </c>
      <c r="D32" s="29">
        <v>15911956.43</v>
      </c>
      <c r="E32" s="30">
        <v>748354.75</v>
      </c>
      <c r="F32" s="31">
        <f t="shared" si="2"/>
        <v>15163601.68</v>
      </c>
      <c r="G32" s="30">
        <v>676459.71999999916</v>
      </c>
      <c r="H32" s="31">
        <f t="shared" si="3"/>
        <v>15501831.539999999</v>
      </c>
      <c r="I32" s="32">
        <v>40</v>
      </c>
      <c r="J32" s="33">
        <f t="shared" si="0"/>
        <v>2.5000000000000001E-2</v>
      </c>
      <c r="K32" s="31">
        <f t="shared" si="1"/>
        <v>387545.78849999997</v>
      </c>
      <c r="L32" s="30">
        <v>379754.44999999984</v>
      </c>
      <c r="M32" s="31">
        <f t="shared" si="4"/>
        <v>7791.338500000129</v>
      </c>
      <c r="N32" s="34"/>
      <c r="O32" s="36"/>
      <c r="P32" s="35"/>
      <c r="Q32" s="35"/>
      <c r="R32" s="35"/>
      <c r="S32" s="35"/>
      <c r="T32" s="35"/>
      <c r="U32" s="35"/>
      <c r="V32" s="35"/>
      <c r="W32" s="35"/>
      <c r="X32" s="35"/>
      <c r="Y32" s="35"/>
      <c r="Z32" s="35"/>
    </row>
    <row r="33" spans="2:26" x14ac:dyDescent="0.35">
      <c r="B33" s="27">
        <v>1855</v>
      </c>
      <c r="C33" s="28" t="s">
        <v>42</v>
      </c>
      <c r="D33" s="29">
        <v>11528967.379999999</v>
      </c>
      <c r="E33" s="30">
        <v>357542.86</v>
      </c>
      <c r="F33" s="31">
        <f t="shared" si="2"/>
        <v>11171424.52</v>
      </c>
      <c r="G33" s="30">
        <v>766218.40999999992</v>
      </c>
      <c r="H33" s="31">
        <f t="shared" si="3"/>
        <v>11554533.725</v>
      </c>
      <c r="I33" s="32">
        <v>40</v>
      </c>
      <c r="J33" s="33">
        <f t="shared" si="0"/>
        <v>2.5000000000000001E-2</v>
      </c>
      <c r="K33" s="31">
        <f t="shared" si="1"/>
        <v>288863.34312500001</v>
      </c>
      <c r="L33" s="30">
        <v>272607.66999999993</v>
      </c>
      <c r="M33" s="31">
        <f t="shared" si="4"/>
        <v>16255.673125000088</v>
      </c>
      <c r="N33" s="34"/>
      <c r="O33" s="36"/>
      <c r="P33" s="35"/>
      <c r="Q33" s="35"/>
      <c r="R33" s="35"/>
      <c r="S33" s="35"/>
      <c r="T33" s="35"/>
      <c r="U33" s="35"/>
      <c r="V33" s="35"/>
      <c r="W33" s="35"/>
      <c r="X33" s="35"/>
      <c r="Y33" s="35"/>
      <c r="Z33" s="35"/>
    </row>
    <row r="34" spans="2:26" x14ac:dyDescent="0.35">
      <c r="B34" s="27">
        <v>1860</v>
      </c>
      <c r="C34" s="28" t="s">
        <v>43</v>
      </c>
      <c r="D34" s="29">
        <v>630403.75000000012</v>
      </c>
      <c r="E34" s="30">
        <v>82909.700000000012</v>
      </c>
      <c r="F34" s="31">
        <f t="shared" si="2"/>
        <v>547494.05000000005</v>
      </c>
      <c r="G34" s="30">
        <v>32222.179999999105</v>
      </c>
      <c r="H34" s="31">
        <f t="shared" si="3"/>
        <v>563605.13999999955</v>
      </c>
      <c r="I34" s="32">
        <v>30</v>
      </c>
      <c r="J34" s="33">
        <f t="shared" si="0"/>
        <v>3.3333333333333333E-2</v>
      </c>
      <c r="K34" s="31">
        <f t="shared" si="1"/>
        <v>18786.837999999985</v>
      </c>
      <c r="L34" s="30">
        <v>19300.530000000552</v>
      </c>
      <c r="M34" s="31">
        <f t="shared" si="4"/>
        <v>-513.69200000056662</v>
      </c>
      <c r="N34" s="34"/>
      <c r="O34" s="36"/>
      <c r="P34" s="35"/>
      <c r="Q34" s="35"/>
      <c r="R34" s="35"/>
      <c r="S34" s="35"/>
      <c r="T34" s="35"/>
      <c r="U34" s="35"/>
      <c r="V34" s="35"/>
      <c r="W34" s="35"/>
      <c r="X34" s="35"/>
      <c r="Y34" s="35"/>
      <c r="Z34" s="35"/>
    </row>
    <row r="35" spans="2:26" x14ac:dyDescent="0.35">
      <c r="B35" s="27" t="s">
        <v>44</v>
      </c>
      <c r="C35" s="28" t="s">
        <v>45</v>
      </c>
      <c r="D35" s="29">
        <v>5406968.6399999997</v>
      </c>
      <c r="E35" s="30">
        <v>0</v>
      </c>
      <c r="F35" s="31">
        <f t="shared" si="2"/>
        <v>5406968.6399999997</v>
      </c>
      <c r="G35" s="30">
        <v>352832.61000000068</v>
      </c>
      <c r="H35" s="31">
        <f t="shared" si="3"/>
        <v>5583384.9450000003</v>
      </c>
      <c r="I35" s="32">
        <v>15</v>
      </c>
      <c r="J35" s="33">
        <f t="shared" si="0"/>
        <v>6.6666666666666666E-2</v>
      </c>
      <c r="K35" s="31">
        <f t="shared" si="1"/>
        <v>372225.663</v>
      </c>
      <c r="L35" s="30">
        <v>458213.5199999999</v>
      </c>
      <c r="M35" s="31">
        <f t="shared" si="4"/>
        <v>-85987.856999999902</v>
      </c>
      <c r="N35" s="34"/>
      <c r="O35" s="36"/>
      <c r="P35" s="35"/>
      <c r="Q35" s="35"/>
      <c r="R35" s="35"/>
      <c r="S35" s="35"/>
      <c r="T35" s="35"/>
      <c r="U35" s="35"/>
      <c r="V35" s="35"/>
      <c r="W35" s="35"/>
      <c r="X35" s="35"/>
      <c r="Y35" s="35"/>
      <c r="Z35" s="35"/>
    </row>
    <row r="36" spans="2:26" x14ac:dyDescent="0.35">
      <c r="B36" s="27" t="s">
        <v>46</v>
      </c>
      <c r="C36" s="28" t="s">
        <v>47</v>
      </c>
      <c r="D36" s="29">
        <v>634071.63</v>
      </c>
      <c r="E36" s="30">
        <v>141120.21</v>
      </c>
      <c r="F36" s="31">
        <f t="shared" si="2"/>
        <v>492951.42000000004</v>
      </c>
      <c r="G36" s="30">
        <v>64513.780000000035</v>
      </c>
      <c r="H36" s="31">
        <f t="shared" si="3"/>
        <v>525208.31000000006</v>
      </c>
      <c r="I36" s="32">
        <v>30</v>
      </c>
      <c r="J36" s="33">
        <f t="shared" si="0"/>
        <v>3.3333333333333333E-2</v>
      </c>
      <c r="K36" s="31">
        <f t="shared" si="1"/>
        <v>17506.94366666667</v>
      </c>
      <c r="L36" s="30">
        <v>18528.859999999986</v>
      </c>
      <c r="M36" s="31">
        <f t="shared" si="4"/>
        <v>-1021.9163333333163</v>
      </c>
      <c r="N36" s="34"/>
      <c r="O36" s="36"/>
      <c r="P36" s="35"/>
      <c r="Q36" s="35"/>
      <c r="R36" s="35"/>
      <c r="S36" s="35"/>
      <c r="T36" s="35"/>
      <c r="U36" s="35"/>
      <c r="V36" s="35"/>
      <c r="W36" s="35"/>
      <c r="X36" s="35"/>
      <c r="Y36" s="35"/>
      <c r="Z36" s="35"/>
    </row>
    <row r="37" spans="2:26" x14ac:dyDescent="0.35">
      <c r="B37" s="27">
        <v>1865</v>
      </c>
      <c r="C37" s="28" t="s">
        <v>48</v>
      </c>
      <c r="D37" s="29">
        <v>134426.32999999999</v>
      </c>
      <c r="E37" s="30">
        <v>488.36</v>
      </c>
      <c r="F37" s="31">
        <f t="shared" si="2"/>
        <v>133937.97</v>
      </c>
      <c r="G37" s="30">
        <v>0</v>
      </c>
      <c r="H37" s="31">
        <f t="shared" si="3"/>
        <v>133937.97</v>
      </c>
      <c r="I37" s="32">
        <v>10</v>
      </c>
      <c r="J37" s="33">
        <f t="shared" si="0"/>
        <v>0.1</v>
      </c>
      <c r="K37" s="31">
        <f t="shared" si="1"/>
        <v>13393.797</v>
      </c>
      <c r="L37" s="30">
        <v>13393.8</v>
      </c>
      <c r="M37" s="31">
        <f t="shared" si="4"/>
        <v>-2.999999998792191E-3</v>
      </c>
      <c r="N37" s="34"/>
      <c r="O37" s="36"/>
      <c r="P37" s="35"/>
      <c r="Q37" s="35"/>
      <c r="R37" s="35"/>
      <c r="S37" s="35"/>
      <c r="T37" s="35"/>
      <c r="U37" s="35"/>
      <c r="V37" s="35"/>
      <c r="W37" s="35"/>
      <c r="X37" s="35"/>
      <c r="Y37" s="35"/>
      <c r="Z37" s="35"/>
    </row>
    <row r="38" spans="2:26" x14ac:dyDescent="0.35">
      <c r="B38" s="27">
        <v>1905</v>
      </c>
      <c r="C38" s="28" t="s">
        <v>29</v>
      </c>
      <c r="D38" s="29">
        <v>0</v>
      </c>
      <c r="E38" s="30">
        <v>0</v>
      </c>
      <c r="F38" s="31">
        <f t="shared" si="2"/>
        <v>0</v>
      </c>
      <c r="G38" s="30">
        <v>0</v>
      </c>
      <c r="H38" s="31">
        <f t="shared" si="3"/>
        <v>0</v>
      </c>
      <c r="I38" s="32"/>
      <c r="J38" s="33" t="str">
        <f t="shared" si="0"/>
        <v/>
      </c>
      <c r="K38" s="31">
        <f t="shared" si="1"/>
        <v>0</v>
      </c>
      <c r="L38" s="30">
        <v>0</v>
      </c>
      <c r="M38" s="31">
        <f t="shared" si="4"/>
        <v>0</v>
      </c>
      <c r="N38" s="34"/>
      <c r="O38" s="36"/>
      <c r="P38" s="35"/>
      <c r="Q38" s="35"/>
      <c r="R38" s="35"/>
      <c r="S38" s="35"/>
      <c r="T38" s="35"/>
      <c r="U38" s="35"/>
      <c r="V38" s="35"/>
      <c r="W38" s="35"/>
      <c r="X38" s="35"/>
      <c r="Y38" s="35"/>
      <c r="Z38" s="35"/>
    </row>
    <row r="39" spans="2:26" x14ac:dyDescent="0.35">
      <c r="B39" s="27">
        <v>1908</v>
      </c>
      <c r="C39" s="28" t="s">
        <v>49</v>
      </c>
      <c r="D39" s="29">
        <v>912519.75</v>
      </c>
      <c r="E39" s="30">
        <v>0</v>
      </c>
      <c r="F39" s="31">
        <f t="shared" si="2"/>
        <v>912519.75</v>
      </c>
      <c r="G39" s="30">
        <v>4856</v>
      </c>
      <c r="H39" s="31">
        <f t="shared" si="3"/>
        <v>914947.75</v>
      </c>
      <c r="I39" s="32">
        <v>50</v>
      </c>
      <c r="J39" s="33">
        <f t="shared" si="0"/>
        <v>0.02</v>
      </c>
      <c r="K39" s="31">
        <f t="shared" si="1"/>
        <v>18298.955000000002</v>
      </c>
      <c r="L39" s="30">
        <v>18250.419999999998</v>
      </c>
      <c r="M39" s="31">
        <f t="shared" si="4"/>
        <v>48.535000000003492</v>
      </c>
      <c r="N39" s="34"/>
      <c r="O39" s="36"/>
      <c r="P39" s="35"/>
      <c r="Q39" s="35"/>
      <c r="R39" s="35"/>
      <c r="S39" s="35"/>
      <c r="T39" s="35"/>
      <c r="U39" s="35"/>
      <c r="V39" s="35"/>
      <c r="W39" s="35"/>
      <c r="X39" s="35"/>
      <c r="Y39" s="35"/>
      <c r="Z39" s="35"/>
    </row>
    <row r="40" spans="2:26" x14ac:dyDescent="0.35">
      <c r="B40" s="27" t="s">
        <v>50</v>
      </c>
      <c r="C40" s="28" t="s">
        <v>51</v>
      </c>
      <c r="D40" s="29">
        <v>0</v>
      </c>
      <c r="E40" s="30">
        <v>0</v>
      </c>
      <c r="F40" s="31">
        <f t="shared" si="2"/>
        <v>0</v>
      </c>
      <c r="G40" s="30">
        <v>0</v>
      </c>
      <c r="H40" s="31">
        <f t="shared" si="3"/>
        <v>0</v>
      </c>
      <c r="I40" s="32">
        <v>25</v>
      </c>
      <c r="J40" s="33">
        <f t="shared" si="0"/>
        <v>0.04</v>
      </c>
      <c r="K40" s="31">
        <f t="shared" si="1"/>
        <v>0</v>
      </c>
      <c r="L40" s="30">
        <v>0</v>
      </c>
      <c r="M40" s="31">
        <f t="shared" si="4"/>
        <v>0</v>
      </c>
      <c r="N40" s="34"/>
      <c r="O40" s="36"/>
      <c r="P40" s="35"/>
      <c r="Q40" s="35"/>
      <c r="R40" s="35"/>
      <c r="S40" s="35"/>
      <c r="T40" s="35"/>
      <c r="U40" s="35"/>
      <c r="V40" s="35"/>
      <c r="W40" s="35"/>
      <c r="X40" s="35"/>
      <c r="Y40" s="35"/>
      <c r="Z40" s="35"/>
    </row>
    <row r="41" spans="2:26" x14ac:dyDescent="0.35">
      <c r="B41" s="27">
        <v>1910</v>
      </c>
      <c r="C41" s="28" t="s">
        <v>31</v>
      </c>
      <c r="D41" s="29">
        <v>1031386.23</v>
      </c>
      <c r="E41" s="30">
        <v>414887.84</v>
      </c>
      <c r="F41" s="31">
        <f t="shared" si="2"/>
        <v>616498.3899999999</v>
      </c>
      <c r="G41" s="30">
        <v>159490.55000000005</v>
      </c>
      <c r="H41" s="31">
        <f t="shared" si="3"/>
        <v>696243.66499999992</v>
      </c>
      <c r="I41" s="32">
        <v>5</v>
      </c>
      <c r="J41" s="33">
        <f t="shared" si="0"/>
        <v>0.2</v>
      </c>
      <c r="K41" s="31">
        <f t="shared" si="1"/>
        <v>139248.73299999998</v>
      </c>
      <c r="L41" s="30">
        <v>125072.22999999998</v>
      </c>
      <c r="M41" s="31">
        <f t="shared" si="4"/>
        <v>14176.502999999997</v>
      </c>
      <c r="N41" s="34"/>
      <c r="O41" s="36"/>
      <c r="P41" s="35"/>
      <c r="Q41" s="35"/>
      <c r="R41" s="35"/>
      <c r="S41" s="35"/>
      <c r="T41" s="35"/>
      <c r="U41" s="35"/>
      <c r="V41" s="35"/>
      <c r="W41" s="35"/>
      <c r="X41" s="35"/>
      <c r="Y41" s="35"/>
      <c r="Z41" s="35"/>
    </row>
    <row r="42" spans="2:26" x14ac:dyDescent="0.35">
      <c r="B42" s="27">
        <v>1915</v>
      </c>
      <c r="C42" s="28" t="s">
        <v>52</v>
      </c>
      <c r="D42" s="29">
        <v>1500666.33</v>
      </c>
      <c r="E42" s="30">
        <v>1278460.25</v>
      </c>
      <c r="F42" s="31">
        <f t="shared" si="2"/>
        <v>222206.08000000007</v>
      </c>
      <c r="G42" s="30">
        <v>26533.530000000028</v>
      </c>
      <c r="H42" s="31">
        <f t="shared" si="3"/>
        <v>235472.84500000009</v>
      </c>
      <c r="I42" s="32">
        <v>10</v>
      </c>
      <c r="J42" s="33">
        <f t="shared" si="0"/>
        <v>0.1</v>
      </c>
      <c r="K42" s="31">
        <f t="shared" si="1"/>
        <v>23547.284500000009</v>
      </c>
      <c r="L42" s="30">
        <v>23194.380000000063</v>
      </c>
      <c r="M42" s="31">
        <f t="shared" si="4"/>
        <v>352.90449999994598</v>
      </c>
      <c r="N42" s="34"/>
      <c r="O42" s="36"/>
      <c r="P42" s="35"/>
      <c r="Q42" s="35"/>
      <c r="R42" s="35"/>
      <c r="S42" s="35"/>
      <c r="T42" s="35"/>
      <c r="U42" s="35"/>
      <c r="V42" s="35"/>
      <c r="W42" s="35"/>
      <c r="X42" s="35"/>
      <c r="Y42" s="35"/>
      <c r="Z42" s="35"/>
    </row>
    <row r="43" spans="2:26" x14ac:dyDescent="0.35">
      <c r="B43" s="27" t="s">
        <v>53</v>
      </c>
      <c r="C43" s="28" t="s">
        <v>54</v>
      </c>
      <c r="D43" s="29">
        <v>0</v>
      </c>
      <c r="E43" s="30">
        <v>0</v>
      </c>
      <c r="F43" s="31">
        <f t="shared" si="2"/>
        <v>0</v>
      </c>
      <c r="G43" s="30">
        <v>0</v>
      </c>
      <c r="H43" s="31">
        <f t="shared" si="3"/>
        <v>0</v>
      </c>
      <c r="I43" s="32"/>
      <c r="J43" s="33" t="str">
        <f t="shared" si="0"/>
        <v/>
      </c>
      <c r="K43" s="31">
        <f t="shared" si="1"/>
        <v>0</v>
      </c>
      <c r="L43" s="30">
        <v>0</v>
      </c>
      <c r="M43" s="31">
        <f t="shared" si="4"/>
        <v>0</v>
      </c>
      <c r="N43" s="34"/>
      <c r="O43" s="36"/>
      <c r="P43" s="35"/>
      <c r="Q43" s="35"/>
      <c r="R43" s="35"/>
      <c r="S43" s="35"/>
      <c r="T43" s="35"/>
      <c r="U43" s="35"/>
      <c r="V43" s="35"/>
      <c r="W43" s="35"/>
      <c r="X43" s="35"/>
      <c r="Y43" s="35"/>
      <c r="Z43" s="35"/>
    </row>
    <row r="44" spans="2:26" x14ac:dyDescent="0.35">
      <c r="B44" s="27">
        <v>1920</v>
      </c>
      <c r="C44" s="28" t="s">
        <v>55</v>
      </c>
      <c r="D44" s="29">
        <v>1777883.8899999997</v>
      </c>
      <c r="E44" s="30">
        <v>222402.45</v>
      </c>
      <c r="F44" s="31">
        <f t="shared" si="2"/>
        <v>1555481.4399999997</v>
      </c>
      <c r="G44" s="30">
        <v>385050.83999999985</v>
      </c>
      <c r="H44" s="31">
        <f t="shared" si="3"/>
        <v>1748006.8599999996</v>
      </c>
      <c r="I44" s="32">
        <v>5</v>
      </c>
      <c r="J44" s="33">
        <f t="shared" si="0"/>
        <v>0.2</v>
      </c>
      <c r="K44" s="31">
        <f t="shared" si="1"/>
        <v>349601.37199999992</v>
      </c>
      <c r="L44" s="30">
        <v>314904.179999999</v>
      </c>
      <c r="M44" s="31">
        <f t="shared" si="4"/>
        <v>34697.192000000912</v>
      </c>
      <c r="N44" s="34"/>
      <c r="O44" s="36"/>
      <c r="P44" s="35"/>
      <c r="Q44" s="35"/>
      <c r="R44" s="35"/>
      <c r="S44" s="35"/>
      <c r="T44" s="35"/>
      <c r="U44" s="35"/>
      <c r="V44" s="35"/>
      <c r="W44" s="35"/>
      <c r="X44" s="35"/>
      <c r="Y44" s="35"/>
      <c r="Z44" s="35"/>
    </row>
    <row r="45" spans="2:26" x14ac:dyDescent="0.35">
      <c r="B45" s="27" t="s">
        <v>56</v>
      </c>
      <c r="C45" s="28" t="s">
        <v>57</v>
      </c>
      <c r="D45" s="29">
        <v>0</v>
      </c>
      <c r="E45" s="30">
        <v>0</v>
      </c>
      <c r="F45" s="31">
        <f t="shared" si="2"/>
        <v>0</v>
      </c>
      <c r="G45" s="30">
        <v>0</v>
      </c>
      <c r="H45" s="31">
        <f t="shared" si="3"/>
        <v>0</v>
      </c>
      <c r="I45" s="32"/>
      <c r="J45" s="33" t="str">
        <f t="shared" si="0"/>
        <v/>
      </c>
      <c r="K45" s="31">
        <f t="shared" si="1"/>
        <v>0</v>
      </c>
      <c r="L45" s="30">
        <v>0</v>
      </c>
      <c r="M45" s="31">
        <f t="shared" si="4"/>
        <v>0</v>
      </c>
      <c r="N45" s="34"/>
      <c r="O45" s="36"/>
      <c r="P45" s="35"/>
      <c r="Q45" s="35"/>
      <c r="R45" s="35"/>
      <c r="S45" s="35"/>
      <c r="T45" s="35"/>
      <c r="U45" s="35"/>
      <c r="V45" s="35"/>
      <c r="W45" s="35"/>
      <c r="X45" s="35"/>
      <c r="Y45" s="35"/>
      <c r="Z45" s="35"/>
    </row>
    <row r="46" spans="2:26" x14ac:dyDescent="0.35">
      <c r="B46" s="27" t="s">
        <v>58</v>
      </c>
      <c r="C46" s="28" t="s">
        <v>59</v>
      </c>
      <c r="D46" s="29">
        <v>0</v>
      </c>
      <c r="E46" s="30">
        <v>0</v>
      </c>
      <c r="F46" s="31">
        <f t="shared" si="2"/>
        <v>0</v>
      </c>
      <c r="G46" s="30">
        <v>0</v>
      </c>
      <c r="H46" s="31">
        <f t="shared" si="3"/>
        <v>0</v>
      </c>
      <c r="I46" s="32"/>
      <c r="J46" s="33" t="str">
        <f t="shared" si="0"/>
        <v/>
      </c>
      <c r="K46" s="31">
        <f t="shared" si="1"/>
        <v>0</v>
      </c>
      <c r="L46" s="30">
        <v>0</v>
      </c>
      <c r="M46" s="31">
        <f t="shared" si="4"/>
        <v>0</v>
      </c>
      <c r="N46" s="34"/>
      <c r="O46" s="36"/>
      <c r="P46" s="35"/>
      <c r="Q46" s="35"/>
      <c r="R46" s="35"/>
      <c r="S46" s="35"/>
      <c r="T46" s="35"/>
      <c r="U46" s="35"/>
      <c r="V46" s="35"/>
      <c r="W46" s="35"/>
      <c r="X46" s="35"/>
      <c r="Y46" s="35"/>
      <c r="Z46" s="35"/>
    </row>
    <row r="47" spans="2:26" x14ac:dyDescent="0.35">
      <c r="B47" s="27">
        <v>1930</v>
      </c>
      <c r="C47" s="28" t="s">
        <v>60</v>
      </c>
      <c r="D47" s="29">
        <v>605755.40000000037</v>
      </c>
      <c r="E47" s="30">
        <v>263118.61</v>
      </c>
      <c r="F47" s="31">
        <f t="shared" si="2"/>
        <v>342636.79000000039</v>
      </c>
      <c r="G47" s="30">
        <v>74370</v>
      </c>
      <c r="H47" s="31">
        <f t="shared" si="3"/>
        <v>379821.79000000039</v>
      </c>
      <c r="I47" s="32">
        <v>5</v>
      </c>
      <c r="J47" s="33">
        <f t="shared" si="0"/>
        <v>0.2</v>
      </c>
      <c r="K47" s="31">
        <f t="shared" si="1"/>
        <v>75964.35800000008</v>
      </c>
      <c r="L47" s="30">
        <v>66830.059999999983</v>
      </c>
      <c r="M47" s="31">
        <f t="shared" si="4"/>
        <v>9134.2980000000971</v>
      </c>
      <c r="N47" s="34"/>
      <c r="O47" s="36"/>
      <c r="P47" s="35"/>
      <c r="Q47" s="35"/>
      <c r="R47" s="35"/>
      <c r="S47" s="35"/>
      <c r="T47" s="35"/>
      <c r="U47" s="35"/>
      <c r="V47" s="35"/>
      <c r="W47" s="35"/>
      <c r="X47" s="35"/>
      <c r="Y47" s="35"/>
      <c r="Z47" s="35"/>
    </row>
    <row r="48" spans="2:26" x14ac:dyDescent="0.35">
      <c r="B48" s="27" t="s">
        <v>61</v>
      </c>
      <c r="C48" s="28" t="s">
        <v>62</v>
      </c>
      <c r="D48" s="29">
        <v>3737292.26</v>
      </c>
      <c r="E48" s="30">
        <v>607573.48</v>
      </c>
      <c r="F48" s="31">
        <f t="shared" si="2"/>
        <v>3129718.78</v>
      </c>
      <c r="G48" s="30">
        <v>114198.00000000003</v>
      </c>
      <c r="H48" s="31">
        <f t="shared" si="3"/>
        <v>3186817.78</v>
      </c>
      <c r="I48" s="32">
        <v>10</v>
      </c>
      <c r="J48" s="33">
        <f t="shared" si="0"/>
        <v>0.1</v>
      </c>
      <c r="K48" s="31">
        <f t="shared" si="1"/>
        <v>318681.77799999999</v>
      </c>
      <c r="L48" s="30">
        <v>295527.94000000006</v>
      </c>
      <c r="M48" s="31">
        <f t="shared" si="4"/>
        <v>23153.837999999931</v>
      </c>
      <c r="N48" s="34"/>
      <c r="O48" s="36"/>
      <c r="P48" s="35"/>
      <c r="Q48" s="35"/>
      <c r="R48" s="35"/>
      <c r="S48" s="35"/>
      <c r="T48" s="35"/>
      <c r="U48" s="35"/>
      <c r="V48" s="35"/>
      <c r="W48" s="35"/>
      <c r="X48" s="35"/>
      <c r="Y48" s="35"/>
      <c r="Z48" s="35"/>
    </row>
    <row r="49" spans="2:26" x14ac:dyDescent="0.35">
      <c r="B49" s="27">
        <v>1935</v>
      </c>
      <c r="C49" s="28" t="s">
        <v>63</v>
      </c>
      <c r="D49" s="29">
        <v>166638.13</v>
      </c>
      <c r="E49" s="30">
        <v>166638.13</v>
      </c>
      <c r="F49" s="31">
        <f t="shared" si="2"/>
        <v>0</v>
      </c>
      <c r="G49" s="30">
        <v>6937.4499999999825</v>
      </c>
      <c r="H49" s="31">
        <f t="shared" si="3"/>
        <v>3468.7249999999913</v>
      </c>
      <c r="I49" s="32">
        <v>10</v>
      </c>
      <c r="J49" s="33">
        <f t="shared" si="0"/>
        <v>0.1</v>
      </c>
      <c r="K49" s="31">
        <f t="shared" si="1"/>
        <v>346.87249999999915</v>
      </c>
      <c r="L49" s="30">
        <v>693.75</v>
      </c>
      <c r="M49" s="31">
        <f t="shared" si="4"/>
        <v>-346.87750000000085</v>
      </c>
      <c r="N49" s="34"/>
      <c r="O49" s="36"/>
      <c r="P49" s="35"/>
      <c r="Q49" s="35"/>
      <c r="R49" s="35"/>
      <c r="S49" s="35"/>
      <c r="T49" s="35"/>
      <c r="U49" s="35"/>
      <c r="V49" s="35"/>
      <c r="W49" s="35"/>
      <c r="X49" s="35"/>
      <c r="Y49" s="35"/>
      <c r="Z49" s="35"/>
    </row>
    <row r="50" spans="2:26" x14ac:dyDescent="0.35">
      <c r="B50" s="27">
        <v>1940</v>
      </c>
      <c r="C50" s="28" t="s">
        <v>64</v>
      </c>
      <c r="D50" s="29">
        <v>904215.36</v>
      </c>
      <c r="E50" s="30">
        <v>641133.04999999993</v>
      </c>
      <c r="F50" s="31">
        <f t="shared" si="2"/>
        <v>263082.31000000006</v>
      </c>
      <c r="G50" s="30">
        <v>50113.919999999976</v>
      </c>
      <c r="H50" s="31">
        <f t="shared" si="3"/>
        <v>288139.27</v>
      </c>
      <c r="I50" s="32">
        <v>10</v>
      </c>
      <c r="J50" s="33">
        <f t="shared" si="0"/>
        <v>0.1</v>
      </c>
      <c r="K50" s="31">
        <f t="shared" si="1"/>
        <v>28813.927000000003</v>
      </c>
      <c r="L50" s="30">
        <v>27710.789999999994</v>
      </c>
      <c r="M50" s="31">
        <f t="shared" si="4"/>
        <v>1103.1370000000097</v>
      </c>
      <c r="N50" s="34"/>
      <c r="O50" s="36"/>
      <c r="P50" s="35"/>
      <c r="Q50" s="35"/>
      <c r="R50" s="35"/>
      <c r="S50" s="35"/>
      <c r="T50" s="35"/>
      <c r="U50" s="35"/>
      <c r="V50" s="35"/>
      <c r="W50" s="35"/>
      <c r="X50" s="35"/>
      <c r="Y50" s="35"/>
      <c r="Z50" s="35"/>
    </row>
    <row r="51" spans="2:26" x14ac:dyDescent="0.35">
      <c r="B51" s="27">
        <v>1945</v>
      </c>
      <c r="C51" s="28" t="s">
        <v>65</v>
      </c>
      <c r="D51" s="29">
        <v>518928.85</v>
      </c>
      <c r="E51" s="30">
        <v>447184.33999999997</v>
      </c>
      <c r="F51" s="31">
        <f t="shared" si="2"/>
        <v>71744.510000000009</v>
      </c>
      <c r="G51" s="30">
        <v>0</v>
      </c>
      <c r="H51" s="31">
        <f t="shared" si="3"/>
        <v>71744.510000000009</v>
      </c>
      <c r="I51" s="32">
        <v>10</v>
      </c>
      <c r="J51" s="33">
        <f t="shared" si="0"/>
        <v>0.1</v>
      </c>
      <c r="K51" s="31">
        <f t="shared" si="1"/>
        <v>7174.4510000000009</v>
      </c>
      <c r="L51" s="30">
        <v>5655.45999999997</v>
      </c>
      <c r="M51" s="31">
        <f t="shared" si="4"/>
        <v>1518.9910000000309</v>
      </c>
      <c r="N51" s="34"/>
      <c r="O51" s="36"/>
      <c r="P51" s="35"/>
      <c r="Q51" s="35"/>
      <c r="R51" s="35"/>
      <c r="S51" s="35"/>
      <c r="T51" s="35"/>
      <c r="U51" s="35"/>
      <c r="V51" s="35"/>
      <c r="W51" s="35"/>
      <c r="X51" s="35"/>
      <c r="Y51" s="35"/>
      <c r="Z51" s="35"/>
    </row>
    <row r="52" spans="2:26" x14ac:dyDescent="0.35">
      <c r="B52" s="27">
        <v>1950</v>
      </c>
      <c r="C52" s="28" t="s">
        <v>66</v>
      </c>
      <c r="D52" s="29">
        <v>109339.4</v>
      </c>
      <c r="E52" s="30">
        <v>85202.55</v>
      </c>
      <c r="F52" s="31">
        <f t="shared" si="2"/>
        <v>24136.849999999991</v>
      </c>
      <c r="G52" s="30">
        <v>0</v>
      </c>
      <c r="H52" s="31">
        <f t="shared" si="3"/>
        <v>24136.849999999991</v>
      </c>
      <c r="I52" s="32">
        <v>10</v>
      </c>
      <c r="J52" s="33">
        <f t="shared" si="0"/>
        <v>0.1</v>
      </c>
      <c r="K52" s="31">
        <f t="shared" si="1"/>
        <v>2413.684999999999</v>
      </c>
      <c r="L52" s="30">
        <v>2413.6799999999948</v>
      </c>
      <c r="M52" s="31">
        <f t="shared" si="4"/>
        <v>5.0000000042018655E-3</v>
      </c>
      <c r="N52" s="34"/>
      <c r="O52" s="36"/>
      <c r="P52" s="35"/>
      <c r="Q52" s="35"/>
      <c r="R52" s="35"/>
      <c r="S52" s="35"/>
      <c r="T52" s="35"/>
      <c r="U52" s="35"/>
      <c r="V52" s="35"/>
      <c r="W52" s="35"/>
      <c r="X52" s="35"/>
      <c r="Y52" s="35"/>
      <c r="Z52" s="35"/>
    </row>
    <row r="53" spans="2:26" x14ac:dyDescent="0.35">
      <c r="B53" s="27">
        <v>1955</v>
      </c>
      <c r="C53" s="28" t="s">
        <v>67</v>
      </c>
      <c r="D53" s="29">
        <v>1121742.96</v>
      </c>
      <c r="E53" s="30">
        <v>495761.76999999996</v>
      </c>
      <c r="F53" s="31">
        <f t="shared" si="2"/>
        <v>625981.18999999994</v>
      </c>
      <c r="G53" s="30">
        <v>0</v>
      </c>
      <c r="H53" s="31">
        <f t="shared" si="3"/>
        <v>625981.18999999994</v>
      </c>
      <c r="I53" s="32">
        <v>10</v>
      </c>
      <c r="J53" s="33">
        <f t="shared" si="0"/>
        <v>0.1</v>
      </c>
      <c r="K53" s="31">
        <f t="shared" si="1"/>
        <v>62598.118999999992</v>
      </c>
      <c r="L53" s="30">
        <v>76889.770000000019</v>
      </c>
      <c r="M53" s="31">
        <f t="shared" si="4"/>
        <v>-14291.651000000027</v>
      </c>
      <c r="N53" s="34"/>
      <c r="O53" s="36"/>
      <c r="P53" s="35"/>
      <c r="Q53" s="35"/>
      <c r="R53" s="35"/>
      <c r="S53" s="35"/>
      <c r="T53" s="35"/>
      <c r="U53" s="35"/>
      <c r="V53" s="35"/>
      <c r="W53" s="35"/>
      <c r="X53" s="35"/>
      <c r="Y53" s="35"/>
      <c r="Z53" s="35"/>
    </row>
    <row r="54" spans="2:26" x14ac:dyDescent="0.35">
      <c r="B54" s="27" t="s">
        <v>68</v>
      </c>
      <c r="C54" s="28" t="s">
        <v>69</v>
      </c>
      <c r="D54" s="29">
        <v>0</v>
      </c>
      <c r="E54" s="30">
        <v>0</v>
      </c>
      <c r="F54" s="31">
        <f t="shared" si="2"/>
        <v>0</v>
      </c>
      <c r="G54" s="30">
        <v>3683.08</v>
      </c>
      <c r="H54" s="31">
        <f t="shared" si="3"/>
        <v>1841.54</v>
      </c>
      <c r="I54" s="32">
        <v>5</v>
      </c>
      <c r="J54" s="33">
        <f t="shared" si="0"/>
        <v>0.2</v>
      </c>
      <c r="K54" s="31">
        <f t="shared" si="1"/>
        <v>368.30799999999999</v>
      </c>
      <c r="L54" s="30">
        <v>775.51</v>
      </c>
      <c r="M54" s="31">
        <f t="shared" si="4"/>
        <v>-407.202</v>
      </c>
      <c r="N54" s="34"/>
      <c r="O54" s="36"/>
      <c r="P54" s="35"/>
      <c r="Q54" s="35"/>
      <c r="R54" s="35"/>
      <c r="S54" s="35"/>
      <c r="T54" s="35"/>
      <c r="U54" s="35"/>
      <c r="V54" s="35"/>
      <c r="W54" s="35"/>
      <c r="X54" s="35"/>
      <c r="Y54" s="35"/>
      <c r="Z54" s="35"/>
    </row>
    <row r="55" spans="2:26" x14ac:dyDescent="0.35">
      <c r="B55" s="27" t="s">
        <v>70</v>
      </c>
      <c r="C55" s="28" t="s">
        <v>71</v>
      </c>
      <c r="D55" s="29">
        <v>0</v>
      </c>
      <c r="E55" s="30">
        <v>0</v>
      </c>
      <c r="F55" s="31">
        <f t="shared" si="2"/>
        <v>0</v>
      </c>
      <c r="G55" s="30">
        <v>0</v>
      </c>
      <c r="H55" s="31">
        <f t="shared" si="3"/>
        <v>0</v>
      </c>
      <c r="I55" s="32"/>
      <c r="J55" s="33"/>
      <c r="K55" s="31">
        <f t="shared" si="1"/>
        <v>0</v>
      </c>
      <c r="L55" s="30">
        <v>0</v>
      </c>
      <c r="M55" s="31">
        <f t="shared" si="4"/>
        <v>0</v>
      </c>
      <c r="N55" s="34"/>
      <c r="O55" s="36"/>
      <c r="P55" s="35"/>
      <c r="Q55" s="35"/>
      <c r="R55" s="35"/>
      <c r="S55" s="35"/>
      <c r="T55" s="35"/>
      <c r="U55" s="35"/>
      <c r="V55" s="35"/>
      <c r="W55" s="35"/>
      <c r="X55" s="35"/>
      <c r="Y55" s="35"/>
      <c r="Z55" s="35"/>
    </row>
    <row r="56" spans="2:26" x14ac:dyDescent="0.35">
      <c r="B56" s="27">
        <v>1960</v>
      </c>
      <c r="C56" s="28" t="s">
        <v>72</v>
      </c>
      <c r="D56" s="29">
        <v>89812.5</v>
      </c>
      <c r="E56" s="30">
        <v>49413.09</v>
      </c>
      <c r="F56" s="31">
        <f t="shared" si="2"/>
        <v>40399.410000000003</v>
      </c>
      <c r="G56" s="30">
        <v>0</v>
      </c>
      <c r="H56" s="31">
        <f t="shared" si="3"/>
        <v>40399.410000000003</v>
      </c>
      <c r="I56" s="32">
        <v>10</v>
      </c>
      <c r="J56" s="33">
        <f t="shared" si="0"/>
        <v>0.1</v>
      </c>
      <c r="K56" s="31">
        <f t="shared" si="1"/>
        <v>4039.9410000000003</v>
      </c>
      <c r="L56" s="30">
        <v>3565.7099999999919</v>
      </c>
      <c r="M56" s="31">
        <f t="shared" si="4"/>
        <v>474.23100000000841</v>
      </c>
      <c r="N56" s="34"/>
      <c r="O56" s="36"/>
      <c r="P56" s="35"/>
      <c r="Q56" s="35"/>
      <c r="R56" s="35"/>
      <c r="S56" s="35"/>
      <c r="T56" s="35"/>
      <c r="U56" s="35"/>
      <c r="V56" s="35"/>
      <c r="W56" s="35"/>
      <c r="X56" s="35"/>
      <c r="Y56" s="35"/>
      <c r="Z56" s="35"/>
    </row>
    <row r="57" spans="2:26" x14ac:dyDescent="0.35">
      <c r="B57" s="27" t="s">
        <v>73</v>
      </c>
      <c r="C57" s="28" t="s">
        <v>74</v>
      </c>
      <c r="D57" s="29">
        <v>91386.6</v>
      </c>
      <c r="E57" s="30">
        <v>67512.599999999991</v>
      </c>
      <c r="F57" s="31">
        <f t="shared" si="2"/>
        <v>23874.000000000015</v>
      </c>
      <c r="G57" s="30">
        <v>0</v>
      </c>
      <c r="H57" s="31">
        <f t="shared" si="3"/>
        <v>23874.000000000015</v>
      </c>
      <c r="I57" s="32">
        <v>5</v>
      </c>
      <c r="J57" s="33">
        <f t="shared" si="0"/>
        <v>0.2</v>
      </c>
      <c r="K57" s="31">
        <f t="shared" si="1"/>
        <v>4774.8000000000029</v>
      </c>
      <c r="L57" s="30">
        <v>4796.590000000002</v>
      </c>
      <c r="M57" s="31">
        <f t="shared" si="4"/>
        <v>-21.789999999999054</v>
      </c>
      <c r="N57" s="34"/>
      <c r="O57" s="36"/>
      <c r="P57" s="35"/>
      <c r="Q57" s="35"/>
      <c r="R57" s="35"/>
      <c r="S57" s="35"/>
      <c r="T57" s="35"/>
      <c r="U57" s="35"/>
      <c r="V57" s="35"/>
      <c r="W57" s="35"/>
      <c r="X57" s="35"/>
      <c r="Y57" s="35"/>
      <c r="Z57" s="35"/>
    </row>
    <row r="58" spans="2:26" x14ac:dyDescent="0.35">
      <c r="B58" s="27">
        <v>1970</v>
      </c>
      <c r="C58" s="28" t="s">
        <v>75</v>
      </c>
      <c r="D58" s="29">
        <v>0</v>
      </c>
      <c r="E58" s="30">
        <v>0</v>
      </c>
      <c r="F58" s="31">
        <f t="shared" si="2"/>
        <v>0</v>
      </c>
      <c r="G58" s="30">
        <v>0</v>
      </c>
      <c r="H58" s="31">
        <f t="shared" si="3"/>
        <v>0</v>
      </c>
      <c r="I58" s="32"/>
      <c r="J58" s="33" t="str">
        <f t="shared" si="0"/>
        <v/>
      </c>
      <c r="K58" s="31">
        <f t="shared" si="1"/>
        <v>0</v>
      </c>
      <c r="L58" s="30">
        <v>0</v>
      </c>
      <c r="M58" s="31">
        <f t="shared" si="4"/>
        <v>0</v>
      </c>
      <c r="N58" s="34"/>
      <c r="O58" s="36"/>
      <c r="P58" s="35"/>
      <c r="Q58" s="35"/>
      <c r="R58" s="35"/>
      <c r="S58" s="35"/>
      <c r="T58" s="35"/>
      <c r="U58" s="35"/>
      <c r="V58" s="35"/>
      <c r="W58" s="35"/>
      <c r="X58" s="35"/>
      <c r="Y58" s="35"/>
      <c r="Z58" s="35"/>
    </row>
    <row r="59" spans="2:26" x14ac:dyDescent="0.35">
      <c r="B59" s="27">
        <v>1975</v>
      </c>
      <c r="C59" s="28" t="s">
        <v>76</v>
      </c>
      <c r="D59" s="29">
        <v>0</v>
      </c>
      <c r="E59" s="30">
        <v>0</v>
      </c>
      <c r="F59" s="31">
        <f t="shared" si="2"/>
        <v>0</v>
      </c>
      <c r="G59" s="30">
        <v>0</v>
      </c>
      <c r="H59" s="31">
        <f t="shared" si="3"/>
        <v>0</v>
      </c>
      <c r="I59" s="32"/>
      <c r="J59" s="33" t="str">
        <f t="shared" si="0"/>
        <v/>
      </c>
      <c r="K59" s="31">
        <f t="shared" si="1"/>
        <v>0</v>
      </c>
      <c r="L59" s="30">
        <v>0</v>
      </c>
      <c r="M59" s="31">
        <f t="shared" si="4"/>
        <v>0</v>
      </c>
      <c r="N59" s="34"/>
      <c r="O59" s="36"/>
      <c r="P59" s="35"/>
      <c r="Q59" s="35"/>
      <c r="R59" s="35"/>
      <c r="S59" s="35"/>
      <c r="T59" s="35"/>
      <c r="U59" s="35"/>
      <c r="V59" s="35"/>
      <c r="W59" s="35"/>
      <c r="X59" s="35"/>
      <c r="Y59" s="35"/>
      <c r="Z59" s="35"/>
    </row>
    <row r="60" spans="2:26" x14ac:dyDescent="0.35">
      <c r="B60" s="27">
        <v>1980</v>
      </c>
      <c r="C60" s="28" t="s">
        <v>77</v>
      </c>
      <c r="D60" s="29">
        <v>1056701.1900000004</v>
      </c>
      <c r="E60" s="30">
        <v>581903.1399999999</v>
      </c>
      <c r="F60" s="31">
        <f>D60-E60</f>
        <v>474798.05000000051</v>
      </c>
      <c r="G60" s="30">
        <v>0</v>
      </c>
      <c r="H60" s="31">
        <f>F60+0.5*G60</f>
        <v>474798.05000000051</v>
      </c>
      <c r="I60" s="32">
        <v>20</v>
      </c>
      <c r="J60" s="33">
        <f>IF(I60=0,"",1/I60)</f>
        <v>0.05</v>
      </c>
      <c r="K60" s="31">
        <f>IF(I60=0,0,H60/I60)</f>
        <v>23739.902500000026</v>
      </c>
      <c r="L60" s="30">
        <v>21837.530000000028</v>
      </c>
      <c r="M60" s="31">
        <f>IF(ISERROR(+K60-L60), "", +K60-L60)</f>
        <v>1902.3724999999977</v>
      </c>
      <c r="N60" s="34"/>
      <c r="O60" s="36"/>
      <c r="P60" s="35"/>
      <c r="Q60" s="35"/>
      <c r="R60" s="35"/>
      <c r="S60" s="35"/>
      <c r="T60" s="35"/>
      <c r="U60" s="35"/>
      <c r="V60" s="35"/>
      <c r="W60" s="35"/>
      <c r="X60" s="35"/>
      <c r="Y60" s="35"/>
      <c r="Z60" s="35"/>
    </row>
    <row r="61" spans="2:26" x14ac:dyDescent="0.35">
      <c r="B61" s="27">
        <v>1985</v>
      </c>
      <c r="C61" s="28" t="s">
        <v>78</v>
      </c>
      <c r="D61" s="29">
        <v>0</v>
      </c>
      <c r="E61" s="30">
        <v>0</v>
      </c>
      <c r="F61" s="31">
        <f>D61-E61</f>
        <v>0</v>
      </c>
      <c r="G61" s="30">
        <v>0</v>
      </c>
      <c r="H61" s="31">
        <f>F61+0.5*G61</f>
        <v>0</v>
      </c>
      <c r="I61" s="32"/>
      <c r="J61" s="33" t="str">
        <f>IF(I61=0,"",1/I61)</f>
        <v/>
      </c>
      <c r="K61" s="31">
        <f>IF(I61=0,0,H61/I61)</f>
        <v>0</v>
      </c>
      <c r="L61" s="30">
        <v>0</v>
      </c>
      <c r="M61" s="31">
        <f>IF(ISERROR(+K61-L61), "", +K61-L61)</f>
        <v>0</v>
      </c>
      <c r="N61" s="34"/>
      <c r="O61" s="36"/>
      <c r="P61" s="35"/>
      <c r="Q61" s="35"/>
      <c r="R61" s="35"/>
      <c r="S61" s="35"/>
      <c r="T61" s="35"/>
      <c r="U61" s="35"/>
      <c r="V61" s="35"/>
      <c r="W61" s="35"/>
      <c r="X61" s="35"/>
      <c r="Y61" s="35"/>
      <c r="Z61" s="35"/>
    </row>
    <row r="62" spans="2:26" x14ac:dyDescent="0.35">
      <c r="B62" s="27">
        <v>1990</v>
      </c>
      <c r="C62" s="28" t="s">
        <v>79</v>
      </c>
      <c r="D62" s="29">
        <v>0</v>
      </c>
      <c r="E62" s="30">
        <v>0</v>
      </c>
      <c r="F62" s="31">
        <f>D62-E62</f>
        <v>0</v>
      </c>
      <c r="G62" s="30">
        <v>0</v>
      </c>
      <c r="H62" s="31">
        <f>F62+0.5*G62</f>
        <v>0</v>
      </c>
      <c r="I62" s="32"/>
      <c r="J62" s="33" t="str">
        <f>IF(I62=0,"",1/I62)</f>
        <v/>
      </c>
      <c r="K62" s="31">
        <f>IF(I62=0,0,H62/I62)</f>
        <v>0</v>
      </c>
      <c r="L62" s="30">
        <v>0</v>
      </c>
      <c r="M62" s="31">
        <f>IF(ISERROR(+K62-L62), "", +K62-L62)</f>
        <v>0</v>
      </c>
      <c r="N62" s="34"/>
      <c r="O62" s="36"/>
      <c r="P62" s="35"/>
      <c r="Q62" s="35"/>
      <c r="R62" s="35"/>
      <c r="S62" s="35"/>
      <c r="T62" s="35"/>
      <c r="U62" s="35"/>
      <c r="V62" s="35"/>
      <c r="W62" s="35"/>
      <c r="X62" s="35"/>
      <c r="Y62" s="35"/>
      <c r="Z62" s="35"/>
    </row>
    <row r="63" spans="2:26" x14ac:dyDescent="0.35">
      <c r="B63" s="27">
        <v>1995</v>
      </c>
      <c r="C63" s="28" t="s">
        <v>80</v>
      </c>
      <c r="D63" s="29">
        <v>-15047474.519999998</v>
      </c>
      <c r="E63" s="30">
        <v>0</v>
      </c>
      <c r="F63" s="31">
        <f>D63-E63</f>
        <v>-15047474.519999998</v>
      </c>
      <c r="G63" s="30">
        <v>-1327010.0800000008</v>
      </c>
      <c r="H63" s="31">
        <f>F63+0.5*G63</f>
        <v>-15710979.559999999</v>
      </c>
      <c r="I63" s="32">
        <v>39.095678961764122</v>
      </c>
      <c r="J63" s="33">
        <f>IF(I63=0,"",1/I63)</f>
        <v>2.5578274289033521E-2</v>
      </c>
      <c r="K63" s="31">
        <f>IF(I63=0,0,H63/I63)</f>
        <v>-401859.74453507917</v>
      </c>
      <c r="L63" s="30">
        <v>-342425.01000000018</v>
      </c>
      <c r="M63" s="31">
        <f>IF(ISERROR(+K63-L63), "", +K63-L63)</f>
        <v>-59434.734535078984</v>
      </c>
      <c r="N63" s="34"/>
      <c r="O63" s="36"/>
      <c r="P63" s="35"/>
      <c r="Q63" s="36"/>
      <c r="R63" s="35"/>
      <c r="S63" s="35"/>
      <c r="T63" s="35"/>
      <c r="U63" s="35"/>
      <c r="V63" s="35"/>
      <c r="W63" s="35"/>
      <c r="X63" s="35"/>
      <c r="Y63" s="35"/>
      <c r="Z63" s="35"/>
    </row>
    <row r="64" spans="2:26" x14ac:dyDescent="0.35">
      <c r="B64" s="37">
        <v>2440</v>
      </c>
      <c r="C64" s="38" t="s">
        <v>81</v>
      </c>
      <c r="D64" s="29">
        <v>0</v>
      </c>
      <c r="E64" s="30">
        <v>0</v>
      </c>
      <c r="F64" s="31">
        <f t="shared" si="2"/>
        <v>0</v>
      </c>
      <c r="G64" s="30">
        <v>0</v>
      </c>
      <c r="H64" s="31">
        <f t="shared" si="3"/>
        <v>0</v>
      </c>
      <c r="I64" s="32"/>
      <c r="J64" s="33" t="str">
        <f t="shared" si="0"/>
        <v/>
      </c>
      <c r="K64" s="31">
        <f t="shared" si="1"/>
        <v>0</v>
      </c>
      <c r="L64" s="30">
        <v>0</v>
      </c>
      <c r="M64" s="31">
        <f t="shared" si="4"/>
        <v>0</v>
      </c>
      <c r="O64" s="36"/>
      <c r="P64" s="35"/>
      <c r="Q64" s="35"/>
      <c r="R64" s="35"/>
      <c r="S64" s="35"/>
      <c r="T64" s="35"/>
      <c r="U64" s="35"/>
      <c r="V64" s="35"/>
      <c r="W64" s="35"/>
      <c r="X64" s="35"/>
      <c r="Y64" s="35"/>
      <c r="Z64" s="35"/>
    </row>
    <row r="65" spans="1:26" x14ac:dyDescent="0.35">
      <c r="B65" s="37">
        <v>2005</v>
      </c>
      <c r="C65" s="38" t="s">
        <v>82</v>
      </c>
      <c r="D65" s="29">
        <v>0</v>
      </c>
      <c r="E65" s="30">
        <v>0</v>
      </c>
      <c r="F65" s="31">
        <f t="shared" si="2"/>
        <v>0</v>
      </c>
      <c r="G65" s="30">
        <v>0</v>
      </c>
      <c r="H65" s="31">
        <f t="shared" si="3"/>
        <v>0</v>
      </c>
      <c r="I65" s="32"/>
      <c r="J65" s="33" t="str">
        <f t="shared" si="0"/>
        <v/>
      </c>
      <c r="K65" s="31">
        <f t="shared" si="1"/>
        <v>0</v>
      </c>
      <c r="L65" s="30">
        <v>0</v>
      </c>
      <c r="M65" s="31">
        <f t="shared" si="4"/>
        <v>0</v>
      </c>
      <c r="O65" s="36"/>
      <c r="P65" s="35"/>
      <c r="Q65" s="35"/>
      <c r="R65" s="35"/>
      <c r="S65" s="35"/>
      <c r="T65" s="35"/>
      <c r="U65" s="35"/>
      <c r="V65" s="35"/>
      <c r="W65" s="35"/>
      <c r="X65" s="35"/>
      <c r="Y65" s="35"/>
      <c r="Z65" s="35"/>
    </row>
    <row r="66" spans="1:26" x14ac:dyDescent="0.35">
      <c r="B66" s="39"/>
      <c r="C66" s="40"/>
      <c r="D66" s="41"/>
      <c r="E66" s="30"/>
      <c r="F66" s="31">
        <f>D66-E66</f>
        <v>0</v>
      </c>
      <c r="G66" s="30"/>
      <c r="H66" s="31">
        <f>F66+0.5*G66</f>
        <v>0</v>
      </c>
      <c r="I66" s="32"/>
      <c r="J66" s="33" t="str">
        <f>IF(I66=0,"",1/I66)</f>
        <v/>
      </c>
      <c r="K66" s="31">
        <f>IF(I66=0,0,H66/I66)</f>
        <v>0</v>
      </c>
      <c r="L66" s="30"/>
      <c r="M66" s="31">
        <f>IF(ISERROR(+K66-L66), "", +K66-L66)</f>
        <v>0</v>
      </c>
      <c r="O66" s="35"/>
      <c r="P66" s="35"/>
      <c r="Q66" s="35"/>
      <c r="R66" s="35"/>
      <c r="S66" s="35"/>
      <c r="T66" s="35"/>
      <c r="U66" s="35"/>
      <c r="V66" s="35"/>
      <c r="W66" s="35"/>
      <c r="X66" s="35"/>
      <c r="Y66" s="35"/>
      <c r="Z66" s="35"/>
    </row>
    <row r="67" spans="1:26" x14ac:dyDescent="0.35">
      <c r="B67" s="39"/>
      <c r="C67" s="40"/>
      <c r="D67" s="41"/>
      <c r="E67" s="30"/>
      <c r="F67" s="31">
        <f>D67-E67</f>
        <v>0</v>
      </c>
      <c r="G67" s="30"/>
      <c r="H67" s="31">
        <f>F67+0.5*G67</f>
        <v>0</v>
      </c>
      <c r="I67" s="32"/>
      <c r="J67" s="33" t="str">
        <f>IF(I67=0,"",1/I67)</f>
        <v/>
      </c>
      <c r="K67" s="31">
        <f>IF(I67=0,0,H67/I67)</f>
        <v>0</v>
      </c>
      <c r="L67" s="30"/>
      <c r="M67" s="31">
        <f>IF(ISERROR(+K67-L67), "", +K67-L67)</f>
        <v>0</v>
      </c>
      <c r="O67" s="35"/>
      <c r="P67" s="35"/>
      <c r="Q67" s="35"/>
      <c r="R67" s="35"/>
      <c r="S67" s="35"/>
      <c r="T67" s="35"/>
      <c r="U67" s="35"/>
      <c r="V67" s="35"/>
      <c r="W67" s="35"/>
      <c r="X67" s="35"/>
      <c r="Y67" s="35"/>
      <c r="Z67" s="35"/>
    </row>
    <row r="68" spans="1:26" ht="12" thickBot="1" x14ac:dyDescent="0.4">
      <c r="B68" s="42"/>
      <c r="C68" s="43"/>
      <c r="D68" s="44"/>
      <c r="E68" s="45"/>
      <c r="F68" s="46">
        <f t="shared" si="2"/>
        <v>0</v>
      </c>
      <c r="G68" s="45"/>
      <c r="H68" s="46">
        <f t="shared" si="3"/>
        <v>0</v>
      </c>
      <c r="I68" s="47"/>
      <c r="J68" s="48" t="str">
        <f t="shared" si="0"/>
        <v/>
      </c>
      <c r="K68" s="46">
        <f t="shared" si="1"/>
        <v>0</v>
      </c>
      <c r="L68" s="45"/>
      <c r="M68" s="46">
        <f t="shared" si="4"/>
        <v>0</v>
      </c>
      <c r="O68" s="35"/>
      <c r="P68" s="35"/>
      <c r="Q68" s="35"/>
      <c r="R68" s="35"/>
      <c r="S68" s="35"/>
      <c r="T68" s="35"/>
      <c r="U68" s="35"/>
      <c r="V68" s="35"/>
      <c r="W68" s="35"/>
      <c r="X68" s="35"/>
      <c r="Y68" s="35"/>
      <c r="Z68" s="35"/>
    </row>
    <row r="69" spans="1:26" ht="12" thickTop="1" x14ac:dyDescent="0.35">
      <c r="B69" s="49"/>
      <c r="C69" s="50" t="s">
        <v>83</v>
      </c>
      <c r="D69" s="51">
        <f>SUM(D14:D68)</f>
        <v>138306007.46999997</v>
      </c>
      <c r="E69" s="52">
        <f>SUM(E14:E68)</f>
        <v>12985761.73</v>
      </c>
      <c r="F69" s="52">
        <f>SUM(F14:F68)</f>
        <v>125320245.73999999</v>
      </c>
      <c r="G69" s="52">
        <f>SUM(G14:G68)</f>
        <v>7120870.9899999974</v>
      </c>
      <c r="H69" s="52">
        <f>SUM(H14:H68)</f>
        <v>128880681.23499995</v>
      </c>
      <c r="I69" s="53"/>
      <c r="J69" s="54"/>
      <c r="K69" s="52">
        <f>SUM(K14:K68)</f>
        <v>4777868.3899843637</v>
      </c>
      <c r="L69" s="52">
        <f>SUM(L14:L68)</f>
        <v>4868048.3799999971</v>
      </c>
      <c r="M69" s="52">
        <f>SUM(M14:M68)</f>
        <v>-90179.990015633986</v>
      </c>
      <c r="N69" s="55"/>
      <c r="O69" s="35"/>
      <c r="P69" s="35"/>
      <c r="Q69" s="35"/>
      <c r="R69" s="35"/>
      <c r="S69" s="35"/>
      <c r="T69" s="35"/>
      <c r="U69" s="35"/>
      <c r="V69" s="35"/>
      <c r="W69" s="35"/>
      <c r="X69" s="35"/>
      <c r="Y69" s="35"/>
      <c r="Z69" s="35"/>
    </row>
    <row r="70" spans="1:26" x14ac:dyDescent="0.35">
      <c r="C70" s="56"/>
      <c r="D70" s="57"/>
      <c r="E70" s="57"/>
      <c r="G70" s="57"/>
      <c r="L70" s="57"/>
      <c r="M70" s="58"/>
      <c r="O70" s="35"/>
      <c r="P70" s="35"/>
      <c r="Q70" s="35"/>
      <c r="R70" s="35"/>
      <c r="S70" s="35"/>
      <c r="T70" s="35"/>
      <c r="U70" s="35"/>
      <c r="V70" s="35"/>
      <c r="W70" s="35"/>
      <c r="X70" s="35"/>
      <c r="Y70" s="35"/>
      <c r="Z70" s="35"/>
    </row>
    <row r="71" spans="1:26" x14ac:dyDescent="0.35">
      <c r="O71" s="35"/>
      <c r="P71" s="35"/>
      <c r="Q71" s="35"/>
      <c r="R71" s="35"/>
      <c r="S71" s="35"/>
      <c r="T71" s="35"/>
      <c r="U71" s="35"/>
      <c r="V71" s="35"/>
      <c r="W71" s="35"/>
      <c r="X71" s="35"/>
      <c r="Y71" s="35"/>
      <c r="Z71" s="35"/>
    </row>
    <row r="72" spans="1:26" x14ac:dyDescent="0.35">
      <c r="O72" s="35"/>
      <c r="P72" s="35"/>
      <c r="Q72" s="35"/>
      <c r="R72" s="35"/>
      <c r="S72" s="35"/>
      <c r="T72" s="35"/>
      <c r="U72" s="35"/>
      <c r="V72" s="35"/>
      <c r="W72" s="35"/>
      <c r="X72" s="35"/>
      <c r="Y72" s="35"/>
      <c r="Z72" s="35"/>
    </row>
    <row r="73" spans="1:26" x14ac:dyDescent="0.35">
      <c r="B73" s="14"/>
      <c r="C73" s="15"/>
      <c r="D73" s="16" t="s">
        <v>1</v>
      </c>
      <c r="E73" s="17">
        <f>+E10+1</f>
        <v>2018</v>
      </c>
      <c r="F73" s="7" t="s">
        <v>2</v>
      </c>
      <c r="I73" s="14"/>
      <c r="J73" s="14"/>
      <c r="K73" s="18"/>
      <c r="O73" s="35"/>
      <c r="P73" s="35"/>
      <c r="Q73" s="35"/>
      <c r="R73" s="35"/>
      <c r="S73" s="35"/>
      <c r="T73" s="35"/>
      <c r="U73" s="35"/>
      <c r="V73" s="35"/>
      <c r="W73" s="35"/>
      <c r="X73" s="35"/>
      <c r="Y73" s="35"/>
      <c r="Z73" s="35"/>
    </row>
    <row r="74" spans="1:26" x14ac:dyDescent="0.35">
      <c r="O74" s="35"/>
      <c r="P74" s="35"/>
      <c r="Q74" s="35"/>
      <c r="R74" s="35"/>
      <c r="S74" s="35"/>
      <c r="T74" s="35"/>
      <c r="U74" s="35"/>
      <c r="V74" s="35"/>
      <c r="W74" s="35"/>
      <c r="X74" s="35"/>
      <c r="Y74" s="35"/>
      <c r="Z74" s="35"/>
    </row>
    <row r="75" spans="1:26" ht="36" customHeight="1" x14ac:dyDescent="0.35">
      <c r="A75" s="19"/>
      <c r="B75" s="72" t="s">
        <v>3</v>
      </c>
      <c r="C75" s="73" t="s">
        <v>4</v>
      </c>
      <c r="D75" s="20" t="str">
        <f>"Opening Cost PP&amp;E as at Jan 1, "&amp;E73</f>
        <v>Opening Cost PP&amp;E as at Jan 1, 2018</v>
      </c>
      <c r="E75" s="21" t="s">
        <v>5</v>
      </c>
      <c r="F75" s="21" t="s">
        <v>6</v>
      </c>
      <c r="G75" s="21" t="s">
        <v>7</v>
      </c>
      <c r="H75" s="21" t="s">
        <v>8</v>
      </c>
      <c r="I75" s="22" t="s">
        <v>9</v>
      </c>
      <c r="J75" s="22" t="s">
        <v>10</v>
      </c>
      <c r="K75" s="21" t="str">
        <f>E73&amp;" Depreciation Expense"</f>
        <v>2018 Depreciation Expense</v>
      </c>
      <c r="L75" s="70" t="str">
        <f>E73&amp;" Depreciation Expense per Appendix 2-B Fixed Assets 
(l)"</f>
        <v>2018 Depreciation Expense per Appendix 2-B Fixed Assets 
(l)</v>
      </c>
      <c r="M75" s="21" t="s">
        <v>11</v>
      </c>
      <c r="O75" s="35"/>
      <c r="P75" s="35"/>
      <c r="Q75" s="35"/>
      <c r="R75" s="35"/>
      <c r="S75" s="35"/>
      <c r="T75" s="35"/>
      <c r="U75" s="35"/>
      <c r="V75" s="35"/>
      <c r="W75" s="35"/>
      <c r="X75" s="35"/>
      <c r="Y75" s="35"/>
      <c r="Z75" s="35"/>
    </row>
    <row r="76" spans="1:26" ht="24.95" customHeight="1" x14ac:dyDescent="0.35">
      <c r="A76" s="19"/>
      <c r="B76" s="72"/>
      <c r="C76" s="73"/>
      <c r="D76" s="24" t="s">
        <v>12</v>
      </c>
      <c r="E76" s="24" t="s">
        <v>13</v>
      </c>
      <c r="F76" s="24" t="s">
        <v>14</v>
      </c>
      <c r="G76" s="24" t="s">
        <v>15</v>
      </c>
      <c r="H76" s="25" t="s">
        <v>16</v>
      </c>
      <c r="I76" s="26" t="s">
        <v>17</v>
      </c>
      <c r="J76" s="26" t="s">
        <v>18</v>
      </c>
      <c r="K76" s="24" t="s">
        <v>19</v>
      </c>
      <c r="L76" s="71"/>
      <c r="M76" s="24" t="s">
        <v>20</v>
      </c>
    </row>
    <row r="77" spans="1:26" x14ac:dyDescent="0.35">
      <c r="B77" s="27">
        <v>1606</v>
      </c>
      <c r="C77" s="28" t="s">
        <v>21</v>
      </c>
      <c r="D77" s="29">
        <v>0</v>
      </c>
      <c r="E77" s="30">
        <v>0</v>
      </c>
      <c r="F77" s="31">
        <f>D77-E77</f>
        <v>0</v>
      </c>
      <c r="G77" s="30">
        <v>0</v>
      </c>
      <c r="H77" s="31">
        <f>F77+0.5*G77</f>
        <v>0</v>
      </c>
      <c r="I77" s="32">
        <f>INDEX($B$12:$P$69,MATCH($B77,$B$12:$B$69,0),MATCH(I$75,$B$12:$P$12,0))</f>
        <v>40</v>
      </c>
      <c r="J77" s="33">
        <f t="shared" ref="J77:J120" si="5">IF(I77=0,"",1/I77)</f>
        <v>2.5000000000000001E-2</v>
      </c>
      <c r="K77" s="31">
        <f t="shared" ref="K77:K120" si="6">IF(I77=0,0,H77/I77)</f>
        <v>0</v>
      </c>
      <c r="L77" s="30">
        <v>0</v>
      </c>
      <c r="M77" s="31">
        <f>IF(ISERROR(+K77-L77), "", +K77-L77)</f>
        <v>0</v>
      </c>
      <c r="N77" s="34"/>
      <c r="O77" s="35"/>
      <c r="P77" s="35"/>
      <c r="Q77" s="35"/>
      <c r="R77" s="35"/>
      <c r="S77" s="35"/>
      <c r="T77" s="35"/>
      <c r="U77" s="35"/>
      <c r="V77" s="35"/>
      <c r="W77" s="35"/>
      <c r="X77" s="35"/>
      <c r="Y77" s="35"/>
      <c r="Z77" s="35"/>
    </row>
    <row r="78" spans="1:26" x14ac:dyDescent="0.35">
      <c r="B78" s="27">
        <v>1608</v>
      </c>
      <c r="C78" s="28" t="s">
        <v>22</v>
      </c>
      <c r="D78" s="29">
        <v>156053</v>
      </c>
      <c r="E78" s="30">
        <v>0</v>
      </c>
      <c r="F78" s="31">
        <f t="shared" ref="F78:F131" si="7">D78-E78</f>
        <v>156053</v>
      </c>
      <c r="G78" s="30">
        <v>0</v>
      </c>
      <c r="H78" s="31">
        <f t="shared" ref="H78:H131" si="8">F78+0.5*G78</f>
        <v>156053</v>
      </c>
      <c r="I78" s="32">
        <f t="shared" ref="I78:I128" si="9">INDEX($B$12:$P$69,MATCH($B78,$B$12:$B$69,0),MATCH(I$75,$B$12:$P$12,0))</f>
        <v>40</v>
      </c>
      <c r="J78" s="33">
        <f t="shared" si="5"/>
        <v>2.5000000000000001E-2</v>
      </c>
      <c r="K78" s="31">
        <f t="shared" si="6"/>
        <v>3901.3249999999998</v>
      </c>
      <c r="L78" s="30">
        <v>3901.3299999999945</v>
      </c>
      <c r="M78" s="31">
        <f t="shared" ref="M78:M131" si="10">IF(ISERROR(+K78-L78), "", +K78-L78)</f>
        <v>-4.9999999946521712E-3</v>
      </c>
      <c r="N78" s="34"/>
      <c r="O78" s="35"/>
      <c r="P78" s="35"/>
      <c r="Q78" s="35"/>
      <c r="R78" s="35"/>
      <c r="S78" s="35"/>
      <c r="T78" s="35"/>
      <c r="U78" s="35"/>
      <c r="V78" s="35"/>
      <c r="W78" s="35"/>
      <c r="X78" s="35"/>
      <c r="Y78" s="35"/>
      <c r="Z78" s="35"/>
    </row>
    <row r="79" spans="1:26" x14ac:dyDescent="0.35">
      <c r="B79" s="27">
        <v>1609</v>
      </c>
      <c r="C79" s="28" t="s">
        <v>23</v>
      </c>
      <c r="D79" s="29">
        <v>0</v>
      </c>
      <c r="E79" s="30">
        <v>0</v>
      </c>
      <c r="F79" s="31">
        <f t="shared" si="7"/>
        <v>0</v>
      </c>
      <c r="G79" s="30">
        <v>155722.38</v>
      </c>
      <c r="H79" s="31">
        <f t="shared" si="8"/>
        <v>77861.19</v>
      </c>
      <c r="I79" s="32">
        <f t="shared" si="9"/>
        <v>45</v>
      </c>
      <c r="J79" s="33">
        <f t="shared" si="5"/>
        <v>2.2222222222222223E-2</v>
      </c>
      <c r="K79" s="31">
        <f t="shared" si="6"/>
        <v>1730.2486666666666</v>
      </c>
      <c r="L79" s="30">
        <v>288.37</v>
      </c>
      <c r="M79" s="31">
        <f t="shared" si="10"/>
        <v>1441.8786666666665</v>
      </c>
      <c r="N79" s="34"/>
      <c r="O79" s="35"/>
      <c r="P79" s="35"/>
      <c r="Q79" s="35"/>
      <c r="R79" s="35"/>
      <c r="S79" s="35"/>
      <c r="T79" s="35"/>
      <c r="U79" s="35"/>
      <c r="V79" s="35"/>
      <c r="W79" s="35"/>
      <c r="X79" s="35"/>
      <c r="Y79" s="35"/>
      <c r="Z79" s="35"/>
    </row>
    <row r="80" spans="1:26" x14ac:dyDescent="0.35">
      <c r="B80" s="27">
        <v>1610</v>
      </c>
      <c r="C80" s="28" t="s">
        <v>24</v>
      </c>
      <c r="D80" s="29">
        <v>40575.65</v>
      </c>
      <c r="E80" s="30">
        <v>0</v>
      </c>
      <c r="F80" s="31">
        <f t="shared" si="7"/>
        <v>40575.65</v>
      </c>
      <c r="G80" s="30">
        <v>0</v>
      </c>
      <c r="H80" s="31">
        <f t="shared" si="8"/>
        <v>40575.65</v>
      </c>
      <c r="I80" s="32">
        <f t="shared" si="9"/>
        <v>40</v>
      </c>
      <c r="J80" s="33">
        <f t="shared" si="5"/>
        <v>2.5000000000000001E-2</v>
      </c>
      <c r="K80" s="31">
        <f t="shared" si="6"/>
        <v>1014.39125</v>
      </c>
      <c r="L80" s="30">
        <v>1014.4000000000087</v>
      </c>
      <c r="M80" s="31">
        <f t="shared" si="10"/>
        <v>-8.7500000087175067E-3</v>
      </c>
      <c r="N80" s="34"/>
      <c r="O80" s="35"/>
      <c r="P80" s="35"/>
      <c r="Q80" s="35"/>
      <c r="R80" s="35"/>
      <c r="S80" s="35"/>
      <c r="T80" s="35"/>
      <c r="U80" s="35"/>
      <c r="V80" s="35"/>
      <c r="W80" s="35"/>
      <c r="X80" s="35"/>
      <c r="Y80" s="35"/>
      <c r="Z80" s="35"/>
    </row>
    <row r="81" spans="2:26" x14ac:dyDescent="0.35">
      <c r="B81" s="27">
        <v>1611</v>
      </c>
      <c r="C81" s="28" t="s">
        <v>25</v>
      </c>
      <c r="D81" s="29">
        <v>1355619.9399999995</v>
      </c>
      <c r="E81" s="30">
        <v>16180.05</v>
      </c>
      <c r="F81" s="31">
        <f t="shared" si="7"/>
        <v>1339439.8899999994</v>
      </c>
      <c r="G81" s="30">
        <v>218583.1400000006</v>
      </c>
      <c r="H81" s="31">
        <f t="shared" si="8"/>
        <v>1448731.4599999997</v>
      </c>
      <c r="I81" s="32">
        <f t="shared" si="9"/>
        <v>5</v>
      </c>
      <c r="J81" s="33">
        <f t="shared" si="5"/>
        <v>0.2</v>
      </c>
      <c r="K81" s="31">
        <f t="shared" si="6"/>
        <v>289746.29199999996</v>
      </c>
      <c r="L81" s="30">
        <v>278220.34999999963</v>
      </c>
      <c r="M81" s="31">
        <f t="shared" si="10"/>
        <v>11525.94200000033</v>
      </c>
      <c r="N81" s="34"/>
      <c r="O81" s="35"/>
      <c r="P81" s="35"/>
      <c r="Q81" s="35"/>
      <c r="R81" s="35"/>
      <c r="S81" s="35"/>
      <c r="T81" s="35"/>
      <c r="U81" s="35"/>
      <c r="V81" s="35"/>
      <c r="W81" s="35"/>
      <c r="X81" s="35"/>
      <c r="Y81" s="35"/>
      <c r="Z81" s="35"/>
    </row>
    <row r="82" spans="2:26" x14ac:dyDescent="0.35">
      <c r="B82" s="27" t="s">
        <v>26</v>
      </c>
      <c r="C82" s="28" t="s">
        <v>27</v>
      </c>
      <c r="D82" s="29">
        <v>10672133.08</v>
      </c>
      <c r="E82" s="30">
        <v>3476948.66</v>
      </c>
      <c r="F82" s="31">
        <f t="shared" si="7"/>
        <v>7195184.4199999999</v>
      </c>
      <c r="G82" s="30">
        <v>581691.16000000015</v>
      </c>
      <c r="H82" s="31">
        <f t="shared" si="8"/>
        <v>7486030</v>
      </c>
      <c r="I82" s="32">
        <f t="shared" si="9"/>
        <v>10</v>
      </c>
      <c r="J82" s="33">
        <f t="shared" si="5"/>
        <v>0.1</v>
      </c>
      <c r="K82" s="31">
        <f t="shared" si="6"/>
        <v>748603</v>
      </c>
      <c r="L82" s="30">
        <v>742704.51000000024</v>
      </c>
      <c r="M82" s="31">
        <f t="shared" si="10"/>
        <v>5898.4899999997579</v>
      </c>
      <c r="N82" s="34"/>
      <c r="O82" s="35"/>
      <c r="P82" s="35"/>
      <c r="Q82" s="35"/>
      <c r="R82" s="35"/>
      <c r="S82" s="35"/>
      <c r="T82" s="35"/>
      <c r="U82" s="35"/>
      <c r="V82" s="35"/>
      <c r="W82" s="35"/>
      <c r="X82" s="35"/>
      <c r="Y82" s="35"/>
      <c r="Z82" s="35"/>
    </row>
    <row r="83" spans="2:26" x14ac:dyDescent="0.35">
      <c r="B83" s="27">
        <v>1612</v>
      </c>
      <c r="C83" s="28" t="s">
        <v>28</v>
      </c>
      <c r="D83" s="29">
        <v>327226.7</v>
      </c>
      <c r="E83" s="30">
        <v>49918.37</v>
      </c>
      <c r="F83" s="31">
        <f t="shared" si="7"/>
        <v>277308.33</v>
      </c>
      <c r="G83" s="30">
        <v>758.37999999997555</v>
      </c>
      <c r="H83" s="31">
        <f t="shared" si="8"/>
        <v>277687.52</v>
      </c>
      <c r="I83" s="32">
        <f t="shared" si="9"/>
        <v>40</v>
      </c>
      <c r="J83" s="33">
        <f t="shared" si="5"/>
        <v>2.5000000000000001E-2</v>
      </c>
      <c r="K83" s="31">
        <f t="shared" si="6"/>
        <v>6942.1880000000001</v>
      </c>
      <c r="L83" s="30">
        <v>6932.5400000000009</v>
      </c>
      <c r="M83" s="31">
        <f t="shared" si="10"/>
        <v>9.6479999999992287</v>
      </c>
      <c r="N83" s="34"/>
      <c r="O83" s="35"/>
      <c r="P83" s="35"/>
      <c r="Q83" s="35"/>
      <c r="R83" s="35"/>
      <c r="S83" s="35"/>
      <c r="T83" s="35"/>
      <c r="U83" s="35"/>
      <c r="V83" s="35"/>
      <c r="W83" s="35"/>
      <c r="X83" s="35"/>
      <c r="Y83" s="35"/>
      <c r="Z83" s="35"/>
    </row>
    <row r="84" spans="2:26" x14ac:dyDescent="0.35">
      <c r="B84" s="27">
        <v>1805</v>
      </c>
      <c r="C84" s="28" t="s">
        <v>29</v>
      </c>
      <c r="D84" s="29">
        <v>206653.7</v>
      </c>
      <c r="E84" s="30">
        <v>0</v>
      </c>
      <c r="F84" s="31">
        <f t="shared" si="7"/>
        <v>206653.7</v>
      </c>
      <c r="G84" s="30">
        <v>0</v>
      </c>
      <c r="H84" s="31">
        <f>F84+0.5*G84</f>
        <v>206653.7</v>
      </c>
      <c r="I84" s="32">
        <f t="shared" si="9"/>
        <v>0</v>
      </c>
      <c r="J84" s="33" t="str">
        <f t="shared" si="5"/>
        <v/>
      </c>
      <c r="K84" s="31">
        <f t="shared" si="6"/>
        <v>0</v>
      </c>
      <c r="L84" s="30">
        <v>0</v>
      </c>
      <c r="M84" s="31">
        <f t="shared" si="10"/>
        <v>0</v>
      </c>
      <c r="N84" s="34"/>
      <c r="O84" s="35"/>
      <c r="P84" s="35"/>
      <c r="Q84" s="35"/>
      <c r="R84" s="35"/>
      <c r="S84" s="35"/>
      <c r="T84" s="35"/>
      <c r="U84" s="35"/>
      <c r="V84" s="35"/>
      <c r="W84" s="35"/>
      <c r="X84" s="35"/>
      <c r="Y84" s="35"/>
      <c r="Z84" s="35"/>
    </row>
    <row r="85" spans="2:26" x14ac:dyDescent="0.35">
      <c r="B85" s="27">
        <v>1808</v>
      </c>
      <c r="C85" s="28" t="s">
        <v>30</v>
      </c>
      <c r="D85" s="29">
        <v>3475850.24</v>
      </c>
      <c r="E85" s="30">
        <v>0</v>
      </c>
      <c r="F85" s="31">
        <f t="shared" si="7"/>
        <v>3475850.24</v>
      </c>
      <c r="G85" s="30">
        <v>0</v>
      </c>
      <c r="H85" s="31">
        <f t="shared" si="8"/>
        <v>3475850.24</v>
      </c>
      <c r="I85" s="32">
        <f t="shared" si="9"/>
        <v>50</v>
      </c>
      <c r="J85" s="33">
        <f t="shared" si="5"/>
        <v>0.02</v>
      </c>
      <c r="K85" s="31">
        <f t="shared" si="6"/>
        <v>69517.00480000001</v>
      </c>
      <c r="L85" s="30">
        <v>69517</v>
      </c>
      <c r="M85" s="31">
        <f t="shared" si="10"/>
        <v>4.8000000097090378E-3</v>
      </c>
      <c r="N85" s="34"/>
      <c r="O85" s="35"/>
      <c r="P85" s="35"/>
      <c r="Q85" s="35"/>
      <c r="R85" s="35"/>
      <c r="S85" s="35"/>
      <c r="T85" s="35"/>
      <c r="U85" s="35"/>
      <c r="V85" s="35"/>
      <c r="W85" s="35"/>
      <c r="X85" s="35"/>
      <c r="Y85" s="35"/>
      <c r="Z85" s="35"/>
    </row>
    <row r="86" spans="2:26" x14ac:dyDescent="0.35">
      <c r="B86" s="27">
        <v>1810</v>
      </c>
      <c r="C86" s="28" t="s">
        <v>31</v>
      </c>
      <c r="D86" s="29">
        <v>0</v>
      </c>
      <c r="E86" s="30">
        <v>0</v>
      </c>
      <c r="F86" s="31">
        <f t="shared" si="7"/>
        <v>0</v>
      </c>
      <c r="G86" s="30">
        <v>0</v>
      </c>
      <c r="H86" s="31">
        <f t="shared" si="8"/>
        <v>0</v>
      </c>
      <c r="I86" s="32">
        <f t="shared" si="9"/>
        <v>0</v>
      </c>
      <c r="J86" s="33" t="str">
        <f t="shared" si="5"/>
        <v/>
      </c>
      <c r="K86" s="31">
        <f t="shared" si="6"/>
        <v>0</v>
      </c>
      <c r="L86" s="30">
        <v>0</v>
      </c>
      <c r="M86" s="31">
        <f t="shared" si="10"/>
        <v>0</v>
      </c>
      <c r="N86" s="34"/>
      <c r="O86" s="35"/>
      <c r="P86" s="35"/>
      <c r="Q86" s="35"/>
      <c r="R86" s="35"/>
      <c r="S86" s="35"/>
      <c r="T86" s="35"/>
      <c r="U86" s="35"/>
      <c r="V86" s="35"/>
      <c r="W86" s="35"/>
      <c r="X86" s="35"/>
      <c r="Y86" s="35"/>
      <c r="Z86" s="35"/>
    </row>
    <row r="87" spans="2:26" x14ac:dyDescent="0.35">
      <c r="B87" s="27">
        <v>1815</v>
      </c>
      <c r="C87" s="28" t="s">
        <v>32</v>
      </c>
      <c r="D87" s="29">
        <v>0</v>
      </c>
      <c r="E87" s="30">
        <v>0</v>
      </c>
      <c r="F87" s="31">
        <f t="shared" si="7"/>
        <v>0</v>
      </c>
      <c r="G87" s="30">
        <v>0</v>
      </c>
      <c r="H87" s="31">
        <f t="shared" si="8"/>
        <v>0</v>
      </c>
      <c r="I87" s="32">
        <f t="shared" si="9"/>
        <v>0</v>
      </c>
      <c r="J87" s="33" t="str">
        <f t="shared" si="5"/>
        <v/>
      </c>
      <c r="K87" s="31">
        <f t="shared" si="6"/>
        <v>0</v>
      </c>
      <c r="L87" s="30">
        <v>0</v>
      </c>
      <c r="M87" s="31">
        <f t="shared" si="10"/>
        <v>0</v>
      </c>
      <c r="N87" s="34"/>
      <c r="O87" s="35"/>
      <c r="P87" s="35"/>
      <c r="Q87" s="35"/>
      <c r="R87" s="35"/>
      <c r="S87" s="35"/>
      <c r="T87" s="35"/>
      <c r="U87" s="35"/>
      <c r="V87" s="35"/>
      <c r="W87" s="35"/>
      <c r="X87" s="35"/>
      <c r="Y87" s="35"/>
      <c r="Z87" s="35"/>
    </row>
    <row r="88" spans="2:26" x14ac:dyDescent="0.35">
      <c r="B88" s="27">
        <v>1820</v>
      </c>
      <c r="C88" s="28" t="s">
        <v>33</v>
      </c>
      <c r="D88" s="29">
        <v>14200190.550000003</v>
      </c>
      <c r="E88" s="30">
        <v>50000</v>
      </c>
      <c r="F88" s="31">
        <f t="shared" si="7"/>
        <v>14150190.550000003</v>
      </c>
      <c r="G88" s="30">
        <v>522958.56999999937</v>
      </c>
      <c r="H88" s="31">
        <f t="shared" si="8"/>
        <v>14411669.835000003</v>
      </c>
      <c r="I88" s="32">
        <f t="shared" si="9"/>
        <v>50</v>
      </c>
      <c r="J88" s="33">
        <f t="shared" si="5"/>
        <v>0.02</v>
      </c>
      <c r="K88" s="31">
        <f t="shared" si="6"/>
        <v>288233.39670000004</v>
      </c>
      <c r="L88" s="30">
        <v>280632.53000000014</v>
      </c>
      <c r="M88" s="31">
        <f t="shared" si="10"/>
        <v>7600.8666999998968</v>
      </c>
      <c r="N88" s="34"/>
      <c r="O88" s="35"/>
      <c r="P88" s="35"/>
      <c r="Q88" s="35"/>
      <c r="R88" s="35"/>
      <c r="S88" s="35"/>
      <c r="T88" s="35"/>
      <c r="U88" s="35"/>
      <c r="V88" s="35"/>
      <c r="W88" s="35"/>
      <c r="X88" s="35"/>
      <c r="Y88" s="35"/>
      <c r="Z88" s="35"/>
    </row>
    <row r="89" spans="2:26" x14ac:dyDescent="0.35">
      <c r="B89" s="27" t="s">
        <v>34</v>
      </c>
      <c r="C89" s="28" t="s">
        <v>35</v>
      </c>
      <c r="D89" s="29">
        <v>2699680.61</v>
      </c>
      <c r="E89" s="30">
        <v>0</v>
      </c>
      <c r="F89" s="31">
        <f t="shared" si="7"/>
        <v>2699680.61</v>
      </c>
      <c r="G89" s="30">
        <v>0</v>
      </c>
      <c r="H89" s="31">
        <f t="shared" si="8"/>
        <v>2699680.61</v>
      </c>
      <c r="I89" s="32">
        <f t="shared" si="9"/>
        <v>40</v>
      </c>
      <c r="J89" s="33">
        <f t="shared" si="5"/>
        <v>2.5000000000000001E-2</v>
      </c>
      <c r="K89" s="31">
        <f t="shared" si="6"/>
        <v>67492.015249999997</v>
      </c>
      <c r="L89" s="30">
        <v>66902.81</v>
      </c>
      <c r="M89" s="31">
        <f t="shared" si="10"/>
        <v>589.20524999999907</v>
      </c>
      <c r="N89" s="34"/>
      <c r="O89" s="35"/>
      <c r="P89" s="35"/>
      <c r="Q89" s="35"/>
      <c r="R89" s="35"/>
      <c r="S89" s="35"/>
      <c r="T89" s="35"/>
      <c r="U89" s="35"/>
      <c r="V89" s="35"/>
      <c r="W89" s="35"/>
      <c r="X89" s="35"/>
      <c r="Y89" s="35"/>
      <c r="Z89" s="35"/>
    </row>
    <row r="90" spans="2:26" x14ac:dyDescent="0.35">
      <c r="B90" s="27">
        <v>1825</v>
      </c>
      <c r="C90" s="28" t="s">
        <v>36</v>
      </c>
      <c r="D90" s="29">
        <v>0</v>
      </c>
      <c r="E90" s="30">
        <v>0</v>
      </c>
      <c r="F90" s="31">
        <f t="shared" si="7"/>
        <v>0</v>
      </c>
      <c r="G90" s="30">
        <v>0</v>
      </c>
      <c r="H90" s="31">
        <f t="shared" si="8"/>
        <v>0</v>
      </c>
      <c r="I90" s="32">
        <f t="shared" si="9"/>
        <v>0</v>
      </c>
      <c r="J90" s="33" t="str">
        <f t="shared" si="5"/>
        <v/>
      </c>
      <c r="K90" s="31">
        <f t="shared" si="6"/>
        <v>0</v>
      </c>
      <c r="L90" s="30">
        <v>0</v>
      </c>
      <c r="M90" s="31">
        <f t="shared" si="10"/>
        <v>0</v>
      </c>
      <c r="N90" s="34"/>
      <c r="O90" s="35"/>
      <c r="P90" s="35"/>
      <c r="Q90" s="35"/>
      <c r="R90" s="35"/>
      <c r="S90" s="35"/>
      <c r="T90" s="35"/>
      <c r="U90" s="35"/>
      <c r="V90" s="35"/>
      <c r="W90" s="35"/>
      <c r="X90" s="35"/>
      <c r="Y90" s="35"/>
      <c r="Z90" s="35"/>
    </row>
    <row r="91" spans="2:26" x14ac:dyDescent="0.35">
      <c r="B91" s="27">
        <v>1830</v>
      </c>
      <c r="C91" s="28" t="s">
        <v>37</v>
      </c>
      <c r="D91" s="29">
        <v>28748966.620000005</v>
      </c>
      <c r="E91" s="30">
        <v>1196218.22</v>
      </c>
      <c r="F91" s="31">
        <f t="shared" si="7"/>
        <v>27552748.400000006</v>
      </c>
      <c r="G91" s="30">
        <v>3479750.8800000008</v>
      </c>
      <c r="H91" s="31">
        <f t="shared" si="8"/>
        <v>29292623.840000007</v>
      </c>
      <c r="I91" s="32">
        <f t="shared" si="9"/>
        <v>45</v>
      </c>
      <c r="J91" s="33">
        <f t="shared" si="5"/>
        <v>2.2222222222222223E-2</v>
      </c>
      <c r="K91" s="31">
        <f t="shared" si="6"/>
        <v>650947.19644444459</v>
      </c>
      <c r="L91" s="30">
        <v>552323.63000000035</v>
      </c>
      <c r="M91" s="31">
        <f t="shared" si="10"/>
        <v>98623.566444444237</v>
      </c>
      <c r="N91" s="34"/>
      <c r="O91" s="35"/>
      <c r="P91" s="35"/>
      <c r="Q91" s="35"/>
      <c r="R91" s="35"/>
      <c r="S91" s="35"/>
      <c r="T91" s="35"/>
      <c r="U91" s="35"/>
      <c r="V91" s="35"/>
      <c r="W91" s="35"/>
      <c r="X91" s="35"/>
      <c r="Y91" s="35"/>
      <c r="Z91" s="35"/>
    </row>
    <row r="92" spans="2:26" x14ac:dyDescent="0.35">
      <c r="B92" s="27">
        <v>1835</v>
      </c>
      <c r="C92" s="28" t="s">
        <v>38</v>
      </c>
      <c r="D92" s="29">
        <v>37636832.729999997</v>
      </c>
      <c r="E92" s="30">
        <v>1408133.24</v>
      </c>
      <c r="F92" s="31">
        <f t="shared" si="7"/>
        <v>36228699.489999995</v>
      </c>
      <c r="G92" s="30">
        <v>5066218.0500000035</v>
      </c>
      <c r="H92" s="31">
        <f t="shared" si="8"/>
        <v>38761808.514999993</v>
      </c>
      <c r="I92" s="32">
        <f t="shared" si="9"/>
        <v>45</v>
      </c>
      <c r="J92" s="33">
        <f t="shared" si="5"/>
        <v>2.2222222222222223E-2</v>
      </c>
      <c r="K92" s="31">
        <f t="shared" si="6"/>
        <v>861373.52255555545</v>
      </c>
      <c r="L92" s="30">
        <v>802307.29999999853</v>
      </c>
      <c r="M92" s="31">
        <f t="shared" si="10"/>
        <v>59066.222555556917</v>
      </c>
      <c r="N92" s="34"/>
      <c r="O92" s="35"/>
      <c r="P92" s="35"/>
      <c r="Q92" s="35"/>
      <c r="R92" s="35"/>
      <c r="S92" s="35"/>
      <c r="T92" s="35"/>
      <c r="U92" s="35"/>
      <c r="V92" s="35"/>
      <c r="W92" s="35"/>
      <c r="X92" s="35"/>
      <c r="Y92" s="35"/>
      <c r="Z92" s="35"/>
    </row>
    <row r="93" spans="2:26" x14ac:dyDescent="0.35">
      <c r="B93" s="27">
        <v>1840</v>
      </c>
      <c r="C93" s="28" t="s">
        <v>39</v>
      </c>
      <c r="D93" s="29">
        <v>1202784.52</v>
      </c>
      <c r="E93" s="30">
        <v>194569.02</v>
      </c>
      <c r="F93" s="31">
        <f t="shared" si="7"/>
        <v>1008215.5</v>
      </c>
      <c r="G93" s="30">
        <v>20771.760000000002</v>
      </c>
      <c r="H93" s="31">
        <f t="shared" si="8"/>
        <v>1018601.38</v>
      </c>
      <c r="I93" s="32">
        <f t="shared" si="9"/>
        <v>50</v>
      </c>
      <c r="J93" s="33">
        <f t="shared" si="5"/>
        <v>0.02</v>
      </c>
      <c r="K93" s="31">
        <f t="shared" si="6"/>
        <v>20372.027600000001</v>
      </c>
      <c r="L93" s="30">
        <v>20225.539999999968</v>
      </c>
      <c r="M93" s="31">
        <f t="shared" si="10"/>
        <v>146.48760000003313</v>
      </c>
      <c r="N93" s="34"/>
      <c r="O93" s="35"/>
      <c r="P93" s="35"/>
      <c r="Q93" s="35"/>
      <c r="R93" s="35"/>
      <c r="S93" s="35"/>
      <c r="T93" s="35"/>
      <c r="U93" s="35"/>
      <c r="V93" s="35"/>
      <c r="W93" s="35"/>
      <c r="X93" s="35"/>
      <c r="Y93" s="35"/>
      <c r="Z93" s="35"/>
    </row>
    <row r="94" spans="2:26" x14ac:dyDescent="0.35">
      <c r="B94" s="27">
        <v>1845</v>
      </c>
      <c r="C94" s="28" t="s">
        <v>40</v>
      </c>
      <c r="D94" s="29">
        <v>10350694.24</v>
      </c>
      <c r="E94" s="30">
        <v>113835.78</v>
      </c>
      <c r="F94" s="31">
        <f t="shared" si="7"/>
        <v>10236858.460000001</v>
      </c>
      <c r="G94" s="30">
        <v>962964.17000000016</v>
      </c>
      <c r="H94" s="31">
        <f t="shared" si="8"/>
        <v>10718340.545000002</v>
      </c>
      <c r="I94" s="32">
        <f t="shared" si="9"/>
        <v>40</v>
      </c>
      <c r="J94" s="33">
        <f t="shared" si="5"/>
        <v>2.5000000000000001E-2</v>
      </c>
      <c r="K94" s="31">
        <f t="shared" si="6"/>
        <v>267958.51362500002</v>
      </c>
      <c r="L94" s="30">
        <v>259037.06999999969</v>
      </c>
      <c r="M94" s="31">
        <f t="shared" si="10"/>
        <v>8921.4436250003346</v>
      </c>
      <c r="N94" s="34"/>
      <c r="O94" s="35"/>
      <c r="P94" s="35"/>
      <c r="Q94" s="35"/>
      <c r="R94" s="35"/>
      <c r="S94" s="35"/>
      <c r="T94" s="35"/>
      <c r="U94" s="35"/>
      <c r="V94" s="35"/>
      <c r="W94" s="35"/>
      <c r="X94" s="35"/>
      <c r="Y94" s="35"/>
      <c r="Z94" s="35"/>
    </row>
    <row r="95" spans="2:26" x14ac:dyDescent="0.35">
      <c r="B95" s="27">
        <v>1850</v>
      </c>
      <c r="C95" s="28" t="s">
        <v>41</v>
      </c>
      <c r="D95" s="29">
        <v>15972468.719999999</v>
      </c>
      <c r="E95" s="30">
        <v>204768.2</v>
      </c>
      <c r="F95" s="31">
        <f t="shared" si="7"/>
        <v>15767700.52</v>
      </c>
      <c r="G95" s="30">
        <v>1736790.5600000017</v>
      </c>
      <c r="H95" s="31">
        <f t="shared" si="8"/>
        <v>16636095.800000001</v>
      </c>
      <c r="I95" s="32">
        <f t="shared" si="9"/>
        <v>40</v>
      </c>
      <c r="J95" s="33">
        <f t="shared" si="5"/>
        <v>2.5000000000000001E-2</v>
      </c>
      <c r="K95" s="31">
        <f t="shared" si="6"/>
        <v>415902.39500000002</v>
      </c>
      <c r="L95" s="30">
        <v>374593.66000000015</v>
      </c>
      <c r="M95" s="31">
        <f t="shared" si="10"/>
        <v>41308.73499999987</v>
      </c>
      <c r="N95" s="34"/>
      <c r="O95" s="35"/>
      <c r="P95" s="35"/>
      <c r="Q95" s="35"/>
      <c r="R95" s="35"/>
      <c r="S95" s="35"/>
      <c r="T95" s="35"/>
      <c r="U95" s="35"/>
      <c r="V95" s="35"/>
      <c r="W95" s="35"/>
      <c r="X95" s="35"/>
      <c r="Y95" s="35"/>
      <c r="Z95" s="35"/>
    </row>
    <row r="96" spans="2:26" x14ac:dyDescent="0.35">
      <c r="B96" s="27">
        <v>1855</v>
      </c>
      <c r="C96" s="28" t="s">
        <v>42</v>
      </c>
      <c r="D96" s="29">
        <v>12295185.789999999</v>
      </c>
      <c r="E96" s="30">
        <v>388411.83</v>
      </c>
      <c r="F96" s="31">
        <f t="shared" si="7"/>
        <v>11906773.959999999</v>
      </c>
      <c r="G96" s="30">
        <v>1118597.9899999998</v>
      </c>
      <c r="H96" s="31">
        <f t="shared" si="8"/>
        <v>12466072.954999998</v>
      </c>
      <c r="I96" s="32">
        <f t="shared" si="9"/>
        <v>40</v>
      </c>
      <c r="J96" s="33">
        <f t="shared" si="5"/>
        <v>2.5000000000000001E-2</v>
      </c>
      <c r="K96" s="31">
        <f t="shared" si="6"/>
        <v>311651.82387499994</v>
      </c>
      <c r="L96" s="30">
        <v>290926.16000000003</v>
      </c>
      <c r="M96" s="31">
        <f t="shared" si="10"/>
        <v>20725.663874999911</v>
      </c>
      <c r="N96" s="34"/>
      <c r="O96" s="35"/>
      <c r="P96" s="35"/>
      <c r="Q96" s="35"/>
      <c r="R96" s="35"/>
      <c r="S96" s="35"/>
      <c r="T96" s="35"/>
      <c r="U96" s="35"/>
      <c r="V96" s="35"/>
      <c r="W96" s="35"/>
      <c r="X96" s="35"/>
      <c r="Y96" s="35"/>
      <c r="Z96" s="35"/>
    </row>
    <row r="97" spans="2:26" x14ac:dyDescent="0.35">
      <c r="B97" s="27">
        <v>1860</v>
      </c>
      <c r="C97" s="28" t="s">
        <v>43</v>
      </c>
      <c r="D97" s="29">
        <v>662625.92999999924</v>
      </c>
      <c r="E97" s="30">
        <v>85965.94</v>
      </c>
      <c r="F97" s="31">
        <f t="shared" si="7"/>
        <v>576659.98999999929</v>
      </c>
      <c r="G97" s="30">
        <v>44981.589999999618</v>
      </c>
      <c r="H97" s="31">
        <f t="shared" si="8"/>
        <v>599150.7849999991</v>
      </c>
      <c r="I97" s="32">
        <f t="shared" si="9"/>
        <v>30</v>
      </c>
      <c r="J97" s="33">
        <f t="shared" si="5"/>
        <v>3.3333333333333333E-2</v>
      </c>
      <c r="K97" s="31">
        <f t="shared" si="6"/>
        <v>19971.692833333302</v>
      </c>
      <c r="L97" s="30">
        <v>20478.739999999452</v>
      </c>
      <c r="M97" s="31">
        <f t="shared" si="10"/>
        <v>-507.04716666615059</v>
      </c>
      <c r="N97" s="34"/>
      <c r="O97" s="35"/>
      <c r="P97" s="35"/>
      <c r="Q97" s="35"/>
      <c r="R97" s="35"/>
      <c r="S97" s="35"/>
      <c r="T97" s="35"/>
      <c r="U97" s="35"/>
      <c r="V97" s="35"/>
      <c r="W97" s="35"/>
      <c r="X97" s="35"/>
      <c r="Y97" s="35"/>
      <c r="Z97" s="35"/>
    </row>
    <row r="98" spans="2:26" x14ac:dyDescent="0.35">
      <c r="B98" s="27" t="s">
        <v>44</v>
      </c>
      <c r="C98" s="28" t="s">
        <v>45</v>
      </c>
      <c r="D98" s="29">
        <v>5680621.9100000001</v>
      </c>
      <c r="E98" s="30">
        <v>0</v>
      </c>
      <c r="F98" s="31">
        <f t="shared" si="7"/>
        <v>5680621.9100000001</v>
      </c>
      <c r="G98" s="30">
        <v>172668.16000000015</v>
      </c>
      <c r="H98" s="31">
        <f t="shared" si="8"/>
        <v>5766955.9900000002</v>
      </c>
      <c r="I98" s="32">
        <f t="shared" si="9"/>
        <v>15</v>
      </c>
      <c r="J98" s="33">
        <f t="shared" si="5"/>
        <v>6.6666666666666666E-2</v>
      </c>
      <c r="K98" s="31">
        <f t="shared" si="6"/>
        <v>384463.73266666668</v>
      </c>
      <c r="L98" s="30">
        <v>432078.32000000018</v>
      </c>
      <c r="M98" s="31">
        <f t="shared" si="10"/>
        <v>-47614.587333333504</v>
      </c>
      <c r="N98" s="34"/>
      <c r="O98" s="35"/>
      <c r="P98" s="35"/>
      <c r="Q98" s="35"/>
      <c r="R98" s="35"/>
      <c r="S98" s="35"/>
      <c r="T98" s="35"/>
      <c r="U98" s="35"/>
      <c r="V98" s="35"/>
      <c r="W98" s="35"/>
      <c r="X98" s="35"/>
      <c r="Y98" s="35"/>
      <c r="Z98" s="35"/>
    </row>
    <row r="99" spans="2:26" x14ac:dyDescent="0.35">
      <c r="B99" s="27" t="s">
        <v>46</v>
      </c>
      <c r="C99" s="28" t="s">
        <v>47</v>
      </c>
      <c r="D99" s="29">
        <v>698585.41</v>
      </c>
      <c r="E99" s="30">
        <v>164604.96</v>
      </c>
      <c r="F99" s="31">
        <f t="shared" si="7"/>
        <v>533980.45000000007</v>
      </c>
      <c r="G99" s="30">
        <v>79431.959999999963</v>
      </c>
      <c r="H99" s="31">
        <f t="shared" si="8"/>
        <v>573696.43000000005</v>
      </c>
      <c r="I99" s="32">
        <f t="shared" si="9"/>
        <v>30</v>
      </c>
      <c r="J99" s="33">
        <f t="shared" si="5"/>
        <v>3.3333333333333333E-2</v>
      </c>
      <c r="K99" s="31">
        <f t="shared" si="6"/>
        <v>19123.214333333333</v>
      </c>
      <c r="L99" s="30">
        <v>20475.640000000029</v>
      </c>
      <c r="M99" s="31">
        <f t="shared" si="10"/>
        <v>-1352.4256666666952</v>
      </c>
      <c r="N99" s="34"/>
      <c r="O99" s="35"/>
      <c r="P99" s="35"/>
      <c r="Q99" s="35"/>
      <c r="R99" s="35"/>
      <c r="S99" s="35"/>
      <c r="T99" s="35"/>
      <c r="U99" s="35"/>
      <c r="V99" s="35"/>
      <c r="W99" s="35"/>
      <c r="X99" s="35"/>
      <c r="Y99" s="35"/>
      <c r="Z99" s="35"/>
    </row>
    <row r="100" spans="2:26" x14ac:dyDescent="0.35">
      <c r="B100" s="27">
        <v>1865</v>
      </c>
      <c r="C100" s="28" t="s">
        <v>48</v>
      </c>
      <c r="D100" s="29">
        <v>134426.32999999999</v>
      </c>
      <c r="E100" s="30">
        <v>488.36</v>
      </c>
      <c r="F100" s="31">
        <f t="shared" si="7"/>
        <v>133937.97</v>
      </c>
      <c r="G100" s="30">
        <v>0</v>
      </c>
      <c r="H100" s="31">
        <f t="shared" si="8"/>
        <v>133937.97</v>
      </c>
      <c r="I100" s="32">
        <f t="shared" si="9"/>
        <v>10</v>
      </c>
      <c r="J100" s="33">
        <f t="shared" si="5"/>
        <v>0.1</v>
      </c>
      <c r="K100" s="31">
        <f t="shared" si="6"/>
        <v>13393.797</v>
      </c>
      <c r="L100" s="30">
        <v>13393.790000000012</v>
      </c>
      <c r="M100" s="31">
        <f t="shared" si="10"/>
        <v>6.9999999886931619E-3</v>
      </c>
      <c r="N100" s="34"/>
      <c r="O100" s="35"/>
      <c r="P100" s="35"/>
      <c r="Q100" s="35"/>
      <c r="R100" s="35"/>
      <c r="S100" s="35"/>
      <c r="T100" s="35"/>
      <c r="U100" s="35"/>
      <c r="V100" s="35"/>
      <c r="W100" s="35"/>
      <c r="X100" s="35"/>
      <c r="Y100" s="35"/>
      <c r="Z100" s="35"/>
    </row>
    <row r="101" spans="2:26" x14ac:dyDescent="0.35">
      <c r="B101" s="27">
        <v>1905</v>
      </c>
      <c r="C101" s="28" t="s">
        <v>29</v>
      </c>
      <c r="D101" s="29">
        <v>0</v>
      </c>
      <c r="E101" s="30">
        <v>0</v>
      </c>
      <c r="F101" s="31">
        <f t="shared" si="7"/>
        <v>0</v>
      </c>
      <c r="G101" s="30">
        <v>0</v>
      </c>
      <c r="H101" s="31">
        <f t="shared" si="8"/>
        <v>0</v>
      </c>
      <c r="I101" s="32">
        <f t="shared" si="9"/>
        <v>0</v>
      </c>
      <c r="J101" s="33" t="str">
        <f t="shared" si="5"/>
        <v/>
      </c>
      <c r="K101" s="31">
        <f t="shared" si="6"/>
        <v>0</v>
      </c>
      <c r="L101" s="30">
        <v>0</v>
      </c>
      <c r="M101" s="31">
        <f t="shared" si="10"/>
        <v>0</v>
      </c>
      <c r="N101" s="34"/>
      <c r="O101" s="35"/>
      <c r="P101" s="35"/>
      <c r="Q101" s="35"/>
      <c r="R101" s="35"/>
      <c r="S101" s="35"/>
      <c r="T101" s="35"/>
      <c r="U101" s="35"/>
      <c r="V101" s="35"/>
      <c r="W101" s="35"/>
      <c r="X101" s="35"/>
      <c r="Y101" s="35"/>
      <c r="Z101" s="35"/>
    </row>
    <row r="102" spans="2:26" x14ac:dyDescent="0.35">
      <c r="B102" s="27">
        <v>1908</v>
      </c>
      <c r="C102" s="28" t="s">
        <v>49</v>
      </c>
      <c r="D102" s="29">
        <v>917375.75</v>
      </c>
      <c r="E102" s="30">
        <v>0</v>
      </c>
      <c r="F102" s="31">
        <f t="shared" si="7"/>
        <v>917375.75</v>
      </c>
      <c r="G102" s="30">
        <v>69516.719999999958</v>
      </c>
      <c r="H102" s="31">
        <f t="shared" si="8"/>
        <v>952134.11</v>
      </c>
      <c r="I102" s="32">
        <f t="shared" si="9"/>
        <v>50</v>
      </c>
      <c r="J102" s="33">
        <f t="shared" si="5"/>
        <v>0.02</v>
      </c>
      <c r="K102" s="31">
        <f t="shared" si="6"/>
        <v>19042.682199999999</v>
      </c>
      <c r="L102" s="30">
        <v>18534.989999999991</v>
      </c>
      <c r="M102" s="31">
        <f t="shared" si="10"/>
        <v>507.6922000000086</v>
      </c>
      <c r="N102" s="34"/>
      <c r="O102" s="35"/>
      <c r="P102" s="35"/>
      <c r="Q102" s="35"/>
      <c r="R102" s="35"/>
      <c r="S102" s="35"/>
      <c r="T102" s="35"/>
      <c r="U102" s="35"/>
      <c r="V102" s="35"/>
      <c r="W102" s="35"/>
      <c r="X102" s="35"/>
      <c r="Y102" s="35"/>
      <c r="Z102" s="35"/>
    </row>
    <row r="103" spans="2:26" x14ac:dyDescent="0.35">
      <c r="B103" s="27" t="s">
        <v>50</v>
      </c>
      <c r="C103" s="28" t="s">
        <v>51</v>
      </c>
      <c r="D103" s="29">
        <v>0</v>
      </c>
      <c r="E103" s="30">
        <v>0</v>
      </c>
      <c r="F103" s="31">
        <f t="shared" si="7"/>
        <v>0</v>
      </c>
      <c r="G103" s="30">
        <v>0</v>
      </c>
      <c r="H103" s="31">
        <f t="shared" si="8"/>
        <v>0</v>
      </c>
      <c r="I103" s="32">
        <f t="shared" si="9"/>
        <v>25</v>
      </c>
      <c r="J103" s="33">
        <f t="shared" si="5"/>
        <v>0.04</v>
      </c>
      <c r="K103" s="31">
        <f t="shared" si="6"/>
        <v>0</v>
      </c>
      <c r="L103" s="30">
        <v>0</v>
      </c>
      <c r="M103" s="31">
        <f t="shared" si="10"/>
        <v>0</v>
      </c>
      <c r="N103" s="34"/>
      <c r="O103" s="35"/>
      <c r="P103" s="35"/>
      <c r="Q103" s="35"/>
      <c r="R103" s="35"/>
      <c r="S103" s="35"/>
      <c r="T103" s="35"/>
      <c r="U103" s="35"/>
      <c r="V103" s="35"/>
      <c r="W103" s="35"/>
      <c r="X103" s="35"/>
      <c r="Y103" s="35"/>
      <c r="Z103" s="35"/>
    </row>
    <row r="104" spans="2:26" x14ac:dyDescent="0.35">
      <c r="B104" s="27">
        <v>1910</v>
      </c>
      <c r="C104" s="28" t="s">
        <v>31</v>
      </c>
      <c r="D104" s="29">
        <v>1190876.78</v>
      </c>
      <c r="E104" s="30">
        <v>414887.84</v>
      </c>
      <c r="F104" s="31">
        <f t="shared" si="7"/>
        <v>775988.94</v>
      </c>
      <c r="G104" s="30">
        <v>160168.31000000006</v>
      </c>
      <c r="H104" s="31">
        <f t="shared" si="8"/>
        <v>856073.09499999997</v>
      </c>
      <c r="I104" s="32">
        <f t="shared" si="9"/>
        <v>5</v>
      </c>
      <c r="J104" s="33">
        <f t="shared" si="5"/>
        <v>0.2</v>
      </c>
      <c r="K104" s="31">
        <f t="shared" si="6"/>
        <v>171214.61900000001</v>
      </c>
      <c r="L104" s="30">
        <v>153232.28000000003</v>
      </c>
      <c r="M104" s="31">
        <f t="shared" si="10"/>
        <v>17982.338999999978</v>
      </c>
      <c r="N104" s="34"/>
      <c r="O104" s="35"/>
      <c r="P104" s="35"/>
      <c r="Q104" s="35"/>
      <c r="R104" s="35"/>
      <c r="S104" s="35"/>
      <c r="T104" s="35"/>
      <c r="U104" s="35"/>
      <c r="V104" s="35"/>
      <c r="W104" s="35"/>
      <c r="X104" s="35"/>
      <c r="Y104" s="35"/>
      <c r="Z104" s="35"/>
    </row>
    <row r="105" spans="2:26" x14ac:dyDescent="0.35">
      <c r="B105" s="27">
        <v>1915</v>
      </c>
      <c r="C105" s="28" t="s">
        <v>52</v>
      </c>
      <c r="D105" s="29">
        <v>1527199.86</v>
      </c>
      <c r="E105" s="30">
        <v>1292303.8999999999</v>
      </c>
      <c r="F105" s="31">
        <f t="shared" si="7"/>
        <v>234895.9600000002</v>
      </c>
      <c r="G105" s="30">
        <v>98987.270000000062</v>
      </c>
      <c r="H105" s="31">
        <f t="shared" si="8"/>
        <v>284389.5950000002</v>
      </c>
      <c r="I105" s="32">
        <f t="shared" si="9"/>
        <v>10</v>
      </c>
      <c r="J105" s="33">
        <f t="shared" si="5"/>
        <v>0.1</v>
      </c>
      <c r="K105" s="31">
        <f t="shared" si="6"/>
        <v>28438.959500000019</v>
      </c>
      <c r="L105" s="30">
        <v>24390.289999999899</v>
      </c>
      <c r="M105" s="31">
        <f t="shared" si="10"/>
        <v>4048.66950000012</v>
      </c>
      <c r="N105" s="34"/>
      <c r="O105" s="35"/>
      <c r="P105" s="35"/>
      <c r="Q105" s="35"/>
      <c r="R105" s="35"/>
      <c r="S105" s="35"/>
      <c r="T105" s="35"/>
      <c r="U105" s="35"/>
      <c r="V105" s="35"/>
      <c r="W105" s="35"/>
      <c r="X105" s="35"/>
      <c r="Y105" s="35"/>
      <c r="Z105" s="35"/>
    </row>
    <row r="106" spans="2:26" x14ac:dyDescent="0.35">
      <c r="B106" s="27" t="s">
        <v>53</v>
      </c>
      <c r="C106" s="28" t="s">
        <v>54</v>
      </c>
      <c r="D106" s="29">
        <v>0</v>
      </c>
      <c r="E106" s="30">
        <v>0</v>
      </c>
      <c r="F106" s="31">
        <f t="shared" si="7"/>
        <v>0</v>
      </c>
      <c r="G106" s="30">
        <v>0</v>
      </c>
      <c r="H106" s="31">
        <f t="shared" si="8"/>
        <v>0</v>
      </c>
      <c r="I106" s="32">
        <f t="shared" si="9"/>
        <v>0</v>
      </c>
      <c r="J106" s="33" t="str">
        <f t="shared" si="5"/>
        <v/>
      </c>
      <c r="K106" s="31">
        <f t="shared" si="6"/>
        <v>0</v>
      </c>
      <c r="L106" s="30">
        <v>0</v>
      </c>
      <c r="M106" s="31">
        <f t="shared" si="10"/>
        <v>0</v>
      </c>
      <c r="N106" s="34"/>
      <c r="O106" s="35"/>
      <c r="P106" s="35"/>
      <c r="Q106" s="35"/>
      <c r="R106" s="35"/>
      <c r="S106" s="35"/>
      <c r="T106" s="35"/>
      <c r="U106" s="35"/>
      <c r="V106" s="35"/>
      <c r="W106" s="35"/>
      <c r="X106" s="35"/>
      <c r="Y106" s="35"/>
      <c r="Z106" s="35"/>
    </row>
    <row r="107" spans="2:26" x14ac:dyDescent="0.35">
      <c r="B107" s="27">
        <v>1920</v>
      </c>
      <c r="C107" s="28" t="s">
        <v>55</v>
      </c>
      <c r="D107" s="29">
        <v>2162934.7299999995</v>
      </c>
      <c r="E107" s="30">
        <v>779261.76</v>
      </c>
      <c r="F107" s="31">
        <f t="shared" si="7"/>
        <v>1383672.9699999995</v>
      </c>
      <c r="G107" s="30">
        <v>298574.34000000032</v>
      </c>
      <c r="H107" s="31">
        <f t="shared" si="8"/>
        <v>1532960.1399999997</v>
      </c>
      <c r="I107" s="32">
        <f t="shared" si="9"/>
        <v>5</v>
      </c>
      <c r="J107" s="33">
        <f t="shared" si="5"/>
        <v>0.2</v>
      </c>
      <c r="K107" s="31">
        <f t="shared" si="6"/>
        <v>306592.02799999993</v>
      </c>
      <c r="L107" s="30">
        <v>287540.96999999997</v>
      </c>
      <c r="M107" s="31">
        <f t="shared" si="10"/>
        <v>19051.057999999961</v>
      </c>
      <c r="N107" s="34"/>
      <c r="O107" s="35"/>
      <c r="P107" s="35"/>
      <c r="Q107" s="35"/>
      <c r="R107" s="35"/>
      <c r="S107" s="35"/>
      <c r="T107" s="35"/>
      <c r="U107" s="35"/>
      <c r="V107" s="35"/>
      <c r="W107" s="35"/>
      <c r="X107" s="35"/>
      <c r="Y107" s="35"/>
      <c r="Z107" s="35"/>
    </row>
    <row r="108" spans="2:26" x14ac:dyDescent="0.35">
      <c r="B108" s="27" t="s">
        <v>56</v>
      </c>
      <c r="C108" s="28" t="s">
        <v>57</v>
      </c>
      <c r="D108" s="29">
        <v>0</v>
      </c>
      <c r="E108" s="30">
        <v>0</v>
      </c>
      <c r="F108" s="31">
        <f t="shared" si="7"/>
        <v>0</v>
      </c>
      <c r="G108" s="30">
        <v>0</v>
      </c>
      <c r="H108" s="31">
        <f t="shared" si="8"/>
        <v>0</v>
      </c>
      <c r="I108" s="32">
        <f t="shared" si="9"/>
        <v>0</v>
      </c>
      <c r="J108" s="33" t="str">
        <f t="shared" si="5"/>
        <v/>
      </c>
      <c r="K108" s="31">
        <f t="shared" si="6"/>
        <v>0</v>
      </c>
      <c r="L108" s="30">
        <v>0</v>
      </c>
      <c r="M108" s="31">
        <f t="shared" si="10"/>
        <v>0</v>
      </c>
      <c r="N108" s="34"/>
      <c r="O108" s="35"/>
      <c r="P108" s="35"/>
      <c r="Q108" s="35"/>
      <c r="R108" s="35"/>
      <c r="S108" s="35"/>
      <c r="T108" s="35"/>
      <c r="U108" s="35"/>
      <c r="V108" s="35"/>
      <c r="W108" s="35"/>
      <c r="X108" s="35"/>
      <c r="Y108" s="35"/>
      <c r="Z108" s="35"/>
    </row>
    <row r="109" spans="2:26" x14ac:dyDescent="0.35">
      <c r="B109" s="27" t="s">
        <v>58</v>
      </c>
      <c r="C109" s="28" t="s">
        <v>59</v>
      </c>
      <c r="D109" s="29">
        <v>0</v>
      </c>
      <c r="E109" s="30">
        <v>0</v>
      </c>
      <c r="F109" s="31">
        <f t="shared" si="7"/>
        <v>0</v>
      </c>
      <c r="G109" s="30">
        <v>0</v>
      </c>
      <c r="H109" s="31">
        <f t="shared" si="8"/>
        <v>0</v>
      </c>
      <c r="I109" s="32">
        <f t="shared" si="9"/>
        <v>0</v>
      </c>
      <c r="J109" s="33" t="str">
        <f t="shared" si="5"/>
        <v/>
      </c>
      <c r="K109" s="31">
        <f t="shared" si="6"/>
        <v>0</v>
      </c>
      <c r="L109" s="30">
        <v>0</v>
      </c>
      <c r="M109" s="31">
        <f t="shared" si="10"/>
        <v>0</v>
      </c>
      <c r="N109" s="34"/>
      <c r="O109" s="35"/>
      <c r="P109" s="35"/>
      <c r="Q109" s="35"/>
      <c r="R109" s="35"/>
      <c r="S109" s="35"/>
      <c r="T109" s="35"/>
      <c r="U109" s="35"/>
      <c r="V109" s="35"/>
      <c r="W109" s="35"/>
      <c r="X109" s="35"/>
      <c r="Y109" s="35"/>
      <c r="Z109" s="35"/>
    </row>
    <row r="110" spans="2:26" x14ac:dyDescent="0.35">
      <c r="B110" s="27">
        <v>1930</v>
      </c>
      <c r="C110" s="28" t="s">
        <v>60</v>
      </c>
      <c r="D110" s="29">
        <v>641667.40000000037</v>
      </c>
      <c r="E110" s="30">
        <v>322280.46999999997</v>
      </c>
      <c r="F110" s="31">
        <f t="shared" si="7"/>
        <v>319386.9300000004</v>
      </c>
      <c r="G110" s="30">
        <v>107055.99999999961</v>
      </c>
      <c r="H110" s="31">
        <f t="shared" si="8"/>
        <v>372914.93000000023</v>
      </c>
      <c r="I110" s="32">
        <f t="shared" si="9"/>
        <v>5</v>
      </c>
      <c r="J110" s="33">
        <f t="shared" si="5"/>
        <v>0.2</v>
      </c>
      <c r="K110" s="31">
        <f t="shared" si="6"/>
        <v>74582.986000000048</v>
      </c>
      <c r="L110" s="30">
        <v>67963.890000000014</v>
      </c>
      <c r="M110" s="31">
        <f t="shared" si="10"/>
        <v>6619.0960000000341</v>
      </c>
      <c r="N110" s="34"/>
      <c r="O110" s="35"/>
      <c r="P110" s="35"/>
      <c r="Q110" s="35"/>
      <c r="R110" s="35"/>
      <c r="S110" s="35"/>
      <c r="T110" s="35"/>
      <c r="U110" s="35"/>
      <c r="V110" s="35"/>
      <c r="W110" s="35"/>
      <c r="X110" s="35"/>
      <c r="Y110" s="35"/>
      <c r="Z110" s="35"/>
    </row>
    <row r="111" spans="2:26" x14ac:dyDescent="0.35">
      <c r="B111" s="27" t="s">
        <v>61</v>
      </c>
      <c r="C111" s="28" t="s">
        <v>62</v>
      </c>
      <c r="D111" s="29">
        <v>3816110.78</v>
      </c>
      <c r="E111" s="30">
        <v>924459.05</v>
      </c>
      <c r="F111" s="31">
        <f t="shared" si="7"/>
        <v>2891651.7299999995</v>
      </c>
      <c r="G111" s="30">
        <v>407021.10000000009</v>
      </c>
      <c r="H111" s="31">
        <f t="shared" si="8"/>
        <v>3095162.2799999993</v>
      </c>
      <c r="I111" s="32">
        <f t="shared" si="9"/>
        <v>10</v>
      </c>
      <c r="J111" s="33">
        <f t="shared" si="5"/>
        <v>0.1</v>
      </c>
      <c r="K111" s="31">
        <f t="shared" si="6"/>
        <v>309516.22799999994</v>
      </c>
      <c r="L111" s="30">
        <v>265756.25999999989</v>
      </c>
      <c r="M111" s="31">
        <f t="shared" si="10"/>
        <v>43759.968000000052</v>
      </c>
      <c r="N111" s="34"/>
      <c r="O111" s="35"/>
      <c r="P111" s="35"/>
      <c r="Q111" s="35"/>
      <c r="R111" s="35"/>
      <c r="S111" s="35"/>
      <c r="T111" s="35"/>
      <c r="U111" s="35"/>
      <c r="V111" s="35"/>
      <c r="W111" s="35"/>
      <c r="X111" s="35"/>
      <c r="Y111" s="35"/>
      <c r="Z111" s="35"/>
    </row>
    <row r="112" spans="2:26" x14ac:dyDescent="0.35">
      <c r="B112" s="27">
        <v>1935</v>
      </c>
      <c r="C112" s="28" t="s">
        <v>63</v>
      </c>
      <c r="D112" s="29">
        <v>173575.58</v>
      </c>
      <c r="E112" s="30">
        <v>166638.13</v>
      </c>
      <c r="F112" s="31">
        <f t="shared" si="7"/>
        <v>6937.4499999999825</v>
      </c>
      <c r="G112" s="30">
        <v>0</v>
      </c>
      <c r="H112" s="31">
        <f t="shared" si="8"/>
        <v>6937.4499999999825</v>
      </c>
      <c r="I112" s="32">
        <f t="shared" si="9"/>
        <v>10</v>
      </c>
      <c r="J112" s="33">
        <f t="shared" si="5"/>
        <v>0.1</v>
      </c>
      <c r="K112" s="31">
        <f t="shared" si="6"/>
        <v>693.7449999999983</v>
      </c>
      <c r="L112" s="30">
        <v>693.73999999999069</v>
      </c>
      <c r="M112" s="31">
        <f t="shared" si="10"/>
        <v>5.0000000076124707E-3</v>
      </c>
      <c r="N112" s="34"/>
      <c r="O112" s="35"/>
      <c r="P112" s="35"/>
      <c r="Q112" s="35"/>
      <c r="R112" s="35"/>
      <c r="S112" s="35"/>
      <c r="T112" s="35"/>
      <c r="U112" s="35"/>
      <c r="V112" s="35"/>
      <c r="W112" s="35"/>
      <c r="X112" s="35"/>
      <c r="Y112" s="35"/>
      <c r="Z112" s="35"/>
    </row>
    <row r="113" spans="2:26" x14ac:dyDescent="0.35">
      <c r="B113" s="27">
        <v>1940</v>
      </c>
      <c r="C113" s="28" t="s">
        <v>64</v>
      </c>
      <c r="D113" s="29">
        <v>954329.27999999991</v>
      </c>
      <c r="E113" s="30">
        <v>649271.03999999992</v>
      </c>
      <c r="F113" s="31">
        <f t="shared" si="7"/>
        <v>305058.24</v>
      </c>
      <c r="G113" s="30">
        <v>51216.300000000032</v>
      </c>
      <c r="H113" s="31">
        <f t="shared" si="8"/>
        <v>330666.39</v>
      </c>
      <c r="I113" s="32">
        <f t="shared" si="9"/>
        <v>10</v>
      </c>
      <c r="J113" s="33">
        <f t="shared" si="5"/>
        <v>0.1</v>
      </c>
      <c r="K113" s="31">
        <f t="shared" si="6"/>
        <v>33066.639000000003</v>
      </c>
      <c r="L113" s="30">
        <v>32202.209999999981</v>
      </c>
      <c r="M113" s="31">
        <f t="shared" si="10"/>
        <v>864.42900000002192</v>
      </c>
      <c r="N113" s="34"/>
      <c r="O113" s="35"/>
      <c r="P113" s="35"/>
      <c r="Q113" s="35"/>
      <c r="R113" s="35"/>
      <c r="S113" s="35"/>
      <c r="T113" s="35"/>
      <c r="U113" s="35"/>
      <c r="V113" s="35"/>
      <c r="W113" s="35"/>
      <c r="X113" s="35"/>
      <c r="Y113" s="35"/>
      <c r="Z113" s="35"/>
    </row>
    <row r="114" spans="2:26" x14ac:dyDescent="0.35">
      <c r="B114" s="27">
        <v>1945</v>
      </c>
      <c r="C114" s="28" t="s">
        <v>65</v>
      </c>
      <c r="D114" s="29">
        <v>518928.85</v>
      </c>
      <c r="E114" s="30">
        <v>478243.76</v>
      </c>
      <c r="F114" s="31">
        <f t="shared" si="7"/>
        <v>40685.089999999967</v>
      </c>
      <c r="G114" s="30">
        <v>28873.75</v>
      </c>
      <c r="H114" s="31">
        <f t="shared" si="8"/>
        <v>55121.964999999967</v>
      </c>
      <c r="I114" s="32">
        <f t="shared" si="9"/>
        <v>10</v>
      </c>
      <c r="J114" s="33">
        <f t="shared" si="5"/>
        <v>0.1</v>
      </c>
      <c r="K114" s="31">
        <f t="shared" si="6"/>
        <v>5512.1964999999964</v>
      </c>
      <c r="L114" s="30">
        <v>5358.4400000000023</v>
      </c>
      <c r="M114" s="31">
        <f t="shared" si="10"/>
        <v>153.75649999999405</v>
      </c>
      <c r="N114" s="34"/>
      <c r="O114" s="35"/>
      <c r="P114" s="35"/>
      <c r="Q114" s="35"/>
      <c r="R114" s="35"/>
      <c r="S114" s="35"/>
      <c r="T114" s="35"/>
      <c r="U114" s="35"/>
      <c r="V114" s="35"/>
      <c r="W114" s="35"/>
      <c r="X114" s="35"/>
      <c r="Y114" s="35"/>
      <c r="Z114" s="35"/>
    </row>
    <row r="115" spans="2:26" x14ac:dyDescent="0.35">
      <c r="B115" s="27">
        <v>1950</v>
      </c>
      <c r="C115" s="28" t="s">
        <v>66</v>
      </c>
      <c r="D115" s="29">
        <v>109339.4</v>
      </c>
      <c r="E115" s="30">
        <v>85202.55</v>
      </c>
      <c r="F115" s="31">
        <f t="shared" si="7"/>
        <v>24136.849999999991</v>
      </c>
      <c r="G115" s="30">
        <v>0</v>
      </c>
      <c r="H115" s="31">
        <f t="shared" si="8"/>
        <v>24136.849999999991</v>
      </c>
      <c r="I115" s="32">
        <f t="shared" si="9"/>
        <v>10</v>
      </c>
      <c r="J115" s="33">
        <f t="shared" si="5"/>
        <v>0.1</v>
      </c>
      <c r="K115" s="31">
        <f t="shared" si="6"/>
        <v>2413.684999999999</v>
      </c>
      <c r="L115" s="30">
        <v>2293.3900000000103</v>
      </c>
      <c r="M115" s="31">
        <f t="shared" si="10"/>
        <v>120.2949999999887</v>
      </c>
      <c r="N115" s="34"/>
      <c r="O115" s="35"/>
      <c r="P115" s="35"/>
      <c r="Q115" s="35"/>
      <c r="R115" s="35"/>
      <c r="S115" s="35"/>
      <c r="T115" s="35"/>
      <c r="U115" s="35"/>
      <c r="V115" s="35"/>
      <c r="W115" s="35"/>
      <c r="X115" s="35"/>
      <c r="Y115" s="35"/>
      <c r="Z115" s="35"/>
    </row>
    <row r="116" spans="2:26" x14ac:dyDescent="0.35">
      <c r="B116" s="27">
        <v>1955</v>
      </c>
      <c r="C116" s="28" t="s">
        <v>67</v>
      </c>
      <c r="D116" s="29">
        <v>1121742.96</v>
      </c>
      <c r="E116" s="30">
        <v>666258.37</v>
      </c>
      <c r="F116" s="31">
        <f t="shared" si="7"/>
        <v>455484.58999999997</v>
      </c>
      <c r="G116" s="30">
        <v>0</v>
      </c>
      <c r="H116" s="31">
        <f t="shared" si="8"/>
        <v>455484.58999999997</v>
      </c>
      <c r="I116" s="32">
        <f t="shared" si="9"/>
        <v>10</v>
      </c>
      <c r="J116" s="33">
        <f t="shared" si="5"/>
        <v>0.1</v>
      </c>
      <c r="K116" s="31">
        <f t="shared" si="6"/>
        <v>45548.458999999995</v>
      </c>
      <c r="L116" s="30">
        <v>45384.789999999921</v>
      </c>
      <c r="M116" s="31">
        <f t="shared" si="10"/>
        <v>163.66900000007445</v>
      </c>
      <c r="N116" s="34"/>
      <c r="O116" s="35"/>
      <c r="P116" s="35"/>
      <c r="Q116" s="35"/>
      <c r="R116" s="35"/>
      <c r="S116" s="35"/>
      <c r="T116" s="35"/>
      <c r="U116" s="35"/>
      <c r="V116" s="35"/>
      <c r="W116" s="35"/>
      <c r="X116" s="35"/>
      <c r="Y116" s="35"/>
      <c r="Z116" s="35"/>
    </row>
    <row r="117" spans="2:26" x14ac:dyDescent="0.35">
      <c r="B117" s="27" t="s">
        <v>68</v>
      </c>
      <c r="C117" s="28" t="s">
        <v>69</v>
      </c>
      <c r="D117" s="29">
        <v>3683.08</v>
      </c>
      <c r="E117" s="30">
        <v>0</v>
      </c>
      <c r="F117" s="31">
        <f t="shared" si="7"/>
        <v>3683.08</v>
      </c>
      <c r="G117" s="30">
        <v>0</v>
      </c>
      <c r="H117" s="31">
        <f t="shared" si="8"/>
        <v>3683.08</v>
      </c>
      <c r="I117" s="32">
        <f t="shared" si="9"/>
        <v>5</v>
      </c>
      <c r="J117" s="33">
        <f t="shared" si="5"/>
        <v>0.2</v>
      </c>
      <c r="K117" s="31">
        <f t="shared" si="6"/>
        <v>736.61599999999999</v>
      </c>
      <c r="L117" s="30">
        <v>1516.99</v>
      </c>
      <c r="M117" s="31">
        <f t="shared" si="10"/>
        <v>-780.37400000000002</v>
      </c>
      <c r="N117" s="34"/>
      <c r="O117" s="35"/>
      <c r="P117" s="35"/>
      <c r="Q117" s="35"/>
      <c r="R117" s="35"/>
      <c r="S117" s="35"/>
      <c r="T117" s="35"/>
      <c r="U117" s="35"/>
      <c r="V117" s="35"/>
      <c r="W117" s="35"/>
      <c r="X117" s="35"/>
      <c r="Y117" s="35"/>
      <c r="Z117" s="35"/>
    </row>
    <row r="118" spans="2:26" x14ac:dyDescent="0.35">
      <c r="B118" s="27" t="s">
        <v>70</v>
      </c>
      <c r="C118" s="28" t="s">
        <v>71</v>
      </c>
      <c r="D118" s="29">
        <v>0</v>
      </c>
      <c r="E118" s="30">
        <v>0</v>
      </c>
      <c r="F118" s="31">
        <f t="shared" si="7"/>
        <v>0</v>
      </c>
      <c r="G118" s="30">
        <v>0</v>
      </c>
      <c r="H118" s="31">
        <f t="shared" si="8"/>
        <v>0</v>
      </c>
      <c r="I118" s="32">
        <f t="shared" si="9"/>
        <v>0</v>
      </c>
      <c r="J118" s="33" t="str">
        <f t="shared" si="5"/>
        <v/>
      </c>
      <c r="K118" s="31">
        <f t="shared" si="6"/>
        <v>0</v>
      </c>
      <c r="L118" s="30">
        <v>0</v>
      </c>
      <c r="M118" s="31">
        <f t="shared" si="10"/>
        <v>0</v>
      </c>
      <c r="N118" s="34"/>
      <c r="O118" s="35"/>
      <c r="P118" s="35"/>
      <c r="Q118" s="35"/>
      <c r="R118" s="35"/>
      <c r="S118" s="35"/>
      <c r="T118" s="35"/>
      <c r="U118" s="35"/>
      <c r="V118" s="35"/>
      <c r="W118" s="35"/>
      <c r="X118" s="35"/>
      <c r="Y118" s="35"/>
      <c r="Z118" s="35"/>
    </row>
    <row r="119" spans="2:26" x14ac:dyDescent="0.35">
      <c r="B119" s="27">
        <v>1960</v>
      </c>
      <c r="C119" s="28" t="s">
        <v>72</v>
      </c>
      <c r="D119" s="29">
        <v>89812.5</v>
      </c>
      <c r="E119" s="30">
        <v>59693.22</v>
      </c>
      <c r="F119" s="31">
        <f t="shared" si="7"/>
        <v>30119.279999999999</v>
      </c>
      <c r="G119" s="30">
        <v>0</v>
      </c>
      <c r="H119" s="31">
        <f t="shared" si="8"/>
        <v>30119.279999999999</v>
      </c>
      <c r="I119" s="32">
        <f t="shared" si="9"/>
        <v>10</v>
      </c>
      <c r="J119" s="33">
        <f t="shared" si="5"/>
        <v>0.1</v>
      </c>
      <c r="K119" s="31">
        <f t="shared" si="6"/>
        <v>3011.9279999999999</v>
      </c>
      <c r="L119" s="30">
        <v>3011.929999999993</v>
      </c>
      <c r="M119" s="31">
        <f t="shared" si="10"/>
        <v>-1.999999993131496E-3</v>
      </c>
      <c r="N119" s="34"/>
      <c r="O119" s="35"/>
      <c r="P119" s="35"/>
      <c r="Q119" s="35"/>
      <c r="R119" s="35"/>
      <c r="S119" s="35"/>
      <c r="T119" s="35"/>
      <c r="U119" s="35"/>
      <c r="V119" s="35"/>
      <c r="W119" s="35"/>
      <c r="X119" s="35"/>
      <c r="Y119" s="35"/>
      <c r="Z119" s="35"/>
    </row>
    <row r="120" spans="2:26" x14ac:dyDescent="0.35">
      <c r="B120" s="27" t="s">
        <v>73</v>
      </c>
      <c r="C120" s="28" t="s">
        <v>74</v>
      </c>
      <c r="D120" s="29">
        <v>91386.6</v>
      </c>
      <c r="E120" s="30">
        <v>67512.599999999991</v>
      </c>
      <c r="F120" s="31">
        <f t="shared" si="7"/>
        <v>23874.000000000015</v>
      </c>
      <c r="G120" s="30">
        <v>2420.2000000000044</v>
      </c>
      <c r="H120" s="31">
        <f t="shared" si="8"/>
        <v>25084.100000000017</v>
      </c>
      <c r="I120" s="32">
        <f t="shared" si="9"/>
        <v>5</v>
      </c>
      <c r="J120" s="75">
        <f t="shared" si="5"/>
        <v>0.2</v>
      </c>
      <c r="K120" s="76">
        <f t="shared" si="6"/>
        <v>5016.8200000000033</v>
      </c>
      <c r="L120" s="30">
        <v>5119.2799999999988</v>
      </c>
      <c r="M120" s="31">
        <f t="shared" si="10"/>
        <v>-102.45999999999549</v>
      </c>
      <c r="N120" s="34"/>
      <c r="O120" s="35"/>
      <c r="P120" s="35"/>
      <c r="Q120" s="35"/>
      <c r="R120" s="35"/>
      <c r="S120" s="35"/>
      <c r="T120" s="35"/>
      <c r="U120" s="35"/>
      <c r="V120" s="35"/>
      <c r="W120" s="35"/>
      <c r="X120" s="35"/>
      <c r="Y120" s="35"/>
      <c r="Z120" s="35"/>
    </row>
    <row r="121" spans="2:26" x14ac:dyDescent="0.35">
      <c r="B121" s="27">
        <v>1970</v>
      </c>
      <c r="C121" s="28" t="s">
        <v>75</v>
      </c>
      <c r="D121" s="29">
        <v>0</v>
      </c>
      <c r="E121" s="30">
        <v>0</v>
      </c>
      <c r="F121" s="31">
        <f t="shared" si="7"/>
        <v>0</v>
      </c>
      <c r="G121" s="30">
        <v>0</v>
      </c>
      <c r="H121" s="31">
        <f t="shared" si="8"/>
        <v>0</v>
      </c>
      <c r="I121" s="32">
        <f t="shared" si="9"/>
        <v>0</v>
      </c>
      <c r="J121" s="33" t="str">
        <f>IF(I121=0,"",1/I121)</f>
        <v/>
      </c>
      <c r="K121" s="31">
        <f>IF(I121=0,0,H121/I121)</f>
        <v>0</v>
      </c>
      <c r="L121" s="30">
        <v>0</v>
      </c>
      <c r="M121" s="31">
        <f t="shared" si="10"/>
        <v>0</v>
      </c>
      <c r="N121" s="34"/>
      <c r="O121" s="35"/>
      <c r="P121" s="35"/>
      <c r="Q121" s="35"/>
      <c r="R121" s="35"/>
      <c r="S121" s="35"/>
      <c r="T121" s="35"/>
      <c r="U121" s="35"/>
      <c r="V121" s="35"/>
      <c r="W121" s="35"/>
      <c r="X121" s="35"/>
      <c r="Y121" s="35"/>
      <c r="Z121" s="35"/>
    </row>
    <row r="122" spans="2:26" x14ac:dyDescent="0.35">
      <c r="B122" s="27">
        <v>1975</v>
      </c>
      <c r="C122" s="28" t="s">
        <v>76</v>
      </c>
      <c r="D122" s="29">
        <v>0</v>
      </c>
      <c r="E122" s="30">
        <v>0</v>
      </c>
      <c r="F122" s="31">
        <f t="shared" si="7"/>
        <v>0</v>
      </c>
      <c r="G122" s="30">
        <v>0</v>
      </c>
      <c r="H122" s="31">
        <f t="shared" si="8"/>
        <v>0</v>
      </c>
      <c r="I122" s="32">
        <f t="shared" si="9"/>
        <v>0</v>
      </c>
      <c r="J122" s="33" t="str">
        <f>IF(I122=0,"",1/I122)</f>
        <v/>
      </c>
      <c r="K122" s="31">
        <f>IF(I122=0,0,H122/I122)</f>
        <v>0</v>
      </c>
      <c r="L122" s="30">
        <v>0</v>
      </c>
      <c r="M122" s="31">
        <f t="shared" si="10"/>
        <v>0</v>
      </c>
      <c r="N122" s="34"/>
      <c r="O122" s="35"/>
      <c r="P122" s="35"/>
      <c r="Q122" s="35"/>
      <c r="R122" s="35"/>
      <c r="S122" s="35"/>
      <c r="T122" s="35"/>
      <c r="U122" s="35"/>
      <c r="V122" s="35"/>
      <c r="W122" s="35"/>
      <c r="X122" s="35"/>
      <c r="Y122" s="35"/>
      <c r="Z122" s="35"/>
    </row>
    <row r="123" spans="2:26" x14ac:dyDescent="0.35">
      <c r="B123" s="27">
        <v>1980</v>
      </c>
      <c r="C123" s="28" t="s">
        <v>77</v>
      </c>
      <c r="D123" s="29">
        <v>1056701.1900000004</v>
      </c>
      <c r="E123" s="30">
        <v>581903.1399999999</v>
      </c>
      <c r="F123" s="31">
        <f t="shared" si="7"/>
        <v>474798.05000000051</v>
      </c>
      <c r="G123" s="30">
        <v>0</v>
      </c>
      <c r="H123" s="31">
        <f t="shared" si="8"/>
        <v>474798.05000000051</v>
      </c>
      <c r="I123" s="32">
        <f t="shared" si="9"/>
        <v>20</v>
      </c>
      <c r="J123" s="33">
        <f t="shared" ref="J123:J128" si="11">IF(I123=0,"",1/I123)</f>
        <v>0.05</v>
      </c>
      <c r="K123" s="31">
        <f t="shared" ref="K123:K128" si="12">IF(I123=0,0,H123/I123)</f>
        <v>23739.902500000026</v>
      </c>
      <c r="L123" s="30">
        <v>21837.550000000047</v>
      </c>
      <c r="M123" s="31">
        <f t="shared" si="10"/>
        <v>1902.352499999979</v>
      </c>
      <c r="N123" s="34"/>
      <c r="O123" s="35"/>
      <c r="P123" s="35"/>
      <c r="Q123" s="35"/>
      <c r="R123" s="35"/>
      <c r="S123" s="35"/>
      <c r="T123" s="35"/>
      <c r="U123" s="35"/>
      <c r="V123" s="35"/>
      <c r="W123" s="35"/>
      <c r="X123" s="35"/>
      <c r="Y123" s="35"/>
      <c r="Z123" s="35"/>
    </row>
    <row r="124" spans="2:26" x14ac:dyDescent="0.35">
      <c r="B124" s="27">
        <v>1985</v>
      </c>
      <c r="C124" s="28" t="s">
        <v>78</v>
      </c>
      <c r="D124" s="29">
        <v>0</v>
      </c>
      <c r="E124" s="30">
        <v>0</v>
      </c>
      <c r="F124" s="31">
        <f t="shared" si="7"/>
        <v>0</v>
      </c>
      <c r="G124" s="30">
        <v>0</v>
      </c>
      <c r="H124" s="31">
        <f t="shared" si="8"/>
        <v>0</v>
      </c>
      <c r="I124" s="32">
        <f t="shared" si="9"/>
        <v>0</v>
      </c>
      <c r="J124" s="33" t="str">
        <f t="shared" si="11"/>
        <v/>
      </c>
      <c r="K124" s="31">
        <f t="shared" si="12"/>
        <v>0</v>
      </c>
      <c r="L124" s="30">
        <v>0</v>
      </c>
      <c r="M124" s="31">
        <f t="shared" si="10"/>
        <v>0</v>
      </c>
      <c r="N124" s="34"/>
      <c r="O124" s="35"/>
      <c r="P124" s="35"/>
      <c r="Q124" s="35"/>
      <c r="R124" s="35"/>
      <c r="S124" s="35"/>
      <c r="T124" s="35"/>
      <c r="U124" s="35"/>
      <c r="V124" s="35"/>
      <c r="W124" s="35"/>
      <c r="X124" s="35"/>
      <c r="Y124" s="35"/>
      <c r="Z124" s="35"/>
    </row>
    <row r="125" spans="2:26" x14ac:dyDescent="0.35">
      <c r="B125" s="27">
        <v>1990</v>
      </c>
      <c r="C125" s="28" t="s">
        <v>79</v>
      </c>
      <c r="D125" s="29">
        <v>0</v>
      </c>
      <c r="E125" s="30">
        <v>0</v>
      </c>
      <c r="F125" s="31">
        <f t="shared" si="7"/>
        <v>0</v>
      </c>
      <c r="G125" s="30">
        <v>0</v>
      </c>
      <c r="H125" s="31">
        <f t="shared" si="8"/>
        <v>0</v>
      </c>
      <c r="I125" s="32">
        <f t="shared" si="9"/>
        <v>0</v>
      </c>
      <c r="J125" s="33" t="str">
        <f t="shared" si="11"/>
        <v/>
      </c>
      <c r="K125" s="31">
        <f t="shared" si="12"/>
        <v>0</v>
      </c>
      <c r="L125" s="30">
        <v>0</v>
      </c>
      <c r="M125" s="31">
        <f t="shared" si="10"/>
        <v>0</v>
      </c>
      <c r="N125" s="34"/>
      <c r="O125" s="35"/>
      <c r="P125" s="35"/>
      <c r="R125" s="35"/>
      <c r="S125" s="35"/>
      <c r="T125" s="35"/>
      <c r="U125" s="35"/>
      <c r="V125" s="35"/>
      <c r="W125" s="35"/>
      <c r="X125" s="35"/>
      <c r="Y125" s="35"/>
      <c r="Z125" s="35"/>
    </row>
    <row r="126" spans="2:26" x14ac:dyDescent="0.35">
      <c r="B126" s="27">
        <v>1995</v>
      </c>
      <c r="C126" s="28" t="s">
        <v>80</v>
      </c>
      <c r="D126" s="29">
        <v>-16367395.939999998</v>
      </c>
      <c r="E126" s="30">
        <v>-4453.37</v>
      </c>
      <c r="F126" s="31">
        <f t="shared" si="7"/>
        <v>-16362942.569999998</v>
      </c>
      <c r="G126" s="30">
        <v>-1812460.4299999997</v>
      </c>
      <c r="H126" s="31">
        <f t="shared" si="8"/>
        <v>-17269172.784999996</v>
      </c>
      <c r="I126" s="32">
        <v>38.395554781468768</v>
      </c>
      <c r="J126" s="33">
        <f t="shared" si="11"/>
        <v>2.6044681622431981E-2</v>
      </c>
      <c r="K126" s="31">
        <f t="shared" si="12"/>
        <v>-449770.10706809192</v>
      </c>
      <c r="L126" s="30">
        <v>-369568.94999999966</v>
      </c>
      <c r="M126" s="31">
        <f t="shared" si="10"/>
        <v>-80201.15706809226</v>
      </c>
      <c r="N126" s="34"/>
      <c r="O126" s="36"/>
      <c r="P126" s="35"/>
      <c r="R126" s="35"/>
      <c r="S126" s="35"/>
      <c r="T126" s="35"/>
      <c r="U126" s="35"/>
      <c r="V126" s="35"/>
      <c r="W126" s="35"/>
      <c r="X126" s="35"/>
      <c r="Y126" s="35"/>
      <c r="Z126" s="35"/>
    </row>
    <row r="127" spans="2:26" x14ac:dyDescent="0.35">
      <c r="B127" s="37">
        <v>2440</v>
      </c>
      <c r="C127" s="38" t="s">
        <v>81</v>
      </c>
      <c r="D127" s="29">
        <v>0</v>
      </c>
      <c r="E127" s="30">
        <v>0</v>
      </c>
      <c r="F127" s="31">
        <f t="shared" si="7"/>
        <v>0</v>
      </c>
      <c r="G127" s="30">
        <v>0</v>
      </c>
      <c r="H127" s="31">
        <f t="shared" si="8"/>
        <v>0</v>
      </c>
      <c r="I127" s="32">
        <f t="shared" si="9"/>
        <v>0</v>
      </c>
      <c r="J127" s="33" t="str">
        <f t="shared" si="11"/>
        <v/>
      </c>
      <c r="K127" s="31">
        <f t="shared" si="12"/>
        <v>0</v>
      </c>
      <c r="L127" s="30">
        <v>0</v>
      </c>
      <c r="M127" s="31">
        <f t="shared" si="10"/>
        <v>0</v>
      </c>
      <c r="N127" s="34"/>
      <c r="O127" s="35"/>
      <c r="P127" s="35"/>
      <c r="Q127" s="35"/>
      <c r="R127" s="35"/>
      <c r="S127" s="35"/>
      <c r="T127" s="35"/>
      <c r="U127" s="35"/>
      <c r="V127" s="35"/>
      <c r="W127" s="35"/>
      <c r="X127" s="35"/>
      <c r="Y127" s="35"/>
      <c r="Z127" s="35"/>
    </row>
    <row r="128" spans="2:26" x14ac:dyDescent="0.35">
      <c r="B128" s="37">
        <v>2005</v>
      </c>
      <c r="C128" s="38" t="s">
        <v>82</v>
      </c>
      <c r="D128" s="29">
        <v>0</v>
      </c>
      <c r="E128" s="30">
        <v>0</v>
      </c>
      <c r="F128" s="31">
        <f t="shared" si="7"/>
        <v>0</v>
      </c>
      <c r="G128" s="30">
        <v>0</v>
      </c>
      <c r="H128" s="31">
        <f t="shared" si="8"/>
        <v>0</v>
      </c>
      <c r="I128" s="32">
        <f t="shared" si="9"/>
        <v>0</v>
      </c>
      <c r="J128" s="33" t="str">
        <f t="shared" si="11"/>
        <v/>
      </c>
      <c r="K128" s="31">
        <f t="shared" si="12"/>
        <v>0</v>
      </c>
      <c r="L128" s="30">
        <v>0</v>
      </c>
      <c r="M128" s="31">
        <f t="shared" si="10"/>
        <v>0</v>
      </c>
      <c r="N128" s="34"/>
      <c r="O128" s="35"/>
      <c r="P128" s="35"/>
      <c r="Q128" s="35"/>
      <c r="R128" s="35"/>
      <c r="S128" s="35"/>
      <c r="T128" s="35"/>
      <c r="U128" s="35"/>
      <c r="V128" s="35"/>
      <c r="W128" s="35"/>
      <c r="X128" s="35"/>
      <c r="Y128" s="35"/>
      <c r="Z128" s="35"/>
    </row>
    <row r="129" spans="1:26" x14ac:dyDescent="0.35">
      <c r="B129" s="27" t="s">
        <v>84</v>
      </c>
      <c r="C129" s="28" t="s">
        <v>85</v>
      </c>
      <c r="D129" s="29"/>
      <c r="E129" s="30"/>
      <c r="F129" s="31">
        <f t="shared" si="7"/>
        <v>0</v>
      </c>
      <c r="G129" s="30"/>
      <c r="H129" s="31">
        <f t="shared" si="8"/>
        <v>0</v>
      </c>
      <c r="I129" s="32"/>
      <c r="J129" s="33" t="str">
        <f>IF(I129=0,"",1/I129)</f>
        <v/>
      </c>
      <c r="K129" s="31">
        <f>IF(I129=0,0,H129/I129)</f>
        <v>0</v>
      </c>
      <c r="L129" s="30"/>
      <c r="M129" s="31">
        <f t="shared" si="10"/>
        <v>0</v>
      </c>
      <c r="O129" s="35"/>
      <c r="P129" s="35"/>
      <c r="Q129" s="35"/>
      <c r="R129" s="35"/>
      <c r="S129" s="35"/>
      <c r="T129" s="35"/>
      <c r="U129" s="35"/>
      <c r="V129" s="35"/>
      <c r="W129" s="35"/>
      <c r="X129" s="35"/>
      <c r="Y129" s="35"/>
      <c r="Z129" s="35"/>
    </row>
    <row r="130" spans="1:26" x14ac:dyDescent="0.35">
      <c r="B130" s="27" t="s">
        <v>84</v>
      </c>
      <c r="C130" s="28" t="s">
        <v>85</v>
      </c>
      <c r="D130" s="29"/>
      <c r="E130" s="30"/>
      <c r="F130" s="31">
        <f t="shared" si="7"/>
        <v>0</v>
      </c>
      <c r="G130" s="30"/>
      <c r="H130" s="31">
        <f t="shared" si="8"/>
        <v>0</v>
      </c>
      <c r="I130" s="32"/>
      <c r="J130" s="33" t="str">
        <f>IF(I130=0,"",1/I130)</f>
        <v/>
      </c>
      <c r="K130" s="31">
        <f>IF(I130=0,0,H130/I130)</f>
        <v>0</v>
      </c>
      <c r="L130" s="30"/>
      <c r="M130" s="31">
        <f t="shared" si="10"/>
        <v>0</v>
      </c>
      <c r="O130" s="35"/>
      <c r="P130" s="35"/>
      <c r="Q130" s="35"/>
      <c r="R130" s="35"/>
      <c r="S130" s="35"/>
      <c r="T130" s="35"/>
      <c r="U130" s="35"/>
      <c r="V130" s="35"/>
      <c r="W130" s="35"/>
      <c r="X130" s="35"/>
      <c r="Y130" s="35"/>
      <c r="Z130" s="35"/>
    </row>
    <row r="131" spans="1:26" x14ac:dyDescent="0.35">
      <c r="B131" s="27" t="s">
        <v>84</v>
      </c>
      <c r="C131" s="28" t="s">
        <v>85</v>
      </c>
      <c r="D131" s="29"/>
      <c r="E131" s="30"/>
      <c r="F131" s="31">
        <f t="shared" si="7"/>
        <v>0</v>
      </c>
      <c r="G131" s="30"/>
      <c r="H131" s="31">
        <f t="shared" si="8"/>
        <v>0</v>
      </c>
      <c r="I131" s="32"/>
      <c r="J131" s="33" t="str">
        <f>IF(I131=0,"",1/I131)</f>
        <v/>
      </c>
      <c r="K131" s="31">
        <f>IF(I131=0,0,H131/I131)</f>
        <v>0</v>
      </c>
      <c r="L131" s="30"/>
      <c r="M131" s="31">
        <f t="shared" si="10"/>
        <v>0</v>
      </c>
      <c r="O131" s="35"/>
      <c r="P131" s="35"/>
      <c r="Q131" s="35"/>
      <c r="R131" s="35"/>
      <c r="S131" s="35"/>
      <c r="T131" s="35"/>
      <c r="U131" s="35"/>
      <c r="V131" s="35"/>
      <c r="W131" s="35"/>
      <c r="X131" s="35"/>
      <c r="Y131" s="35"/>
      <c r="Z131" s="35"/>
    </row>
    <row r="132" spans="1:26" ht="12" thickBot="1" x14ac:dyDescent="0.4">
      <c r="B132" s="42"/>
      <c r="C132" s="43"/>
      <c r="D132" s="44"/>
      <c r="E132" s="45"/>
      <c r="F132" s="46">
        <f>D132-E132</f>
        <v>0</v>
      </c>
      <c r="G132" s="45"/>
      <c r="H132" s="46">
        <f>F132+0.5*G132</f>
        <v>0</v>
      </c>
      <c r="I132" s="47"/>
      <c r="J132" s="48" t="str">
        <f>IF(I132=0,"",1/I132)</f>
        <v/>
      </c>
      <c r="K132" s="46">
        <f>IF(I132=0,0,H132/I132)</f>
        <v>0</v>
      </c>
      <c r="L132" s="45"/>
      <c r="M132" s="46">
        <f>IF(ISERROR(+K132-L132), "", +K132-L132)</f>
        <v>0</v>
      </c>
      <c r="O132" s="35"/>
      <c r="P132" s="35"/>
      <c r="Q132" s="35"/>
      <c r="R132" s="35"/>
      <c r="S132" s="35"/>
      <c r="T132" s="35"/>
      <c r="U132" s="35"/>
      <c r="V132" s="35"/>
      <c r="W132" s="35"/>
      <c r="X132" s="35"/>
      <c r="Y132" s="35"/>
      <c r="Z132" s="35"/>
    </row>
    <row r="133" spans="1:26" ht="12" thickTop="1" x14ac:dyDescent="0.35">
      <c r="B133" s="49"/>
      <c r="C133" s="50" t="s">
        <v>83</v>
      </c>
      <c r="D133" s="51">
        <f>SUM(D77:D132)</f>
        <v>144525444.47000003</v>
      </c>
      <c r="E133" s="52">
        <f>SUM(E77:E132)</f>
        <v>13833505.090000004</v>
      </c>
      <c r="F133" s="52">
        <f>SUM(F77:F132)</f>
        <v>130691939.38000003</v>
      </c>
      <c r="G133" s="52">
        <f>SUM(G77:G132)</f>
        <v>13573262.310000008</v>
      </c>
      <c r="H133" s="52">
        <f>SUM(H77:H132)</f>
        <v>137478570.53500003</v>
      </c>
      <c r="I133" s="53"/>
      <c r="J133" s="54"/>
      <c r="K133" s="52">
        <f>SUM(K77:K132)</f>
        <v>5021695.1642319094</v>
      </c>
      <c r="L133" s="52">
        <f>SUM(L77:L132)</f>
        <v>4801221.7399999993</v>
      </c>
      <c r="M133" s="52">
        <f>SUM(M77:M132)</f>
        <v>220473.42423190951</v>
      </c>
      <c r="N133" s="55"/>
      <c r="O133" s="35"/>
      <c r="P133" s="35"/>
      <c r="Q133" s="35"/>
      <c r="R133" s="35"/>
      <c r="S133" s="35"/>
      <c r="T133" s="35"/>
      <c r="U133" s="35"/>
      <c r="V133" s="35"/>
      <c r="W133" s="35"/>
      <c r="X133" s="35"/>
      <c r="Y133" s="35"/>
      <c r="Z133" s="35"/>
    </row>
    <row r="134" spans="1:26" x14ac:dyDescent="0.35">
      <c r="C134" s="56"/>
      <c r="D134" s="57"/>
      <c r="E134" s="57"/>
      <c r="G134" s="57"/>
      <c r="L134" s="57"/>
      <c r="M134" s="58"/>
      <c r="O134" s="35"/>
      <c r="P134" s="35"/>
      <c r="Q134" s="35"/>
      <c r="R134" s="35"/>
      <c r="S134" s="35"/>
      <c r="T134" s="35"/>
      <c r="U134" s="35"/>
      <c r="V134" s="35"/>
      <c r="W134" s="35"/>
      <c r="X134" s="35"/>
      <c r="Y134" s="35"/>
      <c r="Z134" s="35"/>
    </row>
    <row r="135" spans="1:26" x14ac:dyDescent="0.35">
      <c r="O135" s="35"/>
      <c r="P135" s="35"/>
      <c r="Q135" s="35"/>
      <c r="R135" s="35"/>
      <c r="S135" s="35"/>
      <c r="T135" s="35"/>
      <c r="U135" s="35"/>
      <c r="V135" s="35"/>
      <c r="W135" s="35"/>
      <c r="X135" s="35"/>
      <c r="Y135" s="35"/>
      <c r="Z135" s="35"/>
    </row>
    <row r="136" spans="1:26" x14ac:dyDescent="0.35">
      <c r="O136" s="35"/>
      <c r="P136" s="35"/>
      <c r="Q136" s="35"/>
      <c r="R136" s="35"/>
      <c r="S136" s="35"/>
      <c r="T136" s="35"/>
      <c r="U136" s="35"/>
      <c r="V136" s="35"/>
      <c r="W136" s="35"/>
      <c r="X136" s="35"/>
      <c r="Y136" s="35"/>
      <c r="Z136" s="35"/>
    </row>
    <row r="137" spans="1:26" x14ac:dyDescent="0.35">
      <c r="B137" s="14"/>
      <c r="C137" s="15"/>
      <c r="D137" s="16" t="s">
        <v>1</v>
      </c>
      <c r="E137" s="17">
        <f>+E73+1</f>
        <v>2019</v>
      </c>
      <c r="F137" s="7" t="s">
        <v>2</v>
      </c>
      <c r="I137" s="14"/>
      <c r="J137" s="14"/>
      <c r="K137" s="18"/>
      <c r="O137" s="35"/>
      <c r="P137" s="35"/>
      <c r="Q137" s="35"/>
      <c r="R137" s="35"/>
      <c r="S137" s="35"/>
      <c r="T137" s="35"/>
      <c r="U137" s="35"/>
      <c r="V137" s="35"/>
      <c r="W137" s="35"/>
      <c r="X137" s="35"/>
      <c r="Y137" s="35"/>
      <c r="Z137" s="35"/>
    </row>
    <row r="138" spans="1:26" x14ac:dyDescent="0.35">
      <c r="O138" s="35"/>
      <c r="P138" s="35"/>
      <c r="Q138" s="35"/>
      <c r="R138" s="35"/>
      <c r="S138" s="35"/>
      <c r="T138" s="35"/>
      <c r="U138" s="35"/>
      <c r="V138" s="35"/>
      <c r="W138" s="35"/>
      <c r="X138" s="35"/>
      <c r="Y138" s="35"/>
      <c r="Z138" s="35"/>
    </row>
    <row r="139" spans="1:26" ht="36" customHeight="1" x14ac:dyDescent="0.35">
      <c r="A139" s="19"/>
      <c r="B139" s="72" t="s">
        <v>3</v>
      </c>
      <c r="C139" s="73" t="s">
        <v>4</v>
      </c>
      <c r="D139" s="20" t="str">
        <f>"Opening Cost PP&amp;E as at Jan 1, "&amp;E137</f>
        <v>Opening Cost PP&amp;E as at Jan 1, 2019</v>
      </c>
      <c r="E139" s="21" t="s">
        <v>5</v>
      </c>
      <c r="F139" s="21" t="s">
        <v>6</v>
      </c>
      <c r="G139" s="21" t="s">
        <v>7</v>
      </c>
      <c r="H139" s="21" t="s">
        <v>8</v>
      </c>
      <c r="I139" s="22" t="s">
        <v>9</v>
      </c>
      <c r="J139" s="22" t="s">
        <v>10</v>
      </c>
      <c r="K139" s="21" t="str">
        <f>E137&amp;" Depreciation Expense"</f>
        <v>2019 Depreciation Expense</v>
      </c>
      <c r="L139" s="70" t="str">
        <f>E137&amp;" Depreciation Expense per Appendix 2-B Fixed Assets 
(l)"</f>
        <v>2019 Depreciation Expense per Appendix 2-B Fixed Assets 
(l)</v>
      </c>
      <c r="M139" s="21" t="s">
        <v>11</v>
      </c>
      <c r="O139" s="35"/>
      <c r="P139" s="35"/>
      <c r="Q139" s="35"/>
      <c r="R139" s="35"/>
      <c r="S139" s="35"/>
      <c r="T139" s="35"/>
      <c r="U139" s="35"/>
      <c r="V139" s="35"/>
      <c r="W139" s="35"/>
      <c r="X139" s="35"/>
      <c r="Y139" s="35"/>
      <c r="Z139" s="35"/>
    </row>
    <row r="140" spans="1:26" ht="24.95" customHeight="1" x14ac:dyDescent="0.35">
      <c r="A140" s="19"/>
      <c r="B140" s="72"/>
      <c r="C140" s="73"/>
      <c r="D140" s="24" t="s">
        <v>12</v>
      </c>
      <c r="E140" s="24" t="s">
        <v>13</v>
      </c>
      <c r="F140" s="24" t="s">
        <v>14</v>
      </c>
      <c r="G140" s="24" t="s">
        <v>15</v>
      </c>
      <c r="H140" s="25" t="s">
        <v>16</v>
      </c>
      <c r="I140" s="26" t="s">
        <v>17</v>
      </c>
      <c r="J140" s="26" t="s">
        <v>18</v>
      </c>
      <c r="K140" s="24" t="s">
        <v>19</v>
      </c>
      <c r="L140" s="71"/>
      <c r="M140" s="24" t="s">
        <v>20</v>
      </c>
      <c r="O140" s="35"/>
      <c r="P140" s="35"/>
      <c r="Q140" s="35"/>
      <c r="R140" s="35"/>
      <c r="S140" s="35"/>
      <c r="T140" s="35"/>
      <c r="U140" s="35"/>
      <c r="V140" s="35"/>
      <c r="W140" s="35"/>
      <c r="X140" s="35"/>
      <c r="Y140" s="35"/>
      <c r="Z140" s="35"/>
    </row>
    <row r="141" spans="1:26" x14ac:dyDescent="0.35">
      <c r="B141" s="27">
        <v>1606</v>
      </c>
      <c r="C141" s="28" t="s">
        <v>21</v>
      </c>
      <c r="D141" s="29">
        <v>0</v>
      </c>
      <c r="E141" s="30">
        <v>0</v>
      </c>
      <c r="F141" s="31">
        <f>D141-E141</f>
        <v>0</v>
      </c>
      <c r="G141" s="30">
        <v>0</v>
      </c>
      <c r="H141" s="31">
        <f>F141+0.5*G141</f>
        <v>0</v>
      </c>
      <c r="I141" s="32">
        <f t="shared" ref="I141:I192" si="13">INDEX($B$12:$P$69,MATCH($B141,$B$12:$B$69,0),MATCH(I$75,$B$12:$P$12,0))</f>
        <v>40</v>
      </c>
      <c r="J141" s="33">
        <f t="shared" ref="J141:J196" si="14">IF(I141=0,"",1/I141)</f>
        <v>2.5000000000000001E-2</v>
      </c>
      <c r="K141" s="31">
        <f t="shared" ref="K141:K196" si="15">IF(I141=0,0,H141/I141)</f>
        <v>0</v>
      </c>
      <c r="L141" s="30">
        <v>0</v>
      </c>
      <c r="M141" s="31">
        <f>IF(ISERROR(+K141-L141), "", +K141-L141)</f>
        <v>0</v>
      </c>
      <c r="N141" s="34"/>
      <c r="O141" s="35"/>
      <c r="P141" s="35"/>
      <c r="Q141" s="35"/>
      <c r="R141" s="35"/>
      <c r="S141" s="35"/>
      <c r="T141" s="35"/>
      <c r="U141" s="35"/>
      <c r="V141" s="35"/>
      <c r="W141" s="35"/>
      <c r="X141" s="35"/>
      <c r="Y141" s="35"/>
      <c r="Z141" s="35"/>
    </row>
    <row r="142" spans="1:26" x14ac:dyDescent="0.35">
      <c r="B142" s="27">
        <v>1608</v>
      </c>
      <c r="C142" s="28" t="s">
        <v>22</v>
      </c>
      <c r="D142" s="29">
        <v>156053</v>
      </c>
      <c r="E142" s="30">
        <v>0</v>
      </c>
      <c r="F142" s="31">
        <f t="shared" ref="F142:F196" si="16">D142-E142</f>
        <v>156053</v>
      </c>
      <c r="G142" s="30">
        <v>0</v>
      </c>
      <c r="H142" s="31">
        <f t="shared" ref="H142:H196" si="17">F142+0.5*G142</f>
        <v>156053</v>
      </c>
      <c r="I142" s="32">
        <f t="shared" si="13"/>
        <v>40</v>
      </c>
      <c r="J142" s="33">
        <f t="shared" si="14"/>
        <v>2.5000000000000001E-2</v>
      </c>
      <c r="K142" s="31">
        <f t="shared" si="15"/>
        <v>3901.3249999999998</v>
      </c>
      <c r="L142" s="30">
        <v>3901.3300000000017</v>
      </c>
      <c r="M142" s="31">
        <f t="shared" ref="M142:M192" si="18">IF(ISERROR(+K142-L142), "", +K142-L142)</f>
        <v>-5.0000000019281288E-3</v>
      </c>
      <c r="N142" s="34"/>
      <c r="O142" s="35"/>
      <c r="P142" s="35"/>
      <c r="Q142" s="35"/>
      <c r="R142" s="35"/>
      <c r="S142" s="35"/>
      <c r="T142" s="35"/>
      <c r="U142" s="35"/>
      <c r="V142" s="35"/>
      <c r="W142" s="35"/>
      <c r="X142" s="35"/>
      <c r="Y142" s="35"/>
      <c r="Z142" s="35"/>
    </row>
    <row r="143" spans="1:26" x14ac:dyDescent="0.35">
      <c r="B143" s="27">
        <v>1609</v>
      </c>
      <c r="C143" s="28" t="s">
        <v>23</v>
      </c>
      <c r="D143" s="29">
        <v>155722.38</v>
      </c>
      <c r="E143" s="30">
        <v>0</v>
      </c>
      <c r="F143" s="31">
        <f t="shared" si="16"/>
        <v>155722.38</v>
      </c>
      <c r="G143" s="30">
        <v>0</v>
      </c>
      <c r="H143" s="31">
        <f t="shared" si="17"/>
        <v>155722.38</v>
      </c>
      <c r="I143" s="32">
        <f t="shared" si="13"/>
        <v>45</v>
      </c>
      <c r="J143" s="33">
        <f t="shared" si="14"/>
        <v>2.2222222222222223E-2</v>
      </c>
      <c r="K143" s="31">
        <f t="shared" si="15"/>
        <v>3460.4973333333332</v>
      </c>
      <c r="L143" s="30">
        <v>3460.5</v>
      </c>
      <c r="M143" s="31">
        <f t="shared" si="18"/>
        <v>-2.6666666667551908E-3</v>
      </c>
      <c r="N143" s="34"/>
      <c r="O143" s="35"/>
      <c r="P143" s="35"/>
      <c r="Q143" s="35"/>
      <c r="R143" s="35"/>
      <c r="S143" s="35"/>
      <c r="T143" s="35"/>
      <c r="U143" s="35"/>
      <c r="V143" s="35"/>
      <c r="W143" s="35"/>
      <c r="X143" s="35"/>
      <c r="Y143" s="35"/>
      <c r="Z143" s="35"/>
    </row>
    <row r="144" spans="1:26" x14ac:dyDescent="0.35">
      <c r="B144" s="27">
        <v>1610</v>
      </c>
      <c r="C144" s="28" t="s">
        <v>24</v>
      </c>
      <c r="D144" s="29">
        <v>40575.65</v>
      </c>
      <c r="E144" s="30">
        <v>0</v>
      </c>
      <c r="F144" s="31">
        <f t="shared" si="16"/>
        <v>40575.65</v>
      </c>
      <c r="G144" s="30">
        <v>0</v>
      </c>
      <c r="H144" s="31">
        <f t="shared" si="17"/>
        <v>40575.65</v>
      </c>
      <c r="I144" s="32">
        <f t="shared" si="13"/>
        <v>40</v>
      </c>
      <c r="J144" s="33">
        <f t="shared" si="14"/>
        <v>2.5000000000000001E-2</v>
      </c>
      <c r="K144" s="31">
        <f t="shared" si="15"/>
        <v>1014.39125</v>
      </c>
      <c r="L144" s="30">
        <v>1014.3999999999905</v>
      </c>
      <c r="M144" s="31">
        <f t="shared" si="18"/>
        <v>-8.7499999905276127E-3</v>
      </c>
      <c r="N144" s="34"/>
      <c r="O144" s="35"/>
      <c r="P144" s="35"/>
      <c r="Q144" s="35"/>
      <c r="R144" s="35"/>
      <c r="S144" s="35"/>
      <c r="T144" s="35"/>
      <c r="U144" s="35"/>
      <c r="V144" s="35"/>
      <c r="W144" s="35"/>
      <c r="X144" s="35"/>
      <c r="Y144" s="35"/>
      <c r="Z144" s="35"/>
    </row>
    <row r="145" spans="2:26" x14ac:dyDescent="0.35">
      <c r="B145" s="27">
        <v>1611</v>
      </c>
      <c r="C145" s="28" t="s">
        <v>25</v>
      </c>
      <c r="D145" s="29">
        <v>1574203.08</v>
      </c>
      <c r="E145" s="30">
        <v>276014.55</v>
      </c>
      <c r="F145" s="31">
        <f t="shared" si="16"/>
        <v>1298188.53</v>
      </c>
      <c r="G145" s="30">
        <v>503523.50999999978</v>
      </c>
      <c r="H145" s="31">
        <f t="shared" si="17"/>
        <v>1549950.2849999999</v>
      </c>
      <c r="I145" s="32">
        <f t="shared" si="13"/>
        <v>5</v>
      </c>
      <c r="J145" s="33">
        <f t="shared" si="14"/>
        <v>0.2</v>
      </c>
      <c r="K145" s="31">
        <f t="shared" si="15"/>
        <v>309990.05699999997</v>
      </c>
      <c r="L145" s="30">
        <v>283166.19000000041</v>
      </c>
      <c r="M145" s="31">
        <f t="shared" si="18"/>
        <v>26823.866999999562</v>
      </c>
      <c r="N145" s="34"/>
      <c r="O145" s="35"/>
      <c r="P145" s="35"/>
      <c r="Q145" s="35"/>
      <c r="R145" s="35"/>
      <c r="S145" s="35"/>
      <c r="T145" s="35"/>
      <c r="U145" s="35"/>
      <c r="V145" s="35"/>
      <c r="W145" s="35"/>
      <c r="X145" s="35"/>
      <c r="Y145" s="35"/>
      <c r="Z145" s="35"/>
    </row>
    <row r="146" spans="2:26" x14ac:dyDescent="0.35">
      <c r="B146" s="27" t="s">
        <v>26</v>
      </c>
      <c r="C146" s="28" t="s">
        <v>27</v>
      </c>
      <c r="D146" s="29">
        <v>11253824.24</v>
      </c>
      <c r="E146" s="30">
        <v>3678101.6700000004</v>
      </c>
      <c r="F146" s="31">
        <f t="shared" si="16"/>
        <v>7575722.5700000003</v>
      </c>
      <c r="G146" s="30">
        <v>310754.58000000007</v>
      </c>
      <c r="H146" s="31">
        <f t="shared" si="17"/>
        <v>7731099.8600000003</v>
      </c>
      <c r="I146" s="32">
        <f t="shared" si="13"/>
        <v>10</v>
      </c>
      <c r="J146" s="33">
        <f t="shared" si="14"/>
        <v>0.1</v>
      </c>
      <c r="K146" s="31">
        <f t="shared" si="15"/>
        <v>773109.98600000003</v>
      </c>
      <c r="L146" s="30">
        <v>772243.51999999979</v>
      </c>
      <c r="M146" s="31">
        <f t="shared" si="18"/>
        <v>866.46600000024773</v>
      </c>
      <c r="N146" s="34"/>
      <c r="O146" s="35"/>
      <c r="P146" s="35"/>
      <c r="Q146" s="35"/>
      <c r="R146" s="35"/>
      <c r="S146" s="35"/>
      <c r="T146" s="35"/>
      <c r="U146" s="35"/>
      <c r="V146" s="35"/>
      <c r="W146" s="35"/>
      <c r="X146" s="35"/>
      <c r="Y146" s="35"/>
      <c r="Z146" s="35"/>
    </row>
    <row r="147" spans="2:26" x14ac:dyDescent="0.35">
      <c r="B147" s="27">
        <v>1612</v>
      </c>
      <c r="C147" s="28" t="s">
        <v>28</v>
      </c>
      <c r="D147" s="29">
        <v>327985.07999999996</v>
      </c>
      <c r="E147" s="30">
        <v>49918.37</v>
      </c>
      <c r="F147" s="31">
        <f t="shared" si="16"/>
        <v>278066.70999999996</v>
      </c>
      <c r="G147" s="30">
        <v>2175</v>
      </c>
      <c r="H147" s="31">
        <f t="shared" si="17"/>
        <v>279154.20999999996</v>
      </c>
      <c r="I147" s="32">
        <f t="shared" si="13"/>
        <v>40</v>
      </c>
      <c r="J147" s="33">
        <f t="shared" si="14"/>
        <v>2.5000000000000001E-2</v>
      </c>
      <c r="K147" s="31">
        <f t="shared" si="15"/>
        <v>6978.8552499999987</v>
      </c>
      <c r="L147" s="30">
        <v>6974.6200000000026</v>
      </c>
      <c r="M147" s="31">
        <f t="shared" si="18"/>
        <v>4.2352499999960855</v>
      </c>
      <c r="N147" s="34"/>
      <c r="O147" s="35"/>
      <c r="P147" s="35"/>
      <c r="Q147" s="35"/>
      <c r="R147" s="35"/>
      <c r="S147" s="35"/>
      <c r="T147" s="35"/>
      <c r="U147" s="35"/>
      <c r="V147" s="35"/>
      <c r="W147" s="35"/>
      <c r="X147" s="35"/>
      <c r="Y147" s="35"/>
      <c r="Z147" s="35"/>
    </row>
    <row r="148" spans="2:26" x14ac:dyDescent="0.35">
      <c r="B148" s="27">
        <v>1805</v>
      </c>
      <c r="C148" s="28" t="s">
        <v>29</v>
      </c>
      <c r="D148" s="29">
        <v>206653.7</v>
      </c>
      <c r="E148" s="30">
        <v>0</v>
      </c>
      <c r="F148" s="31">
        <f t="shared" si="16"/>
        <v>206653.7</v>
      </c>
      <c r="G148" s="30">
        <v>0</v>
      </c>
      <c r="H148" s="31">
        <f t="shared" si="17"/>
        <v>206653.7</v>
      </c>
      <c r="I148" s="32">
        <f t="shared" si="13"/>
        <v>0</v>
      </c>
      <c r="J148" s="33" t="str">
        <f t="shared" si="14"/>
        <v/>
      </c>
      <c r="K148" s="31">
        <f t="shared" si="15"/>
        <v>0</v>
      </c>
      <c r="L148" s="30">
        <v>0</v>
      </c>
      <c r="M148" s="31">
        <f t="shared" si="18"/>
        <v>0</v>
      </c>
      <c r="N148" s="34"/>
      <c r="O148" s="35"/>
      <c r="P148" s="35"/>
      <c r="Q148" s="35"/>
      <c r="R148" s="35"/>
      <c r="S148" s="35"/>
      <c r="T148" s="35"/>
      <c r="U148" s="35"/>
      <c r="V148" s="35"/>
      <c r="W148" s="35"/>
      <c r="X148" s="35"/>
      <c r="Y148" s="35"/>
      <c r="Z148" s="35"/>
    </row>
    <row r="149" spans="2:26" x14ac:dyDescent="0.35">
      <c r="B149" s="27">
        <v>1808</v>
      </c>
      <c r="C149" s="28" t="s">
        <v>30</v>
      </c>
      <c r="D149" s="29">
        <v>3475850.24</v>
      </c>
      <c r="E149" s="30">
        <v>0</v>
      </c>
      <c r="F149" s="31">
        <f t="shared" si="16"/>
        <v>3475850.24</v>
      </c>
      <c r="G149" s="30">
        <v>0</v>
      </c>
      <c r="H149" s="31">
        <f t="shared" si="17"/>
        <v>3475850.24</v>
      </c>
      <c r="I149" s="32">
        <f t="shared" si="13"/>
        <v>50</v>
      </c>
      <c r="J149" s="33">
        <f t="shared" si="14"/>
        <v>0.02</v>
      </c>
      <c r="K149" s="31">
        <f t="shared" si="15"/>
        <v>69517.00480000001</v>
      </c>
      <c r="L149" s="30">
        <v>69517.000000000029</v>
      </c>
      <c r="M149" s="31">
        <f t="shared" si="18"/>
        <v>4.7999999806052074E-3</v>
      </c>
      <c r="N149" s="34"/>
      <c r="O149" s="35"/>
      <c r="P149" s="35"/>
      <c r="Q149" s="35"/>
      <c r="R149" s="35"/>
      <c r="S149" s="35"/>
      <c r="T149" s="35"/>
      <c r="U149" s="35"/>
      <c r="V149" s="35"/>
      <c r="W149" s="35"/>
      <c r="X149" s="35"/>
      <c r="Y149" s="35"/>
      <c r="Z149" s="35"/>
    </row>
    <row r="150" spans="2:26" x14ac:dyDescent="0.35">
      <c r="B150" s="27">
        <v>1810</v>
      </c>
      <c r="C150" s="28" t="s">
        <v>31</v>
      </c>
      <c r="D150" s="29">
        <v>0</v>
      </c>
      <c r="E150" s="30">
        <v>0</v>
      </c>
      <c r="F150" s="31">
        <f t="shared" si="16"/>
        <v>0</v>
      </c>
      <c r="G150" s="30">
        <v>0</v>
      </c>
      <c r="H150" s="31">
        <f t="shared" si="17"/>
        <v>0</v>
      </c>
      <c r="I150" s="32">
        <f t="shared" si="13"/>
        <v>0</v>
      </c>
      <c r="J150" s="33" t="str">
        <f t="shared" si="14"/>
        <v/>
      </c>
      <c r="K150" s="31">
        <f t="shared" si="15"/>
        <v>0</v>
      </c>
      <c r="L150" s="30">
        <v>0</v>
      </c>
      <c r="M150" s="31">
        <f t="shared" si="18"/>
        <v>0</v>
      </c>
      <c r="N150" s="34"/>
      <c r="O150" s="35"/>
      <c r="P150" s="35"/>
      <c r="Q150" s="35"/>
      <c r="R150" s="35"/>
      <c r="S150" s="35"/>
      <c r="T150" s="35"/>
      <c r="U150" s="35"/>
      <c r="V150" s="35"/>
      <c r="W150" s="35"/>
      <c r="X150" s="35"/>
      <c r="Y150" s="35"/>
      <c r="Z150" s="35"/>
    </row>
    <row r="151" spans="2:26" x14ac:dyDescent="0.35">
      <c r="B151" s="27">
        <v>1815</v>
      </c>
      <c r="C151" s="28" t="s">
        <v>32</v>
      </c>
      <c r="D151" s="29">
        <v>0</v>
      </c>
      <c r="E151" s="30">
        <v>0</v>
      </c>
      <c r="F151" s="31">
        <f t="shared" si="16"/>
        <v>0</v>
      </c>
      <c r="G151" s="30">
        <v>0</v>
      </c>
      <c r="H151" s="31">
        <f t="shared" si="17"/>
        <v>0</v>
      </c>
      <c r="I151" s="32">
        <f t="shared" si="13"/>
        <v>0</v>
      </c>
      <c r="J151" s="33" t="str">
        <f t="shared" si="14"/>
        <v/>
      </c>
      <c r="K151" s="31">
        <f t="shared" si="15"/>
        <v>0</v>
      </c>
      <c r="L151" s="30">
        <v>0</v>
      </c>
      <c r="M151" s="31">
        <f t="shared" si="18"/>
        <v>0</v>
      </c>
      <c r="N151" s="34"/>
      <c r="O151" s="35"/>
      <c r="P151" s="35"/>
      <c r="Q151" s="35"/>
      <c r="R151" s="35"/>
      <c r="S151" s="35"/>
      <c r="T151" s="35"/>
      <c r="U151" s="35"/>
      <c r="V151" s="35"/>
      <c r="W151" s="35"/>
      <c r="X151" s="35"/>
      <c r="Y151" s="35"/>
      <c r="Z151" s="35"/>
    </row>
    <row r="152" spans="2:26" x14ac:dyDescent="0.35">
      <c r="B152" s="27">
        <v>1820</v>
      </c>
      <c r="C152" s="28" t="s">
        <v>33</v>
      </c>
      <c r="D152" s="29">
        <v>14723149.120000001</v>
      </c>
      <c r="E152" s="30">
        <v>50000</v>
      </c>
      <c r="F152" s="31">
        <f t="shared" si="16"/>
        <v>14673149.120000001</v>
      </c>
      <c r="G152" s="30">
        <v>1529234.4599999995</v>
      </c>
      <c r="H152" s="31">
        <f t="shared" si="17"/>
        <v>15437766.350000001</v>
      </c>
      <c r="I152" s="32">
        <f t="shared" si="13"/>
        <v>50</v>
      </c>
      <c r="J152" s="33">
        <f t="shared" si="14"/>
        <v>0.02</v>
      </c>
      <c r="K152" s="31">
        <f t="shared" si="15"/>
        <v>308755.32700000005</v>
      </c>
      <c r="L152" s="30">
        <v>298492.68999999994</v>
      </c>
      <c r="M152" s="31">
        <f t="shared" si="18"/>
        <v>10262.637000000104</v>
      </c>
      <c r="N152" s="34"/>
      <c r="O152" s="35"/>
      <c r="P152" s="35"/>
      <c r="Q152" s="35"/>
      <c r="R152" s="35"/>
      <c r="S152" s="35"/>
      <c r="T152" s="35"/>
      <c r="U152" s="35"/>
      <c r="V152" s="35"/>
      <c r="W152" s="35"/>
      <c r="X152" s="35"/>
      <c r="Y152" s="35"/>
      <c r="Z152" s="35"/>
    </row>
    <row r="153" spans="2:26" x14ac:dyDescent="0.35">
      <c r="B153" s="27" t="s">
        <v>34</v>
      </c>
      <c r="C153" s="28" t="s">
        <v>35</v>
      </c>
      <c r="D153" s="29">
        <v>2699680.61</v>
      </c>
      <c r="E153" s="30">
        <v>0</v>
      </c>
      <c r="F153" s="31">
        <f t="shared" si="16"/>
        <v>2699680.61</v>
      </c>
      <c r="G153" s="30">
        <v>649433.98</v>
      </c>
      <c r="H153" s="31">
        <f t="shared" si="17"/>
        <v>3024397.5999999996</v>
      </c>
      <c r="I153" s="32">
        <f t="shared" si="13"/>
        <v>40</v>
      </c>
      <c r="J153" s="33">
        <f t="shared" si="14"/>
        <v>2.5000000000000001E-2</v>
      </c>
      <c r="K153" s="31">
        <f t="shared" si="15"/>
        <v>75609.939999999988</v>
      </c>
      <c r="L153" s="30">
        <v>70377.689999999944</v>
      </c>
      <c r="M153" s="31">
        <f t="shared" si="18"/>
        <v>5232.2500000000437</v>
      </c>
      <c r="N153" s="34"/>
      <c r="O153" s="35"/>
      <c r="P153" s="35"/>
      <c r="Q153" s="35"/>
      <c r="R153" s="35"/>
      <c r="S153" s="35"/>
      <c r="T153" s="35"/>
      <c r="U153" s="35"/>
      <c r="V153" s="35"/>
      <c r="W153" s="35"/>
      <c r="X153" s="35"/>
      <c r="Y153" s="35"/>
      <c r="Z153" s="35"/>
    </row>
    <row r="154" spans="2:26" x14ac:dyDescent="0.35">
      <c r="B154" s="27">
        <v>1825</v>
      </c>
      <c r="C154" s="28" t="s">
        <v>36</v>
      </c>
      <c r="D154" s="29">
        <v>0</v>
      </c>
      <c r="E154" s="30">
        <v>0</v>
      </c>
      <c r="F154" s="31">
        <f t="shared" si="16"/>
        <v>0</v>
      </c>
      <c r="G154" s="30">
        <v>0</v>
      </c>
      <c r="H154" s="31">
        <f t="shared" si="17"/>
        <v>0</v>
      </c>
      <c r="I154" s="32">
        <f t="shared" si="13"/>
        <v>0</v>
      </c>
      <c r="J154" s="33" t="str">
        <f t="shared" si="14"/>
        <v/>
      </c>
      <c r="K154" s="31">
        <f t="shared" si="15"/>
        <v>0</v>
      </c>
      <c r="L154" s="30">
        <v>0</v>
      </c>
      <c r="M154" s="31">
        <f t="shared" si="18"/>
        <v>0</v>
      </c>
      <c r="N154" s="34"/>
      <c r="O154" s="35"/>
      <c r="P154" s="35"/>
      <c r="Q154" s="35"/>
      <c r="R154" s="35"/>
      <c r="S154" s="35"/>
      <c r="T154" s="35"/>
      <c r="U154" s="35"/>
      <c r="V154" s="35"/>
      <c r="W154" s="35"/>
      <c r="X154" s="35"/>
      <c r="Y154" s="35"/>
      <c r="Z154" s="35"/>
    </row>
    <row r="155" spans="2:26" x14ac:dyDescent="0.35">
      <c r="B155" s="27">
        <v>1830</v>
      </c>
      <c r="C155" s="28" t="s">
        <v>37</v>
      </c>
      <c r="D155" s="29">
        <v>32181930.510000009</v>
      </c>
      <c r="E155" s="30">
        <v>2294146.8200000003</v>
      </c>
      <c r="F155" s="31">
        <f t="shared" si="16"/>
        <v>29887783.690000009</v>
      </c>
      <c r="G155" s="30">
        <v>1713378.8900000004</v>
      </c>
      <c r="H155" s="31">
        <f t="shared" si="17"/>
        <v>30744473.135000009</v>
      </c>
      <c r="I155" s="32">
        <f t="shared" si="13"/>
        <v>45</v>
      </c>
      <c r="J155" s="33">
        <f t="shared" si="14"/>
        <v>2.2222222222222223E-2</v>
      </c>
      <c r="K155" s="31">
        <f t="shared" si="15"/>
        <v>683210.51411111129</v>
      </c>
      <c r="L155" s="30">
        <v>572349.1799999997</v>
      </c>
      <c r="M155" s="31">
        <f t="shared" si="18"/>
        <v>110861.33411111159</v>
      </c>
      <c r="N155" s="34"/>
      <c r="O155" s="35"/>
      <c r="P155" s="35"/>
      <c r="Q155" s="35"/>
      <c r="R155" s="35"/>
      <c r="S155" s="35"/>
      <c r="T155" s="35"/>
      <c r="U155" s="35"/>
      <c r="V155" s="35"/>
      <c r="W155" s="35"/>
      <c r="X155" s="35"/>
      <c r="Y155" s="35"/>
      <c r="Z155" s="35"/>
    </row>
    <row r="156" spans="2:26" x14ac:dyDescent="0.35">
      <c r="B156" s="27">
        <v>1835</v>
      </c>
      <c r="C156" s="28" t="s">
        <v>38</v>
      </c>
      <c r="D156" s="29">
        <v>42641073.789999999</v>
      </c>
      <c r="E156" s="30">
        <v>2047266.97</v>
      </c>
      <c r="F156" s="31">
        <f t="shared" si="16"/>
        <v>40593806.82</v>
      </c>
      <c r="G156" s="30">
        <v>3726959.8899999973</v>
      </c>
      <c r="H156" s="31">
        <f t="shared" si="17"/>
        <v>42457286.765000001</v>
      </c>
      <c r="I156" s="32">
        <f t="shared" si="13"/>
        <v>45</v>
      </c>
      <c r="J156" s="33">
        <f t="shared" si="14"/>
        <v>2.2222222222222223E-2</v>
      </c>
      <c r="K156" s="31">
        <f t="shared" si="15"/>
        <v>943495.26144444442</v>
      </c>
      <c r="L156" s="30">
        <v>876877.20000000147</v>
      </c>
      <c r="M156" s="31">
        <f t="shared" si="18"/>
        <v>66618.061444442952</v>
      </c>
      <c r="N156" s="34"/>
      <c r="O156" s="35"/>
      <c r="P156" s="35"/>
      <c r="Q156" s="35"/>
      <c r="R156" s="35"/>
      <c r="S156" s="35"/>
      <c r="T156" s="35"/>
      <c r="U156" s="35"/>
      <c r="V156" s="35"/>
      <c r="W156" s="35"/>
      <c r="X156" s="35"/>
      <c r="Y156" s="35"/>
      <c r="Z156" s="35"/>
    </row>
    <row r="157" spans="2:26" x14ac:dyDescent="0.35">
      <c r="B157" s="27">
        <v>1840</v>
      </c>
      <c r="C157" s="28" t="s">
        <v>39</v>
      </c>
      <c r="D157" s="29">
        <v>1223556.28</v>
      </c>
      <c r="E157" s="30">
        <v>226944.91999999998</v>
      </c>
      <c r="F157" s="31">
        <f t="shared" si="16"/>
        <v>996611.3600000001</v>
      </c>
      <c r="G157" s="30">
        <v>815238.21</v>
      </c>
      <c r="H157" s="31">
        <f t="shared" si="17"/>
        <v>1404230.4650000001</v>
      </c>
      <c r="I157" s="32">
        <f t="shared" si="13"/>
        <v>50</v>
      </c>
      <c r="J157" s="33">
        <f t="shared" si="14"/>
        <v>0.02</v>
      </c>
      <c r="K157" s="31">
        <f t="shared" si="15"/>
        <v>28084.6093</v>
      </c>
      <c r="L157" s="30">
        <v>25530.780000000064</v>
      </c>
      <c r="M157" s="31">
        <f t="shared" si="18"/>
        <v>2553.8292999999358</v>
      </c>
      <c r="N157" s="34"/>
      <c r="O157" s="35"/>
      <c r="P157" s="35"/>
      <c r="Q157" s="35"/>
      <c r="R157" s="35"/>
      <c r="S157" s="35"/>
      <c r="T157" s="35"/>
      <c r="U157" s="35"/>
      <c r="V157" s="35"/>
      <c r="W157" s="35"/>
      <c r="X157" s="35"/>
      <c r="Y157" s="35"/>
      <c r="Z157" s="35"/>
    </row>
    <row r="158" spans="2:26" x14ac:dyDescent="0.35">
      <c r="B158" s="27">
        <v>1845</v>
      </c>
      <c r="C158" s="28" t="s">
        <v>40</v>
      </c>
      <c r="D158" s="29">
        <v>11313178.77</v>
      </c>
      <c r="E158" s="30">
        <v>118077.08</v>
      </c>
      <c r="F158" s="31">
        <f t="shared" si="16"/>
        <v>11195101.689999999</v>
      </c>
      <c r="G158" s="30">
        <v>1051178.5500000007</v>
      </c>
      <c r="H158" s="31">
        <f t="shared" si="17"/>
        <v>11720690.965</v>
      </c>
      <c r="I158" s="32">
        <f t="shared" si="13"/>
        <v>40</v>
      </c>
      <c r="J158" s="33">
        <f t="shared" si="14"/>
        <v>2.5000000000000001E-2</v>
      </c>
      <c r="K158" s="31">
        <f t="shared" si="15"/>
        <v>293017.274125</v>
      </c>
      <c r="L158" s="30">
        <v>284151.27000000037</v>
      </c>
      <c r="M158" s="31">
        <f t="shared" si="18"/>
        <v>8866.0041249996284</v>
      </c>
      <c r="N158" s="34"/>
      <c r="O158" s="35"/>
      <c r="P158" s="35"/>
      <c r="Q158" s="35"/>
      <c r="R158" s="35"/>
      <c r="S158" s="35"/>
      <c r="T158" s="35"/>
      <c r="U158" s="35"/>
      <c r="V158" s="35"/>
      <c r="W158" s="35"/>
      <c r="X158" s="35"/>
      <c r="Y158" s="35"/>
      <c r="Z158" s="35"/>
    </row>
    <row r="159" spans="2:26" x14ac:dyDescent="0.35">
      <c r="B159" s="27">
        <v>1850</v>
      </c>
      <c r="C159" s="28" t="s">
        <v>41</v>
      </c>
      <c r="D159" s="29">
        <v>17428133.150000002</v>
      </c>
      <c r="E159" s="30">
        <v>926670.08</v>
      </c>
      <c r="F159" s="31">
        <f t="shared" si="16"/>
        <v>16501463.070000002</v>
      </c>
      <c r="G159" s="30">
        <v>1300891.9099999992</v>
      </c>
      <c r="H159" s="31">
        <f t="shared" si="17"/>
        <v>17151909.025000002</v>
      </c>
      <c r="I159" s="32">
        <f t="shared" si="13"/>
        <v>40</v>
      </c>
      <c r="J159" s="33">
        <f t="shared" si="14"/>
        <v>2.5000000000000001E-2</v>
      </c>
      <c r="K159" s="31">
        <f t="shared" si="15"/>
        <v>428797.72562500008</v>
      </c>
      <c r="L159" s="30">
        <v>389448.87999999989</v>
      </c>
      <c r="M159" s="31">
        <f t="shared" si="18"/>
        <v>39348.845625000191</v>
      </c>
      <c r="N159" s="34"/>
      <c r="O159" s="35"/>
      <c r="P159" s="35"/>
      <c r="Q159" s="35"/>
      <c r="R159" s="35"/>
      <c r="S159" s="35"/>
      <c r="T159" s="35"/>
      <c r="U159" s="35"/>
      <c r="V159" s="35"/>
      <c r="W159" s="35"/>
      <c r="X159" s="35"/>
      <c r="Y159" s="35"/>
      <c r="Z159" s="35"/>
    </row>
    <row r="160" spans="2:26" x14ac:dyDescent="0.35">
      <c r="B160" s="27">
        <v>1855</v>
      </c>
      <c r="C160" s="28" t="s">
        <v>42</v>
      </c>
      <c r="D160" s="29">
        <v>13413783.779999999</v>
      </c>
      <c r="E160" s="30">
        <v>451179.45</v>
      </c>
      <c r="F160" s="31">
        <f t="shared" si="16"/>
        <v>12962604.33</v>
      </c>
      <c r="G160" s="30">
        <v>886183.19000000018</v>
      </c>
      <c r="H160" s="31">
        <f t="shared" si="17"/>
        <v>13405695.925000001</v>
      </c>
      <c r="I160" s="32">
        <f t="shared" si="13"/>
        <v>40</v>
      </c>
      <c r="J160" s="33">
        <f t="shared" si="14"/>
        <v>2.5000000000000001E-2</v>
      </c>
      <c r="K160" s="31">
        <f t="shared" si="15"/>
        <v>335142.39812500001</v>
      </c>
      <c r="L160" s="30">
        <v>318128.35000000009</v>
      </c>
      <c r="M160" s="31">
        <f t="shared" si="18"/>
        <v>17014.048124999914</v>
      </c>
      <c r="N160" s="34"/>
      <c r="O160" s="35"/>
      <c r="P160" s="35"/>
      <c r="Q160" s="35"/>
      <c r="R160" s="35"/>
      <c r="S160" s="35"/>
      <c r="T160" s="35"/>
      <c r="U160" s="35"/>
      <c r="V160" s="35"/>
      <c r="W160" s="35"/>
      <c r="X160" s="35"/>
      <c r="Y160" s="35"/>
      <c r="Z160" s="35"/>
    </row>
    <row r="161" spans="2:26" x14ac:dyDescent="0.35">
      <c r="B161" s="27">
        <v>1860</v>
      </c>
      <c r="C161" s="28" t="s">
        <v>43</v>
      </c>
      <c r="D161" s="29">
        <v>707607.51999999885</v>
      </c>
      <c r="E161" s="30">
        <v>85965.94</v>
      </c>
      <c r="F161" s="31">
        <f t="shared" si="16"/>
        <v>621641.57999999891</v>
      </c>
      <c r="G161" s="30">
        <v>324.00000000050568</v>
      </c>
      <c r="H161" s="31">
        <f t="shared" si="17"/>
        <v>621803.57999999914</v>
      </c>
      <c r="I161" s="32">
        <f t="shared" si="13"/>
        <v>30</v>
      </c>
      <c r="J161" s="33">
        <f t="shared" si="14"/>
        <v>3.3333333333333333E-2</v>
      </c>
      <c r="K161" s="31">
        <f t="shared" si="15"/>
        <v>20726.785999999971</v>
      </c>
      <c r="L161" s="30">
        <v>21506.129999999815</v>
      </c>
      <c r="M161" s="31">
        <f t="shared" si="18"/>
        <v>-779.34399999984453</v>
      </c>
      <c r="N161" s="34"/>
      <c r="O161" s="35"/>
      <c r="P161" s="35"/>
      <c r="Q161" s="35"/>
      <c r="R161" s="35"/>
      <c r="S161" s="35"/>
      <c r="T161" s="35"/>
      <c r="U161" s="35"/>
      <c r="V161" s="35"/>
      <c r="W161" s="35"/>
      <c r="X161" s="35"/>
      <c r="Y161" s="35"/>
      <c r="Z161" s="35"/>
    </row>
    <row r="162" spans="2:26" x14ac:dyDescent="0.35">
      <c r="B162" s="27" t="s">
        <v>44</v>
      </c>
      <c r="C162" s="28" t="s">
        <v>45</v>
      </c>
      <c r="D162" s="29">
        <v>5853290.0700000003</v>
      </c>
      <c r="E162" s="30">
        <v>145179.43</v>
      </c>
      <c r="F162" s="31">
        <f t="shared" si="16"/>
        <v>5708110.6400000006</v>
      </c>
      <c r="G162" s="30">
        <v>152291.24999999936</v>
      </c>
      <c r="H162" s="31">
        <f t="shared" si="17"/>
        <v>5784256.2650000006</v>
      </c>
      <c r="I162" s="32">
        <f t="shared" si="13"/>
        <v>15</v>
      </c>
      <c r="J162" s="33">
        <f t="shared" si="14"/>
        <v>6.6666666666666666E-2</v>
      </c>
      <c r="K162" s="31">
        <f t="shared" si="15"/>
        <v>385617.08433333336</v>
      </c>
      <c r="L162" s="30">
        <v>434478.71000000008</v>
      </c>
      <c r="M162" s="31">
        <f t="shared" si="18"/>
        <v>-48861.625666666718</v>
      </c>
      <c r="N162" s="34"/>
      <c r="O162" s="35"/>
      <c r="P162" s="35"/>
      <c r="Q162" s="35"/>
      <c r="R162" s="35"/>
      <c r="S162" s="35"/>
      <c r="T162" s="35"/>
      <c r="U162" s="35"/>
      <c r="V162" s="35"/>
      <c r="W162" s="35"/>
      <c r="X162" s="35"/>
      <c r="Y162" s="35"/>
      <c r="Z162" s="35"/>
    </row>
    <row r="163" spans="2:26" x14ac:dyDescent="0.35">
      <c r="B163" s="27" t="s">
        <v>46</v>
      </c>
      <c r="C163" s="28" t="s">
        <v>47</v>
      </c>
      <c r="D163" s="29">
        <v>778017.37</v>
      </c>
      <c r="E163" s="30">
        <v>179740.61</v>
      </c>
      <c r="F163" s="31">
        <f t="shared" si="16"/>
        <v>598276.76</v>
      </c>
      <c r="G163" s="30">
        <v>224808.54000000004</v>
      </c>
      <c r="H163" s="31">
        <f t="shared" si="17"/>
        <v>710681.03</v>
      </c>
      <c r="I163" s="32">
        <f t="shared" si="13"/>
        <v>30</v>
      </c>
      <c r="J163" s="33">
        <f t="shared" si="14"/>
        <v>3.3333333333333333E-2</v>
      </c>
      <c r="K163" s="31">
        <f t="shared" si="15"/>
        <v>23689.367666666669</v>
      </c>
      <c r="L163" s="30">
        <v>23582.819999999985</v>
      </c>
      <c r="M163" s="31">
        <f t="shared" si="18"/>
        <v>106.54766666668365</v>
      </c>
      <c r="N163" s="34"/>
      <c r="O163" s="35"/>
      <c r="P163" s="35"/>
      <c r="Q163" s="35"/>
      <c r="R163" s="35"/>
      <c r="S163" s="35"/>
      <c r="T163" s="35"/>
      <c r="U163" s="35"/>
      <c r="V163" s="35"/>
      <c r="W163" s="35"/>
      <c r="X163" s="35"/>
      <c r="Y163" s="35"/>
      <c r="Z163" s="35"/>
    </row>
    <row r="164" spans="2:26" x14ac:dyDescent="0.35">
      <c r="B164" s="27">
        <v>1865</v>
      </c>
      <c r="C164" s="28" t="s">
        <v>48</v>
      </c>
      <c r="D164" s="29">
        <v>134426.32999999999</v>
      </c>
      <c r="E164" s="30">
        <v>488.36</v>
      </c>
      <c r="F164" s="31">
        <f t="shared" si="16"/>
        <v>133937.97</v>
      </c>
      <c r="G164" s="30">
        <v>0</v>
      </c>
      <c r="H164" s="31">
        <f t="shared" si="17"/>
        <v>133937.97</v>
      </c>
      <c r="I164" s="32">
        <f t="shared" si="13"/>
        <v>10</v>
      </c>
      <c r="J164" s="33">
        <f t="shared" si="14"/>
        <v>0.1</v>
      </c>
      <c r="K164" s="31">
        <f t="shared" si="15"/>
        <v>13393.797</v>
      </c>
      <c r="L164" s="30">
        <v>13393.8</v>
      </c>
      <c r="M164" s="31">
        <f t="shared" si="18"/>
        <v>-2.999999998792191E-3</v>
      </c>
      <c r="N164" s="34"/>
      <c r="O164" s="35"/>
      <c r="P164" s="35"/>
      <c r="Q164" s="35"/>
      <c r="R164" s="35"/>
      <c r="S164" s="35"/>
      <c r="T164" s="35"/>
      <c r="U164" s="35"/>
      <c r="V164" s="35"/>
      <c r="W164" s="35"/>
      <c r="X164" s="35"/>
      <c r="Y164" s="35"/>
      <c r="Z164" s="35"/>
    </row>
    <row r="165" spans="2:26" x14ac:dyDescent="0.35">
      <c r="B165" s="27">
        <v>1905</v>
      </c>
      <c r="C165" s="28" t="s">
        <v>29</v>
      </c>
      <c r="D165" s="29">
        <v>0</v>
      </c>
      <c r="E165" s="30">
        <v>0</v>
      </c>
      <c r="F165" s="31">
        <f t="shared" si="16"/>
        <v>0</v>
      </c>
      <c r="G165" s="30">
        <v>0</v>
      </c>
      <c r="H165" s="31">
        <f t="shared" si="17"/>
        <v>0</v>
      </c>
      <c r="I165" s="32">
        <f t="shared" si="13"/>
        <v>0</v>
      </c>
      <c r="J165" s="33" t="str">
        <f t="shared" si="14"/>
        <v/>
      </c>
      <c r="K165" s="31">
        <f t="shared" si="15"/>
        <v>0</v>
      </c>
      <c r="L165" s="30">
        <v>0</v>
      </c>
      <c r="M165" s="31">
        <f t="shared" si="18"/>
        <v>0</v>
      </c>
      <c r="N165" s="34"/>
      <c r="O165" s="35"/>
      <c r="P165" s="35"/>
      <c r="Q165" s="35"/>
      <c r="R165" s="35"/>
      <c r="S165" s="35"/>
      <c r="T165" s="35"/>
      <c r="U165" s="35"/>
      <c r="V165" s="35"/>
      <c r="W165" s="35"/>
      <c r="X165" s="35"/>
      <c r="Y165" s="35"/>
      <c r="Z165" s="35"/>
    </row>
    <row r="166" spans="2:26" x14ac:dyDescent="0.35">
      <c r="B166" s="27">
        <v>1908</v>
      </c>
      <c r="C166" s="28" t="s">
        <v>49</v>
      </c>
      <c r="D166" s="29">
        <v>983166.71</v>
      </c>
      <c r="E166" s="30">
        <v>0</v>
      </c>
      <c r="F166" s="31">
        <f t="shared" si="16"/>
        <v>983166.71</v>
      </c>
      <c r="G166" s="30">
        <v>0</v>
      </c>
      <c r="H166" s="31">
        <f t="shared" si="17"/>
        <v>983166.71</v>
      </c>
      <c r="I166" s="32">
        <f t="shared" si="13"/>
        <v>50</v>
      </c>
      <c r="J166" s="33">
        <f t="shared" si="14"/>
        <v>0.02</v>
      </c>
      <c r="K166" s="31">
        <f t="shared" si="15"/>
        <v>19663.334199999998</v>
      </c>
      <c r="L166" s="30">
        <v>19679.839999999997</v>
      </c>
      <c r="M166" s="31">
        <f t="shared" si="18"/>
        <v>-16.505799999998999</v>
      </c>
      <c r="N166" s="34"/>
      <c r="O166" s="35"/>
      <c r="P166" s="35"/>
      <c r="Q166" s="35"/>
      <c r="R166" s="35"/>
      <c r="S166" s="35"/>
      <c r="T166" s="35"/>
      <c r="U166" s="35"/>
      <c r="V166" s="35"/>
      <c r="W166" s="35"/>
      <c r="X166" s="35"/>
      <c r="Y166" s="35"/>
      <c r="Z166" s="35"/>
    </row>
    <row r="167" spans="2:26" x14ac:dyDescent="0.35">
      <c r="B167" s="27" t="s">
        <v>50</v>
      </c>
      <c r="C167" s="28" t="s">
        <v>51</v>
      </c>
      <c r="D167" s="29">
        <v>0</v>
      </c>
      <c r="E167" s="30">
        <v>0</v>
      </c>
      <c r="F167" s="31">
        <f t="shared" si="16"/>
        <v>0</v>
      </c>
      <c r="G167" s="30">
        <v>21722</v>
      </c>
      <c r="H167" s="31">
        <f t="shared" si="17"/>
        <v>10861</v>
      </c>
      <c r="I167" s="32">
        <f t="shared" si="13"/>
        <v>25</v>
      </c>
      <c r="J167" s="33">
        <f t="shared" si="14"/>
        <v>0.04</v>
      </c>
      <c r="K167" s="31">
        <f t="shared" si="15"/>
        <v>434.44</v>
      </c>
      <c r="L167" s="30">
        <v>0</v>
      </c>
      <c r="M167" s="31">
        <f t="shared" si="18"/>
        <v>434.44</v>
      </c>
      <c r="N167" s="34"/>
      <c r="O167" s="35"/>
      <c r="P167" s="35"/>
      <c r="Q167" s="35"/>
      <c r="R167" s="35"/>
      <c r="S167" s="35"/>
      <c r="T167" s="35"/>
      <c r="U167" s="35"/>
      <c r="V167" s="35"/>
      <c r="W167" s="35"/>
      <c r="X167" s="35"/>
      <c r="Y167" s="35"/>
      <c r="Z167" s="35"/>
    </row>
    <row r="168" spans="2:26" x14ac:dyDescent="0.35">
      <c r="B168" s="27">
        <v>1910</v>
      </c>
      <c r="C168" s="28" t="s">
        <v>31</v>
      </c>
      <c r="D168" s="29">
        <v>1351045.09</v>
      </c>
      <c r="E168" s="30">
        <v>776284.5</v>
      </c>
      <c r="F168" s="31">
        <f t="shared" si="16"/>
        <v>574760.59000000008</v>
      </c>
      <c r="G168" s="30">
        <v>20622.799999999814</v>
      </c>
      <c r="H168" s="31">
        <f t="shared" si="17"/>
        <v>585071.99</v>
      </c>
      <c r="I168" s="32">
        <f t="shared" si="13"/>
        <v>5</v>
      </c>
      <c r="J168" s="33">
        <f t="shared" si="14"/>
        <v>0.2</v>
      </c>
      <c r="K168" s="31">
        <f t="shared" si="15"/>
        <v>117014.398</v>
      </c>
      <c r="L168" s="30">
        <v>116255.91000000003</v>
      </c>
      <c r="M168" s="31">
        <f t="shared" si="18"/>
        <v>758.48799999996845</v>
      </c>
      <c r="N168" s="34"/>
      <c r="O168" s="35"/>
      <c r="P168" s="35"/>
      <c r="Q168" s="35"/>
      <c r="R168" s="35"/>
      <c r="S168" s="35"/>
      <c r="T168" s="35"/>
      <c r="U168" s="35"/>
      <c r="V168" s="35"/>
      <c r="W168" s="35"/>
      <c r="X168" s="35"/>
      <c r="Y168" s="35"/>
      <c r="Z168" s="35"/>
    </row>
    <row r="169" spans="2:26" x14ac:dyDescent="0.35">
      <c r="B169" s="27">
        <v>1915</v>
      </c>
      <c r="C169" s="28" t="s">
        <v>52</v>
      </c>
      <c r="D169" s="29">
        <v>1622286.1700000002</v>
      </c>
      <c r="E169" s="30">
        <v>1309245.95</v>
      </c>
      <c r="F169" s="31">
        <f t="shared" si="16"/>
        <v>313040.2200000002</v>
      </c>
      <c r="G169" s="30">
        <v>9534.7899999999063</v>
      </c>
      <c r="H169" s="31">
        <f t="shared" si="17"/>
        <v>317807.61500000017</v>
      </c>
      <c r="I169" s="32">
        <f t="shared" si="13"/>
        <v>10</v>
      </c>
      <c r="J169" s="33">
        <f t="shared" si="14"/>
        <v>0.1</v>
      </c>
      <c r="K169" s="31">
        <f t="shared" si="15"/>
        <v>31780.761500000015</v>
      </c>
      <c r="L169" s="30">
        <v>31589.08</v>
      </c>
      <c r="M169" s="31">
        <f t="shared" si="18"/>
        <v>191.68150000001333</v>
      </c>
      <c r="N169" s="34"/>
      <c r="O169" s="35"/>
      <c r="P169" s="35"/>
      <c r="Q169" s="35"/>
      <c r="R169" s="35"/>
      <c r="S169" s="35"/>
      <c r="T169" s="35"/>
      <c r="U169" s="35"/>
      <c r="V169" s="35"/>
      <c r="W169" s="35"/>
      <c r="X169" s="35"/>
      <c r="Y169" s="35"/>
      <c r="Z169" s="35"/>
    </row>
    <row r="170" spans="2:26" x14ac:dyDescent="0.35">
      <c r="B170" s="27" t="s">
        <v>53</v>
      </c>
      <c r="C170" s="28" t="s">
        <v>54</v>
      </c>
      <c r="D170" s="29">
        <v>0</v>
      </c>
      <c r="E170" s="30">
        <v>0</v>
      </c>
      <c r="F170" s="31">
        <f t="shared" si="16"/>
        <v>0</v>
      </c>
      <c r="G170" s="30">
        <v>0</v>
      </c>
      <c r="H170" s="31">
        <f t="shared" si="17"/>
        <v>0</v>
      </c>
      <c r="I170" s="32">
        <f t="shared" si="13"/>
        <v>0</v>
      </c>
      <c r="J170" s="33" t="str">
        <f t="shared" si="14"/>
        <v/>
      </c>
      <c r="K170" s="31">
        <f t="shared" si="15"/>
        <v>0</v>
      </c>
      <c r="L170" s="30">
        <v>0</v>
      </c>
      <c r="M170" s="31">
        <f t="shared" si="18"/>
        <v>0</v>
      </c>
      <c r="N170" s="34"/>
      <c r="O170" s="35"/>
      <c r="P170" s="35"/>
      <c r="Q170" s="35"/>
      <c r="R170" s="35"/>
      <c r="S170" s="35"/>
      <c r="T170" s="35"/>
      <c r="U170" s="35"/>
      <c r="V170" s="35"/>
      <c r="W170" s="35"/>
      <c r="X170" s="35"/>
      <c r="Y170" s="35"/>
      <c r="Z170" s="35"/>
    </row>
    <row r="171" spans="2:26" x14ac:dyDescent="0.35">
      <c r="B171" s="27">
        <v>1920</v>
      </c>
      <c r="C171" s="28" t="s">
        <v>55</v>
      </c>
      <c r="D171" s="29">
        <v>2461509.0699999998</v>
      </c>
      <c r="E171" s="30">
        <v>946623.04</v>
      </c>
      <c r="F171" s="31">
        <f t="shared" si="16"/>
        <v>1514886.0299999998</v>
      </c>
      <c r="G171" s="30">
        <v>253663.06000000006</v>
      </c>
      <c r="H171" s="31">
        <f t="shared" si="17"/>
        <v>1641717.5599999998</v>
      </c>
      <c r="I171" s="32">
        <f t="shared" si="13"/>
        <v>5</v>
      </c>
      <c r="J171" s="33">
        <f t="shared" si="14"/>
        <v>0.2</v>
      </c>
      <c r="K171" s="31">
        <f t="shared" si="15"/>
        <v>328343.51199999999</v>
      </c>
      <c r="L171" s="30">
        <v>315995.90000000014</v>
      </c>
      <c r="M171" s="31">
        <f t="shared" si="18"/>
        <v>12347.611999999848</v>
      </c>
      <c r="N171" s="34"/>
      <c r="O171" s="35"/>
      <c r="P171" s="35"/>
      <c r="Q171" s="35"/>
      <c r="R171" s="35"/>
      <c r="S171" s="35"/>
      <c r="T171" s="35"/>
      <c r="U171" s="35"/>
      <c r="V171" s="35"/>
      <c r="W171" s="35"/>
      <c r="X171" s="35"/>
      <c r="Y171" s="35"/>
      <c r="Z171" s="35"/>
    </row>
    <row r="172" spans="2:26" x14ac:dyDescent="0.35">
      <c r="B172" s="27" t="s">
        <v>56</v>
      </c>
      <c r="C172" s="28" t="s">
        <v>57</v>
      </c>
      <c r="D172" s="29">
        <v>0</v>
      </c>
      <c r="E172" s="30">
        <v>0</v>
      </c>
      <c r="F172" s="31">
        <f t="shared" si="16"/>
        <v>0</v>
      </c>
      <c r="G172" s="30">
        <v>0</v>
      </c>
      <c r="H172" s="31">
        <f t="shared" si="17"/>
        <v>0</v>
      </c>
      <c r="I172" s="32">
        <f t="shared" si="13"/>
        <v>0</v>
      </c>
      <c r="J172" s="33" t="str">
        <f t="shared" si="14"/>
        <v/>
      </c>
      <c r="K172" s="31">
        <f t="shared" si="15"/>
        <v>0</v>
      </c>
      <c r="L172" s="30">
        <v>0</v>
      </c>
      <c r="M172" s="31">
        <f t="shared" si="18"/>
        <v>0</v>
      </c>
      <c r="N172" s="34"/>
      <c r="O172" s="35"/>
      <c r="P172" s="35"/>
      <c r="Q172" s="35"/>
      <c r="R172" s="35"/>
      <c r="S172" s="35"/>
      <c r="T172" s="35"/>
      <c r="U172" s="35"/>
      <c r="V172" s="35"/>
      <c r="W172" s="35"/>
      <c r="X172" s="35"/>
      <c r="Y172" s="35"/>
      <c r="Z172" s="35"/>
    </row>
    <row r="173" spans="2:26" x14ac:dyDescent="0.35">
      <c r="B173" s="27" t="s">
        <v>58</v>
      </c>
      <c r="C173" s="28" t="s">
        <v>59</v>
      </c>
      <c r="D173" s="29">
        <v>0</v>
      </c>
      <c r="E173" s="30">
        <v>0</v>
      </c>
      <c r="F173" s="31">
        <f t="shared" si="16"/>
        <v>0</v>
      </c>
      <c r="G173" s="30">
        <v>0</v>
      </c>
      <c r="H173" s="31">
        <f t="shared" si="17"/>
        <v>0</v>
      </c>
      <c r="I173" s="32">
        <f t="shared" si="13"/>
        <v>0</v>
      </c>
      <c r="J173" s="33" t="str">
        <f t="shared" si="14"/>
        <v/>
      </c>
      <c r="K173" s="31">
        <f t="shared" si="15"/>
        <v>0</v>
      </c>
      <c r="L173" s="30">
        <v>0</v>
      </c>
      <c r="M173" s="31">
        <f t="shared" si="18"/>
        <v>0</v>
      </c>
      <c r="N173" s="34"/>
      <c r="O173" s="35"/>
      <c r="P173" s="35"/>
      <c r="Q173" s="35"/>
      <c r="R173" s="35"/>
      <c r="S173" s="35"/>
      <c r="T173" s="35"/>
      <c r="U173" s="35"/>
      <c r="V173" s="35"/>
      <c r="W173" s="35"/>
      <c r="X173" s="35"/>
      <c r="Y173" s="35"/>
      <c r="Z173" s="35"/>
    </row>
    <row r="174" spans="2:26" x14ac:dyDescent="0.35">
      <c r="B174" s="27">
        <v>1930</v>
      </c>
      <c r="C174" s="28" t="s">
        <v>60</v>
      </c>
      <c r="D174" s="29">
        <v>688851.73</v>
      </c>
      <c r="E174" s="30">
        <v>300972.74</v>
      </c>
      <c r="F174" s="31">
        <f t="shared" si="16"/>
        <v>387878.99</v>
      </c>
      <c r="G174" s="30">
        <v>123428.99999999964</v>
      </c>
      <c r="H174" s="31">
        <f t="shared" si="17"/>
        <v>449593.48999999982</v>
      </c>
      <c r="I174" s="32">
        <f t="shared" si="13"/>
        <v>5</v>
      </c>
      <c r="J174" s="33">
        <f t="shared" si="14"/>
        <v>0.2</v>
      </c>
      <c r="K174" s="31">
        <f t="shared" si="15"/>
        <v>89918.69799999996</v>
      </c>
      <c r="L174" s="30">
        <v>68494.18000000027</v>
      </c>
      <c r="M174" s="31">
        <f t="shared" si="18"/>
        <v>21424.517999999691</v>
      </c>
      <c r="N174" s="34"/>
      <c r="O174" s="35"/>
      <c r="P174" s="35"/>
      <c r="Q174" s="35"/>
      <c r="R174" s="35"/>
      <c r="S174" s="35"/>
      <c r="T174" s="35"/>
      <c r="U174" s="35"/>
      <c r="V174" s="35"/>
      <c r="W174" s="35"/>
      <c r="X174" s="35"/>
      <c r="Y174" s="35"/>
      <c r="Z174" s="35"/>
    </row>
    <row r="175" spans="2:26" x14ac:dyDescent="0.35">
      <c r="B175" s="27" t="s">
        <v>61</v>
      </c>
      <c r="C175" s="28" t="s">
        <v>62</v>
      </c>
      <c r="D175" s="29">
        <v>4223131.88</v>
      </c>
      <c r="E175" s="30">
        <v>1410732.7999999998</v>
      </c>
      <c r="F175" s="31">
        <f t="shared" si="16"/>
        <v>2812399.08</v>
      </c>
      <c r="G175" s="30">
        <v>446777.32000000036</v>
      </c>
      <c r="H175" s="31">
        <f t="shared" si="17"/>
        <v>3035787.74</v>
      </c>
      <c r="I175" s="32">
        <f t="shared" si="13"/>
        <v>10</v>
      </c>
      <c r="J175" s="33">
        <f t="shared" si="14"/>
        <v>0.1</v>
      </c>
      <c r="K175" s="31">
        <f t="shared" si="15"/>
        <v>303578.77400000003</v>
      </c>
      <c r="L175" s="30">
        <v>247994.43999999989</v>
      </c>
      <c r="M175" s="31">
        <f t="shared" si="18"/>
        <v>55584.334000000148</v>
      </c>
      <c r="N175" s="34"/>
      <c r="O175" s="35"/>
      <c r="P175" s="35"/>
      <c r="Q175" s="35"/>
      <c r="R175" s="35"/>
      <c r="S175" s="35"/>
      <c r="T175" s="35"/>
      <c r="U175" s="35"/>
      <c r="V175" s="35"/>
      <c r="W175" s="35"/>
      <c r="X175" s="35"/>
      <c r="Y175" s="35"/>
      <c r="Z175" s="35"/>
    </row>
    <row r="176" spans="2:26" x14ac:dyDescent="0.35">
      <c r="B176" s="27">
        <v>1935</v>
      </c>
      <c r="C176" s="28" t="s">
        <v>63</v>
      </c>
      <c r="D176" s="29">
        <v>173575.58</v>
      </c>
      <c r="E176" s="30">
        <v>166638.13</v>
      </c>
      <c r="F176" s="31">
        <f t="shared" si="16"/>
        <v>6937.4499999999825</v>
      </c>
      <c r="G176" s="30">
        <v>0</v>
      </c>
      <c r="H176" s="31">
        <f t="shared" si="17"/>
        <v>6937.4499999999825</v>
      </c>
      <c r="I176" s="32">
        <f t="shared" si="13"/>
        <v>10</v>
      </c>
      <c r="J176" s="33">
        <f t="shared" si="14"/>
        <v>0.1</v>
      </c>
      <c r="K176" s="31">
        <f t="shared" si="15"/>
        <v>693.7449999999983</v>
      </c>
      <c r="L176" s="30">
        <v>693.75</v>
      </c>
      <c r="M176" s="31">
        <f t="shared" si="18"/>
        <v>-5.0000000017007551E-3</v>
      </c>
      <c r="N176" s="34"/>
      <c r="O176" s="35"/>
      <c r="P176" s="35"/>
      <c r="Q176" s="35"/>
      <c r="R176" s="35"/>
      <c r="S176" s="35"/>
      <c r="T176" s="35"/>
      <c r="U176" s="35"/>
      <c r="V176" s="35"/>
      <c r="W176" s="35"/>
      <c r="X176" s="35"/>
      <c r="Y176" s="35"/>
      <c r="Z176" s="35"/>
    </row>
    <row r="177" spans="2:26" x14ac:dyDescent="0.35">
      <c r="B177" s="27">
        <v>1940</v>
      </c>
      <c r="C177" s="28" t="s">
        <v>64</v>
      </c>
      <c r="D177" s="29">
        <v>1005545.58</v>
      </c>
      <c r="E177" s="30">
        <v>672497.46</v>
      </c>
      <c r="F177" s="31">
        <f t="shared" si="16"/>
        <v>333048.12</v>
      </c>
      <c r="G177" s="30">
        <v>26508.160000000003</v>
      </c>
      <c r="H177" s="31">
        <f t="shared" si="17"/>
        <v>346302.2</v>
      </c>
      <c r="I177" s="32">
        <f t="shared" si="13"/>
        <v>10</v>
      </c>
      <c r="J177" s="33">
        <f t="shared" si="14"/>
        <v>0.1</v>
      </c>
      <c r="K177" s="31">
        <f t="shared" si="15"/>
        <v>34630.22</v>
      </c>
      <c r="L177" s="30">
        <v>33780.429999999971</v>
      </c>
      <c r="M177" s="31">
        <f t="shared" si="18"/>
        <v>849.79000000002998</v>
      </c>
      <c r="N177" s="34"/>
      <c r="O177" s="35"/>
      <c r="P177" s="35"/>
      <c r="Q177" s="35"/>
      <c r="R177" s="35"/>
      <c r="S177" s="35"/>
      <c r="T177" s="35"/>
      <c r="U177" s="35"/>
      <c r="V177" s="35"/>
      <c r="W177" s="35"/>
      <c r="X177" s="35"/>
      <c r="Y177" s="35"/>
      <c r="Z177" s="35"/>
    </row>
    <row r="178" spans="2:26" x14ac:dyDescent="0.35">
      <c r="B178" s="27">
        <v>1945</v>
      </c>
      <c r="C178" s="28" t="s">
        <v>65</v>
      </c>
      <c r="D178" s="29">
        <v>547802.6</v>
      </c>
      <c r="E178" s="30">
        <v>478243.76</v>
      </c>
      <c r="F178" s="31">
        <f t="shared" si="16"/>
        <v>69558.839999999967</v>
      </c>
      <c r="G178" s="30">
        <v>26777.530000000028</v>
      </c>
      <c r="H178" s="31">
        <f t="shared" si="17"/>
        <v>82947.604999999981</v>
      </c>
      <c r="I178" s="32">
        <f t="shared" si="13"/>
        <v>10</v>
      </c>
      <c r="J178" s="33">
        <f t="shared" si="14"/>
        <v>0.1</v>
      </c>
      <c r="K178" s="31">
        <f t="shared" si="15"/>
        <v>8294.7604999999985</v>
      </c>
      <c r="L178" s="30">
        <v>8209.839999999982</v>
      </c>
      <c r="M178" s="31">
        <f t="shared" si="18"/>
        <v>84.920500000016546</v>
      </c>
      <c r="N178" s="34"/>
      <c r="O178" s="35"/>
      <c r="P178" s="35"/>
      <c r="Q178" s="35"/>
      <c r="R178" s="35"/>
      <c r="S178" s="35"/>
      <c r="T178" s="35"/>
      <c r="U178" s="35"/>
      <c r="V178" s="35"/>
      <c r="W178" s="35"/>
      <c r="X178" s="35"/>
      <c r="Y178" s="35"/>
      <c r="Z178" s="35"/>
    </row>
    <row r="179" spans="2:26" x14ac:dyDescent="0.35">
      <c r="B179" s="27">
        <v>1950</v>
      </c>
      <c r="C179" s="28" t="s">
        <v>66</v>
      </c>
      <c r="D179" s="29">
        <v>109339.4</v>
      </c>
      <c r="E179" s="30">
        <v>92734.49</v>
      </c>
      <c r="F179" s="31">
        <f t="shared" si="16"/>
        <v>16604.909999999989</v>
      </c>
      <c r="G179" s="30">
        <v>0</v>
      </c>
      <c r="H179" s="31">
        <f t="shared" si="17"/>
        <v>16604.909999999989</v>
      </c>
      <c r="I179" s="32">
        <f t="shared" si="13"/>
        <v>10</v>
      </c>
      <c r="J179" s="33">
        <f t="shared" si="14"/>
        <v>0.1</v>
      </c>
      <c r="K179" s="31">
        <f t="shared" si="15"/>
        <v>1660.4909999999988</v>
      </c>
      <c r="L179" s="30">
        <v>1514.1599999999944</v>
      </c>
      <c r="M179" s="31">
        <f t="shared" si="18"/>
        <v>146.33100000000445</v>
      </c>
      <c r="N179" s="34"/>
      <c r="O179" s="35"/>
      <c r="P179" s="35"/>
      <c r="Q179" s="35"/>
      <c r="R179" s="35"/>
      <c r="S179" s="35"/>
      <c r="T179" s="35"/>
      <c r="U179" s="35"/>
      <c r="V179" s="35"/>
      <c r="W179" s="35"/>
      <c r="X179" s="35"/>
      <c r="Y179" s="35"/>
      <c r="Z179" s="35"/>
    </row>
    <row r="180" spans="2:26" x14ac:dyDescent="0.35">
      <c r="B180" s="27">
        <v>1955</v>
      </c>
      <c r="C180" s="28" t="s">
        <v>67</v>
      </c>
      <c r="D180" s="29">
        <v>1121742.96</v>
      </c>
      <c r="E180" s="30">
        <v>776888.14</v>
      </c>
      <c r="F180" s="31">
        <f t="shared" si="16"/>
        <v>344854.81999999995</v>
      </c>
      <c r="G180" s="30">
        <v>0</v>
      </c>
      <c r="H180" s="31">
        <f t="shared" si="17"/>
        <v>344854.81999999995</v>
      </c>
      <c r="I180" s="32">
        <f t="shared" si="13"/>
        <v>10</v>
      </c>
      <c r="J180" s="33">
        <f t="shared" si="14"/>
        <v>0.1</v>
      </c>
      <c r="K180" s="31">
        <f t="shared" si="15"/>
        <v>34485.481999999996</v>
      </c>
      <c r="L180" s="30">
        <v>35037.380000000005</v>
      </c>
      <c r="M180" s="31">
        <f t="shared" si="18"/>
        <v>-551.89800000000832</v>
      </c>
      <c r="N180" s="34"/>
      <c r="O180" s="35"/>
      <c r="P180" s="35"/>
      <c r="Q180" s="35"/>
      <c r="R180" s="35"/>
      <c r="S180" s="35"/>
      <c r="T180" s="35"/>
      <c r="U180" s="35"/>
      <c r="V180" s="35"/>
      <c r="W180" s="35"/>
      <c r="X180" s="35"/>
      <c r="Y180" s="35"/>
      <c r="Z180" s="35"/>
    </row>
    <row r="181" spans="2:26" x14ac:dyDescent="0.35">
      <c r="B181" s="27" t="s">
        <v>68</v>
      </c>
      <c r="C181" s="28" t="s">
        <v>69</v>
      </c>
      <c r="D181" s="29">
        <v>3683.08</v>
      </c>
      <c r="E181" s="30">
        <v>0</v>
      </c>
      <c r="F181" s="31">
        <f t="shared" si="16"/>
        <v>3683.08</v>
      </c>
      <c r="G181" s="30">
        <v>117034.34999999999</v>
      </c>
      <c r="H181" s="31">
        <f t="shared" si="17"/>
        <v>62200.254999999997</v>
      </c>
      <c r="I181" s="32">
        <f t="shared" si="13"/>
        <v>5</v>
      </c>
      <c r="J181" s="33">
        <f t="shared" si="14"/>
        <v>0.2</v>
      </c>
      <c r="K181" s="31">
        <f t="shared" si="15"/>
        <v>12440.050999999999</v>
      </c>
      <c r="L181" s="30">
        <v>15135.82</v>
      </c>
      <c r="M181" s="31">
        <f t="shared" si="18"/>
        <v>-2695.7690000000002</v>
      </c>
      <c r="N181" s="34"/>
      <c r="O181" s="35"/>
      <c r="P181" s="35"/>
      <c r="Q181" s="35"/>
      <c r="R181" s="35"/>
      <c r="S181" s="35"/>
      <c r="T181" s="35"/>
      <c r="U181" s="35"/>
      <c r="V181" s="35"/>
      <c r="W181" s="35"/>
      <c r="X181" s="35"/>
      <c r="Y181" s="35"/>
      <c r="Z181" s="35"/>
    </row>
    <row r="182" spans="2:26" x14ac:dyDescent="0.35">
      <c r="B182" s="27" t="s">
        <v>70</v>
      </c>
      <c r="C182" s="28" t="s">
        <v>71</v>
      </c>
      <c r="D182" s="29">
        <v>0</v>
      </c>
      <c r="E182" s="30">
        <v>0</v>
      </c>
      <c r="F182" s="31">
        <f t="shared" si="16"/>
        <v>0</v>
      </c>
      <c r="G182" s="30">
        <v>0</v>
      </c>
      <c r="H182" s="31">
        <f t="shared" si="17"/>
        <v>0</v>
      </c>
      <c r="I182" s="32">
        <f t="shared" si="13"/>
        <v>0</v>
      </c>
      <c r="J182" s="33" t="str">
        <f t="shared" si="14"/>
        <v/>
      </c>
      <c r="K182" s="31">
        <f t="shared" si="15"/>
        <v>0</v>
      </c>
      <c r="L182" s="30">
        <v>0</v>
      </c>
      <c r="M182" s="31">
        <f t="shared" si="18"/>
        <v>0</v>
      </c>
      <c r="N182" s="34"/>
      <c r="O182" s="35"/>
      <c r="P182" s="35"/>
      <c r="Q182" s="35"/>
      <c r="R182" s="35"/>
      <c r="S182" s="35"/>
      <c r="T182" s="35"/>
      <c r="U182" s="35"/>
      <c r="V182" s="35"/>
      <c r="W182" s="35"/>
      <c r="X182" s="35"/>
      <c r="Y182" s="35"/>
      <c r="Z182" s="35"/>
    </row>
    <row r="183" spans="2:26" x14ac:dyDescent="0.35">
      <c r="B183" s="27">
        <v>1960</v>
      </c>
      <c r="C183" s="28" t="s">
        <v>72</v>
      </c>
      <c r="D183" s="29">
        <v>89812.5</v>
      </c>
      <c r="E183" s="30">
        <v>59693.22</v>
      </c>
      <c r="F183" s="31">
        <f t="shared" si="16"/>
        <v>30119.279999999999</v>
      </c>
      <c r="G183" s="30">
        <v>8179.5000000000146</v>
      </c>
      <c r="H183" s="31">
        <f t="shared" si="17"/>
        <v>34209.030000000006</v>
      </c>
      <c r="I183" s="32">
        <f t="shared" si="13"/>
        <v>10</v>
      </c>
      <c r="J183" s="33">
        <f t="shared" si="14"/>
        <v>0.1</v>
      </c>
      <c r="K183" s="31">
        <f t="shared" si="15"/>
        <v>3420.9030000000007</v>
      </c>
      <c r="L183" s="30">
        <v>3093.0700000000033</v>
      </c>
      <c r="M183" s="31">
        <f t="shared" si="18"/>
        <v>327.83299999999736</v>
      </c>
      <c r="N183" s="34"/>
      <c r="O183" s="35"/>
      <c r="P183" s="35"/>
      <c r="Q183" s="35"/>
      <c r="R183" s="35"/>
      <c r="S183" s="35"/>
      <c r="T183" s="35"/>
      <c r="U183" s="35"/>
      <c r="V183" s="35"/>
      <c r="W183" s="35"/>
      <c r="X183" s="35"/>
      <c r="Y183" s="35"/>
      <c r="Z183" s="35"/>
    </row>
    <row r="184" spans="2:26" x14ac:dyDescent="0.35">
      <c r="B184" s="27" t="s">
        <v>73</v>
      </c>
      <c r="C184" s="28" t="s">
        <v>74</v>
      </c>
      <c r="D184" s="29">
        <v>93806.800000000017</v>
      </c>
      <c r="E184" s="30">
        <v>67512.599999999991</v>
      </c>
      <c r="F184" s="31">
        <f t="shared" si="16"/>
        <v>26294.200000000026</v>
      </c>
      <c r="G184" s="30">
        <v>2420.1999999999971</v>
      </c>
      <c r="H184" s="31">
        <f t="shared" si="17"/>
        <v>27504.300000000025</v>
      </c>
      <c r="I184" s="32">
        <f t="shared" si="13"/>
        <v>5</v>
      </c>
      <c r="J184" s="33">
        <f t="shared" si="14"/>
        <v>0.2</v>
      </c>
      <c r="K184" s="31">
        <f t="shared" si="15"/>
        <v>5500.8600000000051</v>
      </c>
      <c r="L184" s="30">
        <v>5482.3000000000065</v>
      </c>
      <c r="M184" s="31">
        <f t="shared" si="18"/>
        <v>18.559999999998581</v>
      </c>
      <c r="N184" s="34"/>
      <c r="O184" s="35"/>
      <c r="P184" s="35"/>
      <c r="Q184" s="35"/>
      <c r="R184" s="35"/>
      <c r="S184" s="35"/>
      <c r="T184" s="35"/>
      <c r="U184" s="35"/>
      <c r="V184" s="35"/>
      <c r="W184" s="35"/>
      <c r="X184" s="35"/>
      <c r="Y184" s="35"/>
      <c r="Z184" s="35"/>
    </row>
    <row r="185" spans="2:26" x14ac:dyDescent="0.35">
      <c r="B185" s="27">
        <v>1970</v>
      </c>
      <c r="C185" s="28" t="s">
        <v>75</v>
      </c>
      <c r="D185" s="29">
        <v>0</v>
      </c>
      <c r="E185" s="30">
        <v>0</v>
      </c>
      <c r="F185" s="31">
        <f t="shared" si="16"/>
        <v>0</v>
      </c>
      <c r="G185" s="30">
        <v>0</v>
      </c>
      <c r="H185" s="31">
        <f t="shared" si="17"/>
        <v>0</v>
      </c>
      <c r="I185" s="32">
        <f t="shared" si="13"/>
        <v>0</v>
      </c>
      <c r="J185" s="33" t="str">
        <f t="shared" si="14"/>
        <v/>
      </c>
      <c r="K185" s="31">
        <f t="shared" si="15"/>
        <v>0</v>
      </c>
      <c r="L185" s="30">
        <v>0</v>
      </c>
      <c r="M185" s="31">
        <f t="shared" si="18"/>
        <v>0</v>
      </c>
      <c r="N185" s="34"/>
      <c r="O185" s="35"/>
      <c r="P185" s="35"/>
      <c r="Q185" s="35"/>
      <c r="R185" s="35"/>
      <c r="S185" s="35"/>
      <c r="T185" s="35"/>
      <c r="U185" s="35"/>
      <c r="V185" s="35"/>
      <c r="W185" s="35"/>
      <c r="X185" s="35"/>
      <c r="Y185" s="35"/>
      <c r="Z185" s="35"/>
    </row>
    <row r="186" spans="2:26" x14ac:dyDescent="0.35">
      <c r="B186" s="27">
        <v>1975</v>
      </c>
      <c r="C186" s="28" t="s">
        <v>76</v>
      </c>
      <c r="D186" s="29">
        <v>0</v>
      </c>
      <c r="E186" s="30">
        <v>0</v>
      </c>
      <c r="F186" s="31">
        <f t="shared" si="16"/>
        <v>0</v>
      </c>
      <c r="G186" s="30">
        <v>0</v>
      </c>
      <c r="H186" s="31">
        <f t="shared" si="17"/>
        <v>0</v>
      </c>
      <c r="I186" s="32">
        <f t="shared" si="13"/>
        <v>0</v>
      </c>
      <c r="J186" s="33" t="str">
        <f t="shared" si="14"/>
        <v/>
      </c>
      <c r="K186" s="31">
        <f t="shared" si="15"/>
        <v>0</v>
      </c>
      <c r="L186" s="30">
        <v>0</v>
      </c>
      <c r="M186" s="31">
        <f t="shared" si="18"/>
        <v>0</v>
      </c>
      <c r="N186" s="34"/>
      <c r="O186" s="35"/>
      <c r="P186" s="35"/>
      <c r="Q186" s="35"/>
      <c r="R186" s="35"/>
      <c r="S186" s="35"/>
      <c r="T186" s="35"/>
      <c r="U186" s="35"/>
      <c r="V186" s="35"/>
      <c r="W186" s="35"/>
      <c r="X186" s="35"/>
      <c r="Y186" s="35"/>
      <c r="Z186" s="35"/>
    </row>
    <row r="187" spans="2:26" x14ac:dyDescent="0.35">
      <c r="B187" s="27">
        <v>1980</v>
      </c>
      <c r="C187" s="28" t="s">
        <v>77</v>
      </c>
      <c r="D187" s="29">
        <v>1056701.1900000004</v>
      </c>
      <c r="E187" s="30">
        <v>581903.1399999999</v>
      </c>
      <c r="F187" s="31">
        <f t="shared" si="16"/>
        <v>474798.05000000051</v>
      </c>
      <c r="G187" s="30">
        <v>0</v>
      </c>
      <c r="H187" s="31">
        <f t="shared" si="17"/>
        <v>474798.05000000051</v>
      </c>
      <c r="I187" s="32">
        <f t="shared" si="13"/>
        <v>20</v>
      </c>
      <c r="J187" s="33">
        <f t="shared" si="14"/>
        <v>0.05</v>
      </c>
      <c r="K187" s="31">
        <f t="shared" si="15"/>
        <v>23739.902500000026</v>
      </c>
      <c r="L187" s="30">
        <v>21837.520000000019</v>
      </c>
      <c r="M187" s="31">
        <f t="shared" si="18"/>
        <v>1902.382500000007</v>
      </c>
      <c r="N187" s="34"/>
      <c r="O187" s="35"/>
      <c r="P187" s="35"/>
      <c r="Q187" s="35"/>
      <c r="R187" s="35"/>
      <c r="S187" s="35"/>
      <c r="T187" s="35"/>
      <c r="U187" s="35"/>
      <c r="V187" s="35"/>
      <c r="W187" s="35"/>
      <c r="X187" s="35"/>
      <c r="Y187" s="35"/>
      <c r="Z187" s="35"/>
    </row>
    <row r="188" spans="2:26" x14ac:dyDescent="0.35">
      <c r="B188" s="27">
        <v>1985</v>
      </c>
      <c r="C188" s="28" t="s">
        <v>78</v>
      </c>
      <c r="D188" s="29">
        <v>0</v>
      </c>
      <c r="E188" s="30">
        <v>0</v>
      </c>
      <c r="F188" s="31">
        <f>D188-E188</f>
        <v>0</v>
      </c>
      <c r="G188" s="30">
        <v>0</v>
      </c>
      <c r="H188" s="31">
        <f>F188+0.5*G188</f>
        <v>0</v>
      </c>
      <c r="I188" s="32">
        <f t="shared" si="13"/>
        <v>0</v>
      </c>
      <c r="J188" s="33" t="str">
        <f>IF(I188=0,"",1/I188)</f>
        <v/>
      </c>
      <c r="K188" s="31">
        <f>IF(I188=0,0,H188/I188)</f>
        <v>0</v>
      </c>
      <c r="L188" s="30">
        <v>0</v>
      </c>
      <c r="M188" s="31">
        <f>IF(ISERROR(+K188-L188), "", +K188-L188)</f>
        <v>0</v>
      </c>
      <c r="N188" s="34"/>
      <c r="O188" s="35"/>
      <c r="P188" s="35"/>
      <c r="Q188" s="35"/>
      <c r="R188" s="35"/>
      <c r="S188" s="35"/>
      <c r="T188" s="35"/>
      <c r="U188" s="35"/>
      <c r="V188" s="35"/>
      <c r="W188" s="35"/>
      <c r="X188" s="35"/>
      <c r="Y188" s="35"/>
      <c r="Z188" s="35"/>
    </row>
    <row r="189" spans="2:26" x14ac:dyDescent="0.35">
      <c r="B189" s="27">
        <v>1990</v>
      </c>
      <c r="C189" s="28" t="s">
        <v>79</v>
      </c>
      <c r="D189" s="29">
        <v>0</v>
      </c>
      <c r="E189" s="30">
        <v>0</v>
      </c>
      <c r="F189" s="31">
        <f>D189-E189</f>
        <v>0</v>
      </c>
      <c r="G189" s="30">
        <v>0</v>
      </c>
      <c r="H189" s="31">
        <f>F189+0.5*G189</f>
        <v>0</v>
      </c>
      <c r="I189" s="32">
        <f t="shared" si="13"/>
        <v>0</v>
      </c>
      <c r="J189" s="33" t="str">
        <f>IF(I189=0,"",1/I189)</f>
        <v/>
      </c>
      <c r="K189" s="31">
        <f>IF(I189=0,0,H189/I189)</f>
        <v>0</v>
      </c>
      <c r="L189" s="30">
        <v>0</v>
      </c>
      <c r="M189" s="31">
        <f>IF(ISERROR(+K189-L189), "", +K189-L189)</f>
        <v>0</v>
      </c>
      <c r="N189" s="34"/>
      <c r="O189" s="35"/>
      <c r="P189" s="35"/>
      <c r="Q189" s="35"/>
      <c r="R189" s="35"/>
      <c r="S189" s="35"/>
      <c r="T189" s="35"/>
      <c r="U189" s="35"/>
      <c r="V189" s="35"/>
      <c r="W189" s="35"/>
      <c r="X189" s="35"/>
      <c r="Y189" s="35"/>
      <c r="Z189" s="35"/>
    </row>
    <row r="190" spans="2:26" x14ac:dyDescent="0.35">
      <c r="B190" s="27">
        <v>1995</v>
      </c>
      <c r="C190" s="28" t="s">
        <v>80</v>
      </c>
      <c r="D190" s="29">
        <v>-18164899.089999996</v>
      </c>
      <c r="E190" s="30">
        <v>-17062.149999999998</v>
      </c>
      <c r="F190" s="31">
        <f>D190-E190</f>
        <v>-18147836.939999998</v>
      </c>
      <c r="G190" s="30">
        <v>-772522.28000000073</v>
      </c>
      <c r="H190" s="31">
        <f>F190+0.5*G190</f>
        <v>-18534098.079999998</v>
      </c>
      <c r="I190" s="32">
        <v>39.458569909620408</v>
      </c>
      <c r="J190" s="33">
        <f>IF(I190=0,"",1/I190)</f>
        <v>2.5343037071300187E-2</v>
      </c>
      <c r="K190" s="31">
        <f>IF(I190=0,0,H190/I190)</f>
        <v>-469710.33472455351</v>
      </c>
      <c r="L190" s="30">
        <v>-407790.05000000016</v>
      </c>
      <c r="M190" s="31">
        <f>IF(ISERROR(+K190-L190), "", +K190-L190)</f>
        <v>-61920.284724553348</v>
      </c>
      <c r="N190" s="34"/>
      <c r="O190" s="36"/>
      <c r="P190" s="35"/>
      <c r="Q190" s="35"/>
      <c r="R190" s="35"/>
      <c r="S190" s="35"/>
      <c r="T190" s="35"/>
      <c r="U190" s="35"/>
      <c r="V190" s="35"/>
      <c r="W190" s="35"/>
      <c r="X190" s="35"/>
      <c r="Y190" s="35"/>
      <c r="Z190" s="35"/>
    </row>
    <row r="191" spans="2:26" x14ac:dyDescent="0.35">
      <c r="B191" s="37">
        <v>2440</v>
      </c>
      <c r="C191" s="38" t="s">
        <v>81</v>
      </c>
      <c r="D191" s="29">
        <v>0</v>
      </c>
      <c r="E191" s="30">
        <v>0</v>
      </c>
      <c r="F191" s="31">
        <f>D191-E191</f>
        <v>0</v>
      </c>
      <c r="G191" s="30">
        <v>0</v>
      </c>
      <c r="H191" s="31">
        <f>F191+0.5*G191</f>
        <v>0</v>
      </c>
      <c r="I191" s="32">
        <f t="shared" si="13"/>
        <v>0</v>
      </c>
      <c r="J191" s="33" t="str">
        <f>IF(I191=0,"",1/I191)</f>
        <v/>
      </c>
      <c r="K191" s="31">
        <f>IF(I191=0,0,H191/I191)</f>
        <v>0</v>
      </c>
      <c r="L191" s="30">
        <v>0</v>
      </c>
      <c r="M191" s="31">
        <f>IF(ISERROR(+K191-L191), "", +K191-L191)</f>
        <v>0</v>
      </c>
      <c r="N191" s="34"/>
      <c r="O191" s="35"/>
      <c r="P191" s="35"/>
      <c r="Q191" s="35"/>
      <c r="R191" s="35"/>
      <c r="S191" s="35"/>
      <c r="T191" s="35"/>
      <c r="U191" s="35"/>
      <c r="V191" s="35"/>
      <c r="W191" s="35"/>
      <c r="X191" s="35"/>
      <c r="Y191" s="35"/>
      <c r="Z191" s="35"/>
    </row>
    <row r="192" spans="2:26" x14ac:dyDescent="0.35">
      <c r="B192" s="37">
        <v>2005</v>
      </c>
      <c r="C192" s="38" t="s">
        <v>82</v>
      </c>
      <c r="D192" s="41">
        <v>0</v>
      </c>
      <c r="E192" s="30">
        <v>0</v>
      </c>
      <c r="F192" s="31">
        <f t="shared" si="16"/>
        <v>0</v>
      </c>
      <c r="G192" s="30">
        <v>0</v>
      </c>
      <c r="H192" s="31">
        <f t="shared" si="17"/>
        <v>0</v>
      </c>
      <c r="I192" s="32">
        <f t="shared" si="13"/>
        <v>0</v>
      </c>
      <c r="J192" s="33" t="str">
        <f t="shared" si="14"/>
        <v/>
      </c>
      <c r="K192" s="31">
        <f t="shared" si="15"/>
        <v>0</v>
      </c>
      <c r="L192" s="30">
        <v>0</v>
      </c>
      <c r="M192" s="31">
        <f t="shared" si="18"/>
        <v>0</v>
      </c>
      <c r="O192" s="35"/>
      <c r="P192" s="35"/>
      <c r="Q192" s="35"/>
      <c r="R192" s="35"/>
      <c r="S192" s="35"/>
      <c r="T192" s="35"/>
      <c r="U192" s="35"/>
      <c r="V192" s="35"/>
      <c r="W192" s="35"/>
      <c r="X192" s="35"/>
      <c r="Y192" s="35"/>
      <c r="Z192" s="35"/>
    </row>
    <row r="193" spans="1:26" x14ac:dyDescent="0.35">
      <c r="B193" s="39"/>
      <c r="C193" s="40"/>
      <c r="D193" s="41"/>
      <c r="E193" s="30"/>
      <c r="F193" s="31">
        <f>D193-E193</f>
        <v>0</v>
      </c>
      <c r="G193" s="30"/>
      <c r="H193" s="31">
        <f>F193+0.5*G193</f>
        <v>0</v>
      </c>
      <c r="I193" s="32"/>
      <c r="J193" s="33" t="str">
        <f>IF(I193=0,"",1/I193)</f>
        <v/>
      </c>
      <c r="K193" s="31">
        <f>IF(I193=0,0,H193/I193)</f>
        <v>0</v>
      </c>
      <c r="L193" s="30"/>
      <c r="M193" s="31">
        <f>IF(ISERROR(+K193-L193), "", +K193-L193)</f>
        <v>0</v>
      </c>
      <c r="O193" s="35"/>
      <c r="P193" s="35"/>
      <c r="Q193" s="35"/>
      <c r="R193" s="35"/>
      <c r="S193" s="35"/>
      <c r="T193" s="35"/>
      <c r="U193" s="35"/>
      <c r="V193" s="35"/>
      <c r="W193" s="35"/>
      <c r="X193" s="35"/>
      <c r="Y193" s="35"/>
      <c r="Z193" s="35"/>
    </row>
    <row r="194" spans="1:26" x14ac:dyDescent="0.35">
      <c r="B194" s="39"/>
      <c r="C194" s="40"/>
      <c r="D194" s="41"/>
      <c r="E194" s="30"/>
      <c r="F194" s="31">
        <f>D194-E194</f>
        <v>0</v>
      </c>
      <c r="G194" s="30"/>
      <c r="H194" s="31">
        <f>F194+0.5*G194</f>
        <v>0</v>
      </c>
      <c r="I194" s="32"/>
      <c r="J194" s="33" t="str">
        <f>IF(I194=0,"",1/I194)</f>
        <v/>
      </c>
      <c r="K194" s="31">
        <f>IF(I194=0,0,H194/I194)</f>
        <v>0</v>
      </c>
      <c r="L194" s="30"/>
      <c r="M194" s="31">
        <f>IF(ISERROR(+K194-L194), "", +K194-L194)</f>
        <v>0</v>
      </c>
      <c r="O194" s="35"/>
      <c r="P194" s="35"/>
      <c r="Q194" s="35"/>
      <c r="R194" s="35"/>
      <c r="S194" s="35"/>
      <c r="T194" s="35"/>
      <c r="U194" s="35"/>
      <c r="V194" s="35"/>
      <c r="W194" s="35"/>
      <c r="X194" s="35"/>
      <c r="Y194" s="35"/>
      <c r="Z194" s="35"/>
    </row>
    <row r="195" spans="1:26" x14ac:dyDescent="0.35">
      <c r="B195" s="39"/>
      <c r="C195" s="40"/>
      <c r="D195" s="41"/>
      <c r="E195" s="30"/>
      <c r="F195" s="31">
        <f>D195-E195</f>
        <v>0</v>
      </c>
      <c r="G195" s="30"/>
      <c r="H195" s="31">
        <f>F195+0.5*G195</f>
        <v>0</v>
      </c>
      <c r="I195" s="32"/>
      <c r="J195" s="33" t="str">
        <f>IF(I195=0,"",1/I195)</f>
        <v/>
      </c>
      <c r="K195" s="31">
        <f>IF(I195=0,0,H195/I195)</f>
        <v>0</v>
      </c>
      <c r="L195" s="30"/>
      <c r="M195" s="31">
        <f>IF(ISERROR(+K195-L195), "", +K195-L195)</f>
        <v>0</v>
      </c>
      <c r="O195" s="35"/>
      <c r="P195" s="35"/>
      <c r="Q195" s="35"/>
      <c r="R195" s="35"/>
      <c r="S195" s="35"/>
      <c r="T195" s="35"/>
      <c r="U195" s="35"/>
      <c r="V195" s="35"/>
      <c r="W195" s="35"/>
      <c r="X195" s="35"/>
      <c r="Y195" s="35"/>
      <c r="Z195" s="35"/>
    </row>
    <row r="196" spans="1:26" ht="12" thickBot="1" x14ac:dyDescent="0.4">
      <c r="B196" s="42"/>
      <c r="C196" s="43"/>
      <c r="D196" s="44"/>
      <c r="E196" s="45"/>
      <c r="F196" s="46">
        <f t="shared" si="16"/>
        <v>0</v>
      </c>
      <c r="G196" s="45"/>
      <c r="H196" s="46">
        <f t="shared" si="17"/>
        <v>0</v>
      </c>
      <c r="I196" s="47"/>
      <c r="J196" s="48" t="str">
        <f t="shared" si="14"/>
        <v/>
      </c>
      <c r="K196" s="46">
        <f t="shared" si="15"/>
        <v>0</v>
      </c>
      <c r="L196" s="45"/>
      <c r="M196" s="46">
        <f>IF(ISERROR(+K196-L196), "", +K196-L196)</f>
        <v>0</v>
      </c>
      <c r="O196" s="35"/>
      <c r="P196" s="35"/>
      <c r="Q196" s="35"/>
      <c r="R196" s="35"/>
      <c r="S196" s="35"/>
      <c r="T196" s="35"/>
      <c r="U196" s="35"/>
      <c r="V196" s="35"/>
      <c r="W196" s="35"/>
      <c r="X196" s="35"/>
      <c r="Y196" s="35"/>
      <c r="Z196" s="35"/>
    </row>
    <row r="197" spans="1:26" ht="12" thickTop="1" x14ac:dyDescent="0.35">
      <c r="B197" s="49"/>
      <c r="C197" s="50" t="s">
        <v>83</v>
      </c>
      <c r="D197" s="51">
        <f>SUM(D141:D196)</f>
        <v>157655795.92000005</v>
      </c>
      <c r="E197" s="52">
        <f>SUM(E141:E196)</f>
        <v>18152602.07</v>
      </c>
      <c r="F197" s="52">
        <f>SUM(F141:F196)</f>
        <v>139503193.85000008</v>
      </c>
      <c r="G197" s="52">
        <f>SUM(G141:G196)</f>
        <v>13150522.389999995</v>
      </c>
      <c r="H197" s="52">
        <f>SUM(H141:H196)</f>
        <v>146078455.04500008</v>
      </c>
      <c r="I197" s="53"/>
      <c r="J197" s="54"/>
      <c r="K197" s="52">
        <f>SUM(K141:K196)</f>
        <v>5253402.1993393367</v>
      </c>
      <c r="L197" s="52">
        <f>SUM(L141:L196)</f>
        <v>4985598.6300000036</v>
      </c>
      <c r="M197" s="52">
        <f>SUM(M141:M196)</f>
        <v>267803.56933933392</v>
      </c>
      <c r="N197" s="55"/>
      <c r="O197" s="35"/>
      <c r="P197" s="35"/>
      <c r="Q197" s="35"/>
      <c r="R197" s="35"/>
      <c r="S197" s="35"/>
      <c r="T197" s="35"/>
      <c r="U197" s="35"/>
      <c r="V197" s="35"/>
      <c r="W197" s="35"/>
      <c r="X197" s="35"/>
      <c r="Y197" s="35"/>
      <c r="Z197" s="35"/>
    </row>
    <row r="198" spans="1:26" x14ac:dyDescent="0.35">
      <c r="B198" s="59"/>
      <c r="C198" s="56"/>
      <c r="D198" s="57"/>
      <c r="E198" s="57"/>
      <c r="G198" s="57"/>
      <c r="L198" s="57"/>
      <c r="M198" s="58"/>
      <c r="O198" s="35"/>
      <c r="P198" s="35"/>
      <c r="Q198" s="35"/>
      <c r="R198" s="35"/>
      <c r="S198" s="35"/>
      <c r="T198" s="35"/>
      <c r="U198" s="35"/>
      <c r="V198" s="35"/>
      <c r="W198" s="35"/>
      <c r="X198" s="35"/>
      <c r="Y198" s="35"/>
      <c r="Z198" s="35"/>
    </row>
    <row r="199" spans="1:26" x14ac:dyDescent="0.35">
      <c r="B199" s="59"/>
      <c r="C199" s="15"/>
      <c r="D199" s="60"/>
      <c r="E199" s="61"/>
      <c r="F199" s="61"/>
      <c r="G199" s="61"/>
      <c r="H199" s="61"/>
      <c r="I199" s="62"/>
      <c r="J199" s="63"/>
      <c r="K199" s="61"/>
      <c r="L199" s="61"/>
      <c r="M199" s="61"/>
      <c r="O199" s="35"/>
      <c r="P199" s="35"/>
      <c r="Q199" s="35"/>
      <c r="R199" s="35"/>
      <c r="S199" s="35"/>
      <c r="T199" s="35"/>
      <c r="U199" s="35"/>
      <c r="V199" s="35"/>
      <c r="W199" s="35"/>
      <c r="X199" s="35"/>
      <c r="Y199" s="35"/>
      <c r="Z199" s="35"/>
    </row>
    <row r="200" spans="1:26" x14ac:dyDescent="0.35">
      <c r="O200" s="35"/>
      <c r="P200" s="35"/>
      <c r="Q200" s="35"/>
      <c r="R200" s="35"/>
      <c r="S200" s="35"/>
      <c r="T200" s="35"/>
      <c r="U200" s="35"/>
      <c r="V200" s="35"/>
      <c r="W200" s="35"/>
      <c r="X200" s="35"/>
      <c r="Y200" s="35"/>
      <c r="Z200" s="35"/>
    </row>
    <row r="201" spans="1:26" x14ac:dyDescent="0.35">
      <c r="B201" s="14"/>
      <c r="C201" s="15"/>
      <c r="D201" s="16" t="s">
        <v>1</v>
      </c>
      <c r="E201" s="17">
        <f>+E137+1</f>
        <v>2020</v>
      </c>
      <c r="F201" s="7" t="s">
        <v>2</v>
      </c>
      <c r="I201" s="14"/>
      <c r="J201" s="14"/>
      <c r="K201" s="18"/>
      <c r="O201" s="35"/>
      <c r="P201" s="35"/>
      <c r="Q201" s="35"/>
      <c r="R201" s="35"/>
      <c r="S201" s="35"/>
      <c r="T201" s="35"/>
      <c r="U201" s="35"/>
      <c r="V201" s="35"/>
      <c r="W201" s="35"/>
      <c r="X201" s="35"/>
      <c r="Y201" s="35"/>
      <c r="Z201" s="35"/>
    </row>
    <row r="202" spans="1:26" x14ac:dyDescent="0.35">
      <c r="O202" s="35"/>
      <c r="P202" s="35"/>
      <c r="Q202" s="35"/>
      <c r="R202" s="35"/>
      <c r="S202" s="35"/>
      <c r="T202" s="35"/>
      <c r="U202" s="35"/>
      <c r="V202" s="35"/>
      <c r="W202" s="35"/>
      <c r="X202" s="35"/>
      <c r="Y202" s="35"/>
      <c r="Z202" s="35"/>
    </row>
    <row r="203" spans="1:26" ht="36" customHeight="1" x14ac:dyDescent="0.35">
      <c r="A203" s="19"/>
      <c r="B203" s="72" t="s">
        <v>3</v>
      </c>
      <c r="C203" s="73" t="s">
        <v>4</v>
      </c>
      <c r="D203" s="20" t="str">
        <f>"Opening Cost PP&amp;E as at Jan 1, "&amp;E201</f>
        <v>Opening Cost PP&amp;E as at Jan 1, 2020</v>
      </c>
      <c r="E203" s="21" t="s">
        <v>5</v>
      </c>
      <c r="F203" s="21" t="s">
        <v>6</v>
      </c>
      <c r="G203" s="21" t="s">
        <v>7</v>
      </c>
      <c r="H203" s="21" t="s">
        <v>8</v>
      </c>
      <c r="I203" s="22" t="s">
        <v>9</v>
      </c>
      <c r="J203" s="22" t="s">
        <v>10</v>
      </c>
      <c r="K203" s="21" t="str">
        <f>E201&amp;" Depreciation Expense"</f>
        <v>2020 Depreciation Expense</v>
      </c>
      <c r="L203" s="70" t="str">
        <f>E201&amp;" Depreciation Expense per Appendix 2-B Fixed Assets 
(l)"</f>
        <v>2020 Depreciation Expense per Appendix 2-B Fixed Assets 
(l)</v>
      </c>
      <c r="M203" s="21" t="s">
        <v>11</v>
      </c>
      <c r="O203" s="35"/>
      <c r="P203" s="35"/>
      <c r="Q203" s="35"/>
      <c r="R203" s="35"/>
      <c r="S203" s="35"/>
      <c r="T203" s="35"/>
      <c r="U203" s="35"/>
      <c r="V203" s="35"/>
      <c r="W203" s="35"/>
      <c r="X203" s="35"/>
      <c r="Y203" s="35"/>
      <c r="Z203" s="35"/>
    </row>
    <row r="204" spans="1:26" ht="24.95" customHeight="1" x14ac:dyDescent="0.35">
      <c r="A204" s="19"/>
      <c r="B204" s="72"/>
      <c r="C204" s="73"/>
      <c r="D204" s="24" t="s">
        <v>12</v>
      </c>
      <c r="E204" s="24" t="s">
        <v>13</v>
      </c>
      <c r="F204" s="24" t="s">
        <v>14</v>
      </c>
      <c r="G204" s="24" t="s">
        <v>15</v>
      </c>
      <c r="H204" s="25" t="s">
        <v>16</v>
      </c>
      <c r="I204" s="26" t="s">
        <v>17</v>
      </c>
      <c r="J204" s="26" t="s">
        <v>18</v>
      </c>
      <c r="K204" s="24" t="s">
        <v>19</v>
      </c>
      <c r="L204" s="71"/>
      <c r="M204" s="24" t="s">
        <v>20</v>
      </c>
      <c r="O204" s="35"/>
      <c r="P204" s="35"/>
      <c r="Q204" s="35"/>
      <c r="R204" s="35"/>
      <c r="S204" s="35"/>
      <c r="T204" s="35"/>
      <c r="U204" s="35"/>
      <c r="V204" s="35"/>
      <c r="W204" s="35"/>
      <c r="X204" s="35"/>
      <c r="Y204" s="35"/>
      <c r="Z204" s="35"/>
    </row>
    <row r="205" spans="1:26" x14ac:dyDescent="0.35">
      <c r="B205" s="27">
        <v>1606</v>
      </c>
      <c r="C205" s="28" t="s">
        <v>21</v>
      </c>
      <c r="D205" s="29">
        <v>0</v>
      </c>
      <c r="E205" s="30">
        <v>0</v>
      </c>
      <c r="F205" s="31">
        <f>D205-E205</f>
        <v>0</v>
      </c>
      <c r="G205" s="30">
        <v>0</v>
      </c>
      <c r="H205" s="31">
        <f>F205+0.5*G205</f>
        <v>0</v>
      </c>
      <c r="I205" s="32">
        <f t="shared" ref="I205:I256" si="19">INDEX($B$12:$P$69,MATCH($B205,$B$12:$B$69,0),MATCH(I$75,$B$12:$P$12,0))</f>
        <v>40</v>
      </c>
      <c r="J205" s="33">
        <f>IF(I205=0,"",1/I205)</f>
        <v>2.5000000000000001E-2</v>
      </c>
      <c r="K205" s="31">
        <f>IF(I205=0,0,H205/I205)</f>
        <v>0</v>
      </c>
      <c r="L205" s="30">
        <v>0</v>
      </c>
      <c r="M205" s="31">
        <f t="shared" ref="M205:M258" si="20">IF(ISERROR(+K205-L205),"",+K205-L205)</f>
        <v>0</v>
      </c>
      <c r="N205" s="34"/>
      <c r="O205" s="35"/>
      <c r="P205" s="35"/>
      <c r="Q205" s="35"/>
      <c r="R205" s="35"/>
      <c r="S205" s="35"/>
      <c r="T205" s="35"/>
      <c r="U205" s="35"/>
      <c r="V205" s="35"/>
      <c r="W205" s="35"/>
      <c r="X205" s="35"/>
      <c r="Y205" s="35"/>
      <c r="Z205" s="35"/>
    </row>
    <row r="206" spans="1:26" x14ac:dyDescent="0.35">
      <c r="B206" s="27">
        <v>1608</v>
      </c>
      <c r="C206" s="28" t="s">
        <v>22</v>
      </c>
      <c r="D206" s="29">
        <v>156053</v>
      </c>
      <c r="E206" s="30">
        <v>0</v>
      </c>
      <c r="F206" s="31">
        <f t="shared" ref="F206:F258" si="21">D206-E206</f>
        <v>156053</v>
      </c>
      <c r="G206" s="30">
        <v>0</v>
      </c>
      <c r="H206" s="31">
        <f t="shared" ref="H206:H258" si="22">F206+0.5*G206</f>
        <v>156053</v>
      </c>
      <c r="I206" s="32">
        <f t="shared" si="19"/>
        <v>40</v>
      </c>
      <c r="J206" s="33">
        <f t="shared" ref="J206:J258" si="23">IF(I206=0,"",1/I206)</f>
        <v>2.5000000000000001E-2</v>
      </c>
      <c r="K206" s="31">
        <f>IF(I206=0,0,H206/I206)</f>
        <v>3901.3249999999998</v>
      </c>
      <c r="L206" s="30">
        <v>3901.3300000000017</v>
      </c>
      <c r="M206" s="31">
        <f t="shared" si="20"/>
        <v>-5.0000000019281288E-3</v>
      </c>
      <c r="N206" s="34"/>
      <c r="O206" s="35"/>
      <c r="P206" s="35"/>
      <c r="Q206" s="35"/>
      <c r="R206" s="35"/>
      <c r="S206" s="35"/>
      <c r="T206" s="35"/>
      <c r="U206" s="35"/>
      <c r="V206" s="35"/>
      <c r="W206" s="35"/>
      <c r="X206" s="35"/>
      <c r="Y206" s="35"/>
      <c r="Z206" s="35"/>
    </row>
    <row r="207" spans="1:26" x14ac:dyDescent="0.35">
      <c r="B207" s="27">
        <v>1609</v>
      </c>
      <c r="C207" s="28" t="s">
        <v>23</v>
      </c>
      <c r="D207" s="29">
        <v>155722.38</v>
      </c>
      <c r="E207" s="30">
        <v>0</v>
      </c>
      <c r="F207" s="31">
        <f t="shared" si="21"/>
        <v>155722.38</v>
      </c>
      <c r="G207" s="30">
        <v>0</v>
      </c>
      <c r="H207" s="31">
        <f t="shared" si="22"/>
        <v>155722.38</v>
      </c>
      <c r="I207" s="32">
        <f t="shared" si="19"/>
        <v>45</v>
      </c>
      <c r="J207" s="33">
        <f t="shared" si="23"/>
        <v>2.2222222222222223E-2</v>
      </c>
      <c r="K207" s="31">
        <f>IF(I207=0,0,H207/I207)</f>
        <v>3460.4973333333332</v>
      </c>
      <c r="L207" s="30">
        <v>3460.5</v>
      </c>
      <c r="M207" s="31">
        <f t="shared" si="20"/>
        <v>-2.6666666667551908E-3</v>
      </c>
      <c r="N207" s="34"/>
      <c r="O207" s="35"/>
      <c r="P207" s="35"/>
      <c r="Q207" s="35"/>
      <c r="R207" s="35"/>
      <c r="S207" s="35"/>
      <c r="T207" s="35"/>
      <c r="U207" s="35"/>
      <c r="V207" s="35"/>
      <c r="W207" s="35"/>
      <c r="X207" s="35"/>
      <c r="Y207" s="35"/>
      <c r="Z207" s="35"/>
    </row>
    <row r="208" spans="1:26" x14ac:dyDescent="0.35">
      <c r="B208" s="27">
        <v>1610</v>
      </c>
      <c r="C208" s="28" t="s">
        <v>24</v>
      </c>
      <c r="D208" s="29">
        <v>40575.65</v>
      </c>
      <c r="E208" s="30">
        <v>0</v>
      </c>
      <c r="F208" s="31">
        <f t="shared" si="21"/>
        <v>40575.65</v>
      </c>
      <c r="G208" s="30">
        <v>0</v>
      </c>
      <c r="H208" s="31">
        <f t="shared" si="22"/>
        <v>40575.65</v>
      </c>
      <c r="I208" s="32">
        <f t="shared" si="19"/>
        <v>40</v>
      </c>
      <c r="J208" s="33">
        <f t="shared" si="23"/>
        <v>2.5000000000000001E-2</v>
      </c>
      <c r="K208" s="31">
        <f t="shared" ref="K208:K258" si="24">IF(I208=0,0,H208/I208)</f>
        <v>1014.39125</v>
      </c>
      <c r="L208" s="30">
        <v>1014.3999999999996</v>
      </c>
      <c r="M208" s="31">
        <f t="shared" si="20"/>
        <v>-8.7499999996225597E-3</v>
      </c>
      <c r="N208" s="34"/>
      <c r="O208" s="35"/>
      <c r="P208" s="35"/>
      <c r="Q208" s="35"/>
      <c r="R208" s="35"/>
      <c r="S208" s="35"/>
      <c r="T208" s="35"/>
      <c r="U208" s="35"/>
      <c r="V208" s="35"/>
      <c r="W208" s="35"/>
      <c r="X208" s="35"/>
      <c r="Y208" s="35"/>
      <c r="Z208" s="35"/>
    </row>
    <row r="209" spans="2:26" x14ac:dyDescent="0.35">
      <c r="B209" s="27">
        <v>1611</v>
      </c>
      <c r="C209" s="28" t="s">
        <v>25</v>
      </c>
      <c r="D209" s="29">
        <v>2077726.5899999999</v>
      </c>
      <c r="E209" s="30">
        <v>601880.91</v>
      </c>
      <c r="F209" s="31">
        <f t="shared" si="21"/>
        <v>1475845.6799999997</v>
      </c>
      <c r="G209" s="30">
        <v>390764.72000000067</v>
      </c>
      <c r="H209" s="31">
        <f t="shared" si="22"/>
        <v>1671228.04</v>
      </c>
      <c r="I209" s="32">
        <f t="shared" si="19"/>
        <v>5</v>
      </c>
      <c r="J209" s="33">
        <f t="shared" si="23"/>
        <v>0.2</v>
      </c>
      <c r="K209" s="31">
        <f t="shared" si="24"/>
        <v>334245.60800000001</v>
      </c>
      <c r="L209" s="30">
        <v>282618.76999999955</v>
      </c>
      <c r="M209" s="31">
        <f t="shared" si="20"/>
        <v>51626.838000000454</v>
      </c>
      <c r="N209" s="34"/>
      <c r="O209" s="35"/>
      <c r="P209" s="35"/>
      <c r="Q209" s="35"/>
      <c r="R209" s="35"/>
      <c r="S209" s="35"/>
      <c r="T209" s="35"/>
      <c r="U209" s="35"/>
      <c r="V209" s="35"/>
      <c r="W209" s="35"/>
      <c r="X209" s="35"/>
      <c r="Y209" s="35"/>
      <c r="Z209" s="35"/>
    </row>
    <row r="210" spans="2:26" x14ac:dyDescent="0.35">
      <c r="B210" s="27" t="s">
        <v>26</v>
      </c>
      <c r="C210" s="28" t="s">
        <v>27</v>
      </c>
      <c r="D210" s="29">
        <v>11564578.82</v>
      </c>
      <c r="E210" s="30">
        <v>4245219.8499999996</v>
      </c>
      <c r="F210" s="31">
        <f t="shared" si="21"/>
        <v>7319358.9700000007</v>
      </c>
      <c r="G210" s="30">
        <v>829632.6799999997</v>
      </c>
      <c r="H210" s="31">
        <f t="shared" si="22"/>
        <v>7734175.3100000005</v>
      </c>
      <c r="I210" s="32">
        <f t="shared" si="19"/>
        <v>10</v>
      </c>
      <c r="J210" s="33">
        <f t="shared" si="23"/>
        <v>0.1</v>
      </c>
      <c r="K210" s="31">
        <f t="shared" si="24"/>
        <v>773417.53100000008</v>
      </c>
      <c r="L210" s="30">
        <v>727810.24000000081</v>
      </c>
      <c r="M210" s="31">
        <f t="shared" si="20"/>
        <v>45607.29099999927</v>
      </c>
      <c r="N210" s="34"/>
      <c r="O210" s="35"/>
      <c r="P210" s="35"/>
      <c r="Q210" s="35"/>
      <c r="R210" s="35"/>
      <c r="S210" s="35"/>
      <c r="T210" s="35"/>
      <c r="U210" s="35"/>
      <c r="V210" s="35"/>
      <c r="W210" s="35"/>
      <c r="X210" s="35"/>
      <c r="Y210" s="35"/>
      <c r="Z210" s="35"/>
    </row>
    <row r="211" spans="2:26" x14ac:dyDescent="0.35">
      <c r="B211" s="27">
        <v>1612</v>
      </c>
      <c r="C211" s="28" t="s">
        <v>28</v>
      </c>
      <c r="D211" s="29">
        <v>330160.07999999996</v>
      </c>
      <c r="E211" s="30">
        <v>49918.37</v>
      </c>
      <c r="F211" s="31">
        <f t="shared" si="21"/>
        <v>280241.70999999996</v>
      </c>
      <c r="G211" s="30">
        <v>3482.7200000000012</v>
      </c>
      <c r="H211" s="31">
        <f t="shared" si="22"/>
        <v>281983.06999999995</v>
      </c>
      <c r="I211" s="32">
        <f t="shared" si="19"/>
        <v>40</v>
      </c>
      <c r="J211" s="33">
        <f t="shared" si="23"/>
        <v>2.5000000000000001E-2</v>
      </c>
      <c r="K211" s="31">
        <f t="shared" si="24"/>
        <v>7049.5767499999984</v>
      </c>
      <c r="L211" s="30">
        <v>7005.1999999999971</v>
      </c>
      <c r="M211" s="31">
        <f t="shared" si="20"/>
        <v>44.376750000001266</v>
      </c>
      <c r="N211" s="34"/>
      <c r="O211" s="35"/>
      <c r="P211" s="35"/>
      <c r="Q211" s="35"/>
      <c r="R211" s="35"/>
      <c r="S211" s="35"/>
      <c r="T211" s="35"/>
      <c r="U211" s="35"/>
      <c r="V211" s="35"/>
      <c r="W211" s="35"/>
      <c r="X211" s="35"/>
      <c r="Y211" s="35"/>
      <c r="Z211" s="35"/>
    </row>
    <row r="212" spans="2:26" x14ac:dyDescent="0.35">
      <c r="B212" s="27">
        <v>1805</v>
      </c>
      <c r="C212" s="28" t="s">
        <v>29</v>
      </c>
      <c r="D212" s="29">
        <v>206653.7</v>
      </c>
      <c r="E212" s="30">
        <v>0</v>
      </c>
      <c r="F212" s="31">
        <f t="shared" si="21"/>
        <v>206653.7</v>
      </c>
      <c r="G212" s="30">
        <v>0</v>
      </c>
      <c r="H212" s="31">
        <f t="shared" si="22"/>
        <v>206653.7</v>
      </c>
      <c r="I212" s="32">
        <f t="shared" si="19"/>
        <v>0</v>
      </c>
      <c r="J212" s="33" t="str">
        <f t="shared" si="23"/>
        <v/>
      </c>
      <c r="K212" s="31">
        <f t="shared" si="24"/>
        <v>0</v>
      </c>
      <c r="L212" s="30">
        <v>0</v>
      </c>
      <c r="M212" s="31">
        <f t="shared" si="20"/>
        <v>0</v>
      </c>
      <c r="N212" s="34"/>
      <c r="O212" s="35"/>
      <c r="P212" s="35"/>
      <c r="Q212" s="35"/>
      <c r="R212" s="35"/>
      <c r="S212" s="35"/>
      <c r="T212" s="35"/>
      <c r="U212" s="35"/>
      <c r="V212" s="35"/>
      <c r="W212" s="35"/>
      <c r="X212" s="35"/>
      <c r="Y212" s="35"/>
      <c r="Z212" s="35"/>
    </row>
    <row r="213" spans="2:26" x14ac:dyDescent="0.35">
      <c r="B213" s="27">
        <v>1808</v>
      </c>
      <c r="C213" s="28" t="s">
        <v>30</v>
      </c>
      <c r="D213" s="29">
        <v>3475850.24</v>
      </c>
      <c r="E213" s="30">
        <v>0</v>
      </c>
      <c r="F213" s="31">
        <f t="shared" si="21"/>
        <v>3475850.24</v>
      </c>
      <c r="G213" s="30">
        <v>0</v>
      </c>
      <c r="H213" s="31">
        <f t="shared" si="22"/>
        <v>3475850.24</v>
      </c>
      <c r="I213" s="32">
        <f t="shared" si="19"/>
        <v>50</v>
      </c>
      <c r="J213" s="33">
        <f t="shared" si="23"/>
        <v>0.02</v>
      </c>
      <c r="K213" s="31">
        <f t="shared" si="24"/>
        <v>69517.00480000001</v>
      </c>
      <c r="L213" s="30">
        <v>69516.999999999913</v>
      </c>
      <c r="M213" s="31">
        <f t="shared" si="20"/>
        <v>4.8000000970205292E-3</v>
      </c>
      <c r="N213" s="34"/>
      <c r="O213" s="35"/>
      <c r="P213" s="35"/>
      <c r="Q213" s="35"/>
      <c r="R213" s="35"/>
      <c r="S213" s="35"/>
      <c r="T213" s="35"/>
      <c r="U213" s="35"/>
      <c r="V213" s="35"/>
      <c r="W213" s="35"/>
      <c r="X213" s="35"/>
      <c r="Y213" s="35"/>
      <c r="Z213" s="35"/>
    </row>
    <row r="214" spans="2:26" x14ac:dyDescent="0.35">
      <c r="B214" s="27">
        <v>1810</v>
      </c>
      <c r="C214" s="28" t="s">
        <v>31</v>
      </c>
      <c r="D214" s="29">
        <v>0</v>
      </c>
      <c r="E214" s="30">
        <v>0</v>
      </c>
      <c r="F214" s="31">
        <f t="shared" si="21"/>
        <v>0</v>
      </c>
      <c r="G214" s="30">
        <v>0</v>
      </c>
      <c r="H214" s="31">
        <f t="shared" si="22"/>
        <v>0</v>
      </c>
      <c r="I214" s="32">
        <f t="shared" si="19"/>
        <v>0</v>
      </c>
      <c r="J214" s="33" t="str">
        <f t="shared" si="23"/>
        <v/>
      </c>
      <c r="K214" s="31">
        <f t="shared" si="24"/>
        <v>0</v>
      </c>
      <c r="L214" s="30">
        <v>0</v>
      </c>
      <c r="M214" s="31">
        <f t="shared" si="20"/>
        <v>0</v>
      </c>
      <c r="N214" s="34"/>
      <c r="O214" s="35"/>
      <c r="P214" s="35"/>
      <c r="Q214" s="35"/>
      <c r="R214" s="35"/>
      <c r="S214" s="35"/>
      <c r="T214" s="35"/>
      <c r="U214" s="35"/>
      <c r="V214" s="35"/>
      <c r="W214" s="35"/>
      <c r="X214" s="35"/>
      <c r="Y214" s="35"/>
      <c r="Z214" s="35"/>
    </row>
    <row r="215" spans="2:26" x14ac:dyDescent="0.35">
      <c r="B215" s="27">
        <v>1815</v>
      </c>
      <c r="C215" s="28" t="s">
        <v>32</v>
      </c>
      <c r="D215" s="29">
        <v>0</v>
      </c>
      <c r="E215" s="30">
        <v>0</v>
      </c>
      <c r="F215" s="31">
        <f t="shared" si="21"/>
        <v>0</v>
      </c>
      <c r="G215" s="30">
        <v>0</v>
      </c>
      <c r="H215" s="31">
        <f t="shared" si="22"/>
        <v>0</v>
      </c>
      <c r="I215" s="32">
        <f t="shared" si="19"/>
        <v>0</v>
      </c>
      <c r="J215" s="33" t="str">
        <f t="shared" si="23"/>
        <v/>
      </c>
      <c r="K215" s="31">
        <f t="shared" si="24"/>
        <v>0</v>
      </c>
      <c r="L215" s="30">
        <v>0</v>
      </c>
      <c r="M215" s="31">
        <f t="shared" si="20"/>
        <v>0</v>
      </c>
      <c r="N215" s="34"/>
      <c r="O215" s="35"/>
      <c r="P215" s="35"/>
      <c r="Q215" s="35"/>
      <c r="R215" s="35"/>
      <c r="S215" s="35"/>
      <c r="T215" s="35"/>
      <c r="U215" s="35"/>
      <c r="V215" s="35"/>
      <c r="W215" s="35"/>
      <c r="X215" s="35"/>
      <c r="Y215" s="35"/>
      <c r="Z215" s="35"/>
    </row>
    <row r="216" spans="2:26" x14ac:dyDescent="0.35">
      <c r="B216" s="27">
        <v>1820</v>
      </c>
      <c r="C216" s="28" t="s">
        <v>33</v>
      </c>
      <c r="D216" s="29">
        <v>16252383.58</v>
      </c>
      <c r="E216" s="30">
        <v>50000</v>
      </c>
      <c r="F216" s="31">
        <f t="shared" si="21"/>
        <v>16202383.58</v>
      </c>
      <c r="G216" s="30">
        <v>1390561.8100000024</v>
      </c>
      <c r="H216" s="31">
        <f t="shared" si="22"/>
        <v>16897664.484999999</v>
      </c>
      <c r="I216" s="32">
        <f t="shared" si="19"/>
        <v>50</v>
      </c>
      <c r="J216" s="33">
        <f t="shared" si="23"/>
        <v>0.02</v>
      </c>
      <c r="K216" s="31">
        <f t="shared" si="24"/>
        <v>337953.28969999996</v>
      </c>
      <c r="L216" s="30">
        <v>324262.80999999994</v>
      </c>
      <c r="M216" s="31">
        <f t="shared" si="20"/>
        <v>13690.479700000025</v>
      </c>
      <c r="N216" s="34"/>
      <c r="O216" s="35"/>
      <c r="P216" s="35"/>
      <c r="Q216" s="35"/>
      <c r="R216" s="35"/>
      <c r="S216" s="35"/>
      <c r="T216" s="35"/>
      <c r="U216" s="35"/>
      <c r="V216" s="35"/>
      <c r="W216" s="35"/>
      <c r="X216" s="35"/>
      <c r="Y216" s="35"/>
      <c r="Z216" s="35"/>
    </row>
    <row r="217" spans="2:26" x14ac:dyDescent="0.35">
      <c r="B217" s="27" t="s">
        <v>34</v>
      </c>
      <c r="C217" s="28" t="s">
        <v>35</v>
      </c>
      <c r="D217" s="29">
        <v>3349114.59</v>
      </c>
      <c r="E217" s="30">
        <v>0</v>
      </c>
      <c r="F217" s="31">
        <f t="shared" si="21"/>
        <v>3349114.59</v>
      </c>
      <c r="G217" s="30">
        <v>1802.2000000001863</v>
      </c>
      <c r="H217" s="31">
        <f t="shared" si="22"/>
        <v>3350015.69</v>
      </c>
      <c r="I217" s="32">
        <f t="shared" si="19"/>
        <v>40</v>
      </c>
      <c r="J217" s="33">
        <f t="shared" si="23"/>
        <v>2.5000000000000001E-2</v>
      </c>
      <c r="K217" s="31">
        <f t="shared" si="24"/>
        <v>83750.392250000004</v>
      </c>
      <c r="L217" s="30">
        <v>83172.75</v>
      </c>
      <c r="M217" s="31">
        <f t="shared" si="20"/>
        <v>577.64225000000442</v>
      </c>
      <c r="N217" s="34"/>
      <c r="O217" s="35"/>
      <c r="P217" s="35"/>
      <c r="Q217" s="35"/>
      <c r="R217" s="35"/>
      <c r="S217" s="35"/>
      <c r="T217" s="35"/>
      <c r="U217" s="35"/>
      <c r="V217" s="35"/>
      <c r="W217" s="35"/>
      <c r="X217" s="35"/>
      <c r="Y217" s="35"/>
      <c r="Z217" s="35"/>
    </row>
    <row r="218" spans="2:26" x14ac:dyDescent="0.35">
      <c r="B218" s="27">
        <v>1825</v>
      </c>
      <c r="C218" s="28" t="s">
        <v>36</v>
      </c>
      <c r="D218" s="29">
        <v>0</v>
      </c>
      <c r="E218" s="30">
        <v>0</v>
      </c>
      <c r="F218" s="31">
        <f t="shared" si="21"/>
        <v>0</v>
      </c>
      <c r="G218" s="30">
        <v>0</v>
      </c>
      <c r="H218" s="31">
        <f t="shared" si="22"/>
        <v>0</v>
      </c>
      <c r="I218" s="32">
        <f t="shared" si="19"/>
        <v>0</v>
      </c>
      <c r="J218" s="33" t="str">
        <f t="shared" si="23"/>
        <v/>
      </c>
      <c r="K218" s="31">
        <f t="shared" si="24"/>
        <v>0</v>
      </c>
      <c r="L218" s="30">
        <v>0</v>
      </c>
      <c r="M218" s="31">
        <f t="shared" si="20"/>
        <v>0</v>
      </c>
      <c r="N218" s="34"/>
      <c r="O218" s="35"/>
      <c r="P218" s="35"/>
      <c r="Q218" s="35"/>
      <c r="R218" s="35"/>
      <c r="S218" s="35"/>
      <c r="T218" s="35"/>
      <c r="U218" s="35"/>
      <c r="V218" s="35"/>
      <c r="W218" s="35"/>
      <c r="X218" s="35"/>
      <c r="Y218" s="35"/>
      <c r="Z218" s="35"/>
    </row>
    <row r="219" spans="2:26" x14ac:dyDescent="0.35">
      <c r="B219" s="27">
        <v>1830</v>
      </c>
      <c r="C219" s="28" t="s">
        <v>37</v>
      </c>
      <c r="D219" s="29">
        <v>33733263.780000009</v>
      </c>
      <c r="E219" s="30">
        <v>2216451.85</v>
      </c>
      <c r="F219" s="31">
        <f t="shared" si="21"/>
        <v>31516811.930000007</v>
      </c>
      <c r="G219" s="30">
        <v>2180569.0699999989</v>
      </c>
      <c r="H219" s="31">
        <f t="shared" si="22"/>
        <v>32607096.465000007</v>
      </c>
      <c r="I219" s="32">
        <f t="shared" si="19"/>
        <v>45</v>
      </c>
      <c r="J219" s="33">
        <f t="shared" si="23"/>
        <v>2.2222222222222223E-2</v>
      </c>
      <c r="K219" s="31">
        <f t="shared" si="24"/>
        <v>724602.14366666682</v>
      </c>
      <c r="L219" s="30">
        <v>610011.88000000059</v>
      </c>
      <c r="M219" s="31">
        <f t="shared" si="20"/>
        <v>114590.26366666623</v>
      </c>
      <c r="N219" s="34"/>
      <c r="O219" s="35"/>
      <c r="P219" s="35"/>
      <c r="Q219" s="35"/>
      <c r="R219" s="35"/>
      <c r="S219" s="35"/>
      <c r="T219" s="35"/>
      <c r="U219" s="35"/>
      <c r="V219" s="35"/>
      <c r="W219" s="35"/>
      <c r="X219" s="35"/>
      <c r="Y219" s="35"/>
      <c r="Z219" s="35"/>
    </row>
    <row r="220" spans="2:26" x14ac:dyDescent="0.35">
      <c r="B220" s="27">
        <v>1835</v>
      </c>
      <c r="C220" s="28" t="s">
        <v>38</v>
      </c>
      <c r="D220" s="29">
        <v>46297742.079999998</v>
      </c>
      <c r="E220" s="30">
        <v>2044117.99</v>
      </c>
      <c r="F220" s="31">
        <f t="shared" si="21"/>
        <v>44253624.089999996</v>
      </c>
      <c r="G220" s="30">
        <v>4246738.0999999978</v>
      </c>
      <c r="H220" s="31">
        <f>F220+0.5*G220</f>
        <v>46376993.139999993</v>
      </c>
      <c r="I220" s="32">
        <f t="shared" si="19"/>
        <v>45</v>
      </c>
      <c r="J220" s="33">
        <f t="shared" si="23"/>
        <v>2.2222222222222223E-2</v>
      </c>
      <c r="K220" s="31">
        <f t="shared" si="24"/>
        <v>1030599.8475555554</v>
      </c>
      <c r="L220" s="30">
        <v>960366.12999999907</v>
      </c>
      <c r="M220" s="31">
        <f t="shared" si="20"/>
        <v>70233.71755555633</v>
      </c>
      <c r="N220" s="34"/>
      <c r="O220" s="35"/>
      <c r="P220" s="35"/>
      <c r="Q220" s="35"/>
      <c r="R220" s="35"/>
      <c r="S220" s="35"/>
      <c r="T220" s="35"/>
      <c r="U220" s="35"/>
      <c r="V220" s="35"/>
      <c r="W220" s="35"/>
      <c r="X220" s="35"/>
      <c r="Y220" s="35"/>
      <c r="Z220" s="35"/>
    </row>
    <row r="221" spans="2:26" x14ac:dyDescent="0.35">
      <c r="B221" s="27">
        <v>1840</v>
      </c>
      <c r="C221" s="28" t="s">
        <v>39</v>
      </c>
      <c r="D221" s="29">
        <v>2038794.49</v>
      </c>
      <c r="E221" s="30">
        <v>227097.22999999998</v>
      </c>
      <c r="F221" s="31">
        <f t="shared" si="21"/>
        <v>1811697.26</v>
      </c>
      <c r="G221" s="30">
        <v>673099.77</v>
      </c>
      <c r="H221" s="31">
        <f t="shared" si="22"/>
        <v>2148247.145</v>
      </c>
      <c r="I221" s="32">
        <f t="shared" si="19"/>
        <v>50</v>
      </c>
      <c r="J221" s="33">
        <f t="shared" si="23"/>
        <v>0.02</v>
      </c>
      <c r="K221" s="31">
        <f t="shared" si="24"/>
        <v>42964.942900000002</v>
      </c>
      <c r="L221" s="30">
        <v>41638.819999999963</v>
      </c>
      <c r="M221" s="31">
        <f t="shared" si="20"/>
        <v>1326.1229000000385</v>
      </c>
      <c r="N221" s="34"/>
      <c r="O221" s="35"/>
      <c r="P221" s="35"/>
      <c r="Q221" s="35"/>
      <c r="R221" s="35"/>
      <c r="S221" s="35"/>
      <c r="T221" s="35"/>
      <c r="U221" s="35"/>
      <c r="V221" s="35"/>
      <c r="W221" s="35"/>
      <c r="X221" s="35"/>
      <c r="Y221" s="35"/>
      <c r="Z221" s="35"/>
    </row>
    <row r="222" spans="2:26" x14ac:dyDescent="0.35">
      <c r="B222" s="27">
        <v>1845</v>
      </c>
      <c r="C222" s="28" t="s">
        <v>40</v>
      </c>
      <c r="D222" s="29">
        <v>12359910.32</v>
      </c>
      <c r="E222" s="30">
        <v>140189.66999999998</v>
      </c>
      <c r="F222" s="31">
        <f t="shared" si="21"/>
        <v>12219720.65</v>
      </c>
      <c r="G222" s="30">
        <v>709831.42999999947</v>
      </c>
      <c r="H222" s="31">
        <f t="shared" si="22"/>
        <v>12574636.365</v>
      </c>
      <c r="I222" s="32">
        <f t="shared" si="19"/>
        <v>40</v>
      </c>
      <c r="J222" s="33">
        <f t="shared" si="23"/>
        <v>2.5000000000000001E-2</v>
      </c>
      <c r="K222" s="31">
        <f t="shared" si="24"/>
        <v>314365.90912500001</v>
      </c>
      <c r="L222" s="30">
        <v>309752.79000000004</v>
      </c>
      <c r="M222" s="31">
        <f t="shared" si="20"/>
        <v>4613.1191249999683</v>
      </c>
      <c r="N222" s="34"/>
      <c r="O222" s="35"/>
      <c r="P222" s="35"/>
      <c r="Q222" s="35"/>
      <c r="R222" s="35"/>
      <c r="S222" s="35"/>
      <c r="T222" s="35"/>
      <c r="U222" s="35"/>
      <c r="V222" s="35"/>
      <c r="W222" s="35"/>
      <c r="X222" s="35"/>
      <c r="Y222" s="35"/>
      <c r="Z222" s="35"/>
    </row>
    <row r="223" spans="2:26" x14ac:dyDescent="0.35">
      <c r="B223" s="27">
        <v>1850</v>
      </c>
      <c r="C223" s="28" t="s">
        <v>41</v>
      </c>
      <c r="D223" s="29">
        <v>18566957.230000004</v>
      </c>
      <c r="E223" s="30">
        <v>897547.05</v>
      </c>
      <c r="F223" s="31">
        <f t="shared" si="21"/>
        <v>17669410.180000003</v>
      </c>
      <c r="G223" s="30">
        <v>1584853.3899999997</v>
      </c>
      <c r="H223" s="31">
        <f t="shared" si="22"/>
        <v>18461836.875000004</v>
      </c>
      <c r="I223" s="32">
        <f t="shared" si="19"/>
        <v>40</v>
      </c>
      <c r="J223" s="33">
        <f t="shared" si="23"/>
        <v>2.5000000000000001E-2</v>
      </c>
      <c r="K223" s="31">
        <f t="shared" si="24"/>
        <v>461545.92187500012</v>
      </c>
      <c r="L223" s="30">
        <v>419774.47000000015</v>
      </c>
      <c r="M223" s="31">
        <f t="shared" si="20"/>
        <v>41771.45187499997</v>
      </c>
      <c r="N223" s="34"/>
      <c r="O223" s="35"/>
      <c r="P223" s="35"/>
      <c r="Q223" s="35"/>
      <c r="R223" s="35"/>
      <c r="S223" s="35"/>
      <c r="T223" s="35"/>
      <c r="U223" s="35"/>
      <c r="V223" s="35"/>
      <c r="W223" s="35"/>
      <c r="X223" s="35"/>
      <c r="Y223" s="35"/>
      <c r="Z223" s="35"/>
    </row>
    <row r="224" spans="2:26" x14ac:dyDescent="0.35">
      <c r="B224" s="27">
        <v>1855</v>
      </c>
      <c r="C224" s="28" t="s">
        <v>42</v>
      </c>
      <c r="D224" s="29">
        <v>14299966.969999999</v>
      </c>
      <c r="E224" s="30">
        <v>490401.86</v>
      </c>
      <c r="F224" s="31">
        <f t="shared" si="21"/>
        <v>13809565.109999999</v>
      </c>
      <c r="G224" s="30">
        <v>1171852.5299999998</v>
      </c>
      <c r="H224" s="31">
        <f t="shared" si="22"/>
        <v>14395491.375</v>
      </c>
      <c r="I224" s="32">
        <f t="shared" si="19"/>
        <v>40</v>
      </c>
      <c r="J224" s="33">
        <f t="shared" si="23"/>
        <v>2.5000000000000001E-2</v>
      </c>
      <c r="K224" s="31">
        <f t="shared" si="24"/>
        <v>359887.28437499999</v>
      </c>
      <c r="L224" s="30">
        <v>341220.85999999952</v>
      </c>
      <c r="M224" s="31">
        <f t="shared" si="20"/>
        <v>18666.424375000468</v>
      </c>
      <c r="N224" s="34"/>
      <c r="O224" s="35"/>
      <c r="P224" s="35"/>
      <c r="Q224" s="35"/>
      <c r="R224" s="35"/>
      <c r="S224" s="35"/>
      <c r="T224" s="35"/>
      <c r="U224" s="35"/>
      <c r="V224" s="35"/>
      <c r="W224" s="35"/>
      <c r="X224" s="35"/>
      <c r="Y224" s="35"/>
      <c r="Z224" s="35"/>
    </row>
    <row r="225" spans="2:26" x14ac:dyDescent="0.35">
      <c r="B225" s="27">
        <v>1860</v>
      </c>
      <c r="C225" s="28" t="s">
        <v>43</v>
      </c>
      <c r="D225" s="29">
        <v>521794.17999999935</v>
      </c>
      <c r="E225" s="30">
        <v>2527.39</v>
      </c>
      <c r="F225" s="31">
        <f t="shared" si="21"/>
        <v>519266.78999999934</v>
      </c>
      <c r="G225" s="30">
        <v>2117.9299999997629</v>
      </c>
      <c r="H225" s="31">
        <f t="shared" si="22"/>
        <v>520325.75499999925</v>
      </c>
      <c r="I225" s="32">
        <f t="shared" si="19"/>
        <v>30</v>
      </c>
      <c r="J225" s="33">
        <f t="shared" si="23"/>
        <v>3.3333333333333333E-2</v>
      </c>
      <c r="K225" s="31">
        <f t="shared" si="24"/>
        <v>17344.191833333309</v>
      </c>
      <c r="L225" s="30">
        <v>17194.940000000788</v>
      </c>
      <c r="M225" s="31">
        <f t="shared" si="20"/>
        <v>149.25183333252062</v>
      </c>
      <c r="N225" s="34"/>
      <c r="O225" s="35"/>
      <c r="P225" s="35"/>
      <c r="Q225" s="35"/>
      <c r="R225" s="35"/>
      <c r="S225" s="35"/>
      <c r="T225" s="35"/>
      <c r="U225" s="35"/>
      <c r="V225" s="35"/>
      <c r="W225" s="35"/>
      <c r="X225" s="35"/>
      <c r="Y225" s="35"/>
      <c r="Z225" s="35"/>
    </row>
    <row r="226" spans="2:26" x14ac:dyDescent="0.35">
      <c r="B226" s="27" t="s">
        <v>44</v>
      </c>
      <c r="C226" s="28" t="s">
        <v>45</v>
      </c>
      <c r="D226" s="29">
        <v>5412918.709999999</v>
      </c>
      <c r="E226" s="30">
        <v>9086.15</v>
      </c>
      <c r="F226" s="31">
        <f t="shared" si="21"/>
        <v>5403832.5599999987</v>
      </c>
      <c r="G226" s="30">
        <v>234180.3300000006</v>
      </c>
      <c r="H226" s="31">
        <f t="shared" si="22"/>
        <v>5520922.7249999987</v>
      </c>
      <c r="I226" s="32">
        <f t="shared" si="19"/>
        <v>15</v>
      </c>
      <c r="J226" s="33">
        <f t="shared" si="23"/>
        <v>6.6666666666666666E-2</v>
      </c>
      <c r="K226" s="31">
        <f t="shared" si="24"/>
        <v>368061.5149999999</v>
      </c>
      <c r="L226" s="30">
        <v>412398.71999999956</v>
      </c>
      <c r="M226" s="31">
        <f t="shared" si="20"/>
        <v>-44337.204999999667</v>
      </c>
      <c r="N226" s="34"/>
      <c r="O226" s="35"/>
      <c r="P226" s="35"/>
      <c r="Q226" s="35"/>
      <c r="R226" s="35"/>
      <c r="S226" s="35"/>
      <c r="T226" s="35"/>
      <c r="U226" s="35"/>
      <c r="V226" s="35"/>
      <c r="W226" s="35"/>
      <c r="X226" s="35"/>
      <c r="Y226" s="35"/>
      <c r="Z226" s="35"/>
    </row>
    <row r="227" spans="2:26" x14ac:dyDescent="0.35">
      <c r="B227" s="27" t="s">
        <v>46</v>
      </c>
      <c r="C227" s="28" t="s">
        <v>47</v>
      </c>
      <c r="D227" s="29">
        <v>1002825.91</v>
      </c>
      <c r="E227" s="30">
        <v>179740.61</v>
      </c>
      <c r="F227" s="31">
        <f t="shared" si="21"/>
        <v>823085.3</v>
      </c>
      <c r="G227" s="30">
        <v>243426.7099999999</v>
      </c>
      <c r="H227" s="31">
        <f t="shared" si="22"/>
        <v>944798.65500000003</v>
      </c>
      <c r="I227" s="32">
        <f t="shared" si="19"/>
        <v>30</v>
      </c>
      <c r="J227" s="33">
        <f t="shared" si="23"/>
        <v>3.3333333333333333E-2</v>
      </c>
      <c r="K227" s="31">
        <f t="shared" si="24"/>
        <v>31493.288500000002</v>
      </c>
      <c r="L227" s="30">
        <v>29255.979999999981</v>
      </c>
      <c r="M227" s="31">
        <f t="shared" si="20"/>
        <v>2237.308500000021</v>
      </c>
      <c r="N227" s="34"/>
      <c r="O227" s="35"/>
      <c r="P227" s="35"/>
      <c r="Q227" s="35"/>
      <c r="R227" s="35"/>
      <c r="S227" s="35"/>
      <c r="T227" s="35"/>
      <c r="U227" s="35"/>
      <c r="V227" s="35"/>
      <c r="W227" s="35"/>
      <c r="X227" s="35"/>
      <c r="Y227" s="35"/>
      <c r="Z227" s="35"/>
    </row>
    <row r="228" spans="2:26" x14ac:dyDescent="0.35">
      <c r="B228" s="27">
        <v>1865</v>
      </c>
      <c r="C228" s="28" t="s">
        <v>48</v>
      </c>
      <c r="D228" s="29">
        <v>134426.32999999999</v>
      </c>
      <c r="E228" s="30">
        <v>488.36</v>
      </c>
      <c r="F228" s="31">
        <f t="shared" si="21"/>
        <v>133937.97</v>
      </c>
      <c r="G228" s="30">
        <v>0</v>
      </c>
      <c r="H228" s="31">
        <f t="shared" si="22"/>
        <v>133937.97</v>
      </c>
      <c r="I228" s="32">
        <f t="shared" si="19"/>
        <v>10</v>
      </c>
      <c r="J228" s="33">
        <f t="shared" si="23"/>
        <v>0.1</v>
      </c>
      <c r="K228" s="31">
        <f t="shared" si="24"/>
        <v>13393.797</v>
      </c>
      <c r="L228" s="30">
        <v>9668.4599999999937</v>
      </c>
      <c r="M228" s="31">
        <f t="shared" si="20"/>
        <v>3725.3370000000068</v>
      </c>
      <c r="N228" s="34"/>
      <c r="O228" s="35"/>
      <c r="P228" s="35"/>
      <c r="Q228" s="35"/>
      <c r="R228" s="35"/>
      <c r="S228" s="35"/>
      <c r="T228" s="35"/>
      <c r="U228" s="35"/>
      <c r="V228" s="35"/>
      <c r="W228" s="35"/>
      <c r="X228" s="35"/>
      <c r="Y228" s="35"/>
      <c r="Z228" s="35"/>
    </row>
    <row r="229" spans="2:26" x14ac:dyDescent="0.35">
      <c r="B229" s="27">
        <v>1905</v>
      </c>
      <c r="C229" s="28" t="s">
        <v>29</v>
      </c>
      <c r="D229" s="29">
        <v>0</v>
      </c>
      <c r="E229" s="30">
        <v>0</v>
      </c>
      <c r="F229" s="31">
        <f t="shared" si="21"/>
        <v>0</v>
      </c>
      <c r="G229" s="30">
        <v>0</v>
      </c>
      <c r="H229" s="31">
        <f t="shared" si="22"/>
        <v>0</v>
      </c>
      <c r="I229" s="32">
        <f t="shared" si="19"/>
        <v>0</v>
      </c>
      <c r="J229" s="33" t="str">
        <f t="shared" si="23"/>
        <v/>
      </c>
      <c r="K229" s="31">
        <f t="shared" si="24"/>
        <v>0</v>
      </c>
      <c r="L229" s="30">
        <v>0</v>
      </c>
      <c r="M229" s="31">
        <f t="shared" si="20"/>
        <v>0</v>
      </c>
      <c r="N229" s="34"/>
      <c r="O229" s="35"/>
      <c r="P229" s="35"/>
      <c r="Q229" s="35"/>
      <c r="R229" s="35"/>
      <c r="S229" s="35"/>
      <c r="T229" s="35"/>
      <c r="U229" s="35"/>
      <c r="V229" s="35"/>
      <c r="W229" s="35"/>
      <c r="X229" s="35"/>
      <c r="Y229" s="35"/>
      <c r="Z229" s="35"/>
    </row>
    <row r="230" spans="2:26" x14ac:dyDescent="0.35">
      <c r="B230" s="27">
        <v>1908</v>
      </c>
      <c r="C230" s="28" t="s">
        <v>49</v>
      </c>
      <c r="D230" s="29">
        <v>983166.71</v>
      </c>
      <c r="E230" s="30">
        <v>0</v>
      </c>
      <c r="F230" s="31">
        <f t="shared" si="21"/>
        <v>983166.71</v>
      </c>
      <c r="G230" s="30">
        <v>0</v>
      </c>
      <c r="H230" s="31">
        <f t="shared" si="22"/>
        <v>983166.71</v>
      </c>
      <c r="I230" s="32">
        <f t="shared" si="19"/>
        <v>50</v>
      </c>
      <c r="J230" s="33">
        <f t="shared" si="23"/>
        <v>0.02</v>
      </c>
      <c r="K230" s="31">
        <f t="shared" si="24"/>
        <v>19663.334199999998</v>
      </c>
      <c r="L230" s="30">
        <v>19679.840000000026</v>
      </c>
      <c r="M230" s="31">
        <f t="shared" si="20"/>
        <v>-16.505800000028103</v>
      </c>
      <c r="N230" s="34"/>
      <c r="O230" s="35"/>
      <c r="P230" s="35"/>
      <c r="Q230" s="35"/>
      <c r="R230" s="35"/>
      <c r="S230" s="35"/>
      <c r="T230" s="35"/>
      <c r="U230" s="35"/>
      <c r="V230" s="35"/>
      <c r="W230" s="35"/>
      <c r="X230" s="35"/>
      <c r="Y230" s="35"/>
      <c r="Z230" s="35"/>
    </row>
    <row r="231" spans="2:26" x14ac:dyDescent="0.35">
      <c r="B231" s="27" t="s">
        <v>50</v>
      </c>
      <c r="C231" s="28" t="s">
        <v>51</v>
      </c>
      <c r="D231" s="29">
        <v>21722</v>
      </c>
      <c r="E231" s="30">
        <v>0</v>
      </c>
      <c r="F231" s="31">
        <f t="shared" si="21"/>
        <v>21722</v>
      </c>
      <c r="G231" s="30">
        <v>8731</v>
      </c>
      <c r="H231" s="31">
        <f t="shared" si="22"/>
        <v>26087.5</v>
      </c>
      <c r="I231" s="32">
        <f t="shared" si="19"/>
        <v>25</v>
      </c>
      <c r="J231" s="33">
        <f t="shared" si="23"/>
        <v>0.04</v>
      </c>
      <c r="K231" s="31">
        <f t="shared" si="24"/>
        <v>1043.5</v>
      </c>
      <c r="L231" s="30">
        <v>1218.1199999999999</v>
      </c>
      <c r="M231" s="31">
        <f t="shared" si="20"/>
        <v>-174.61999999999989</v>
      </c>
      <c r="N231" s="34"/>
      <c r="O231" s="35"/>
      <c r="P231" s="35"/>
      <c r="Q231" s="35"/>
      <c r="R231" s="35"/>
      <c r="S231" s="35"/>
      <c r="T231" s="35"/>
      <c r="U231" s="35"/>
      <c r="V231" s="35"/>
      <c r="W231" s="35"/>
      <c r="X231" s="35"/>
      <c r="Y231" s="35"/>
      <c r="Z231" s="35"/>
    </row>
    <row r="232" spans="2:26" x14ac:dyDescent="0.35">
      <c r="B232" s="27">
        <v>1910</v>
      </c>
      <c r="C232" s="28" t="s">
        <v>31</v>
      </c>
      <c r="D232" s="29">
        <v>1371667.89</v>
      </c>
      <c r="E232" s="30">
        <v>840372.04</v>
      </c>
      <c r="F232" s="31">
        <f t="shared" si="21"/>
        <v>531295.84999999986</v>
      </c>
      <c r="G232" s="30">
        <v>215849.52000000002</v>
      </c>
      <c r="H232" s="31">
        <f t="shared" si="22"/>
        <v>639220.60999999987</v>
      </c>
      <c r="I232" s="32">
        <f t="shared" si="19"/>
        <v>5</v>
      </c>
      <c r="J232" s="33">
        <f t="shared" si="23"/>
        <v>0.2</v>
      </c>
      <c r="K232" s="31">
        <f t="shared" si="24"/>
        <v>127844.12199999997</v>
      </c>
      <c r="L232" s="30">
        <v>117924.37999999989</v>
      </c>
      <c r="M232" s="31">
        <f t="shared" si="20"/>
        <v>9919.7420000000857</v>
      </c>
      <c r="N232" s="34"/>
      <c r="O232" s="35"/>
      <c r="P232" s="35"/>
      <c r="Q232" s="35"/>
      <c r="R232" s="35"/>
      <c r="S232" s="35"/>
      <c r="T232" s="35"/>
      <c r="U232" s="35"/>
      <c r="V232" s="35"/>
      <c r="W232" s="35"/>
      <c r="X232" s="35"/>
      <c r="Y232" s="35"/>
      <c r="Z232" s="35"/>
    </row>
    <row r="233" spans="2:26" x14ac:dyDescent="0.35">
      <c r="B233" s="27">
        <v>1915</v>
      </c>
      <c r="C233" s="28" t="s">
        <v>52</v>
      </c>
      <c r="D233" s="29">
        <v>1600064.07</v>
      </c>
      <c r="E233" s="30">
        <v>1287783.0899999999</v>
      </c>
      <c r="F233" s="31">
        <f t="shared" si="21"/>
        <v>312280.98000000021</v>
      </c>
      <c r="G233" s="30">
        <v>7822.7199999999721</v>
      </c>
      <c r="H233" s="31">
        <f t="shared" si="22"/>
        <v>316192.3400000002</v>
      </c>
      <c r="I233" s="32">
        <f t="shared" si="19"/>
        <v>10</v>
      </c>
      <c r="J233" s="33">
        <f t="shared" si="23"/>
        <v>0.1</v>
      </c>
      <c r="K233" s="31">
        <f t="shared" si="24"/>
        <v>31619.234000000019</v>
      </c>
      <c r="L233" s="30">
        <v>30839.050000000097</v>
      </c>
      <c r="M233" s="31">
        <f t="shared" si="20"/>
        <v>780.18399999992107</v>
      </c>
      <c r="N233" s="34"/>
      <c r="O233" s="35"/>
      <c r="P233" s="35"/>
      <c r="Q233" s="35"/>
      <c r="R233" s="35"/>
      <c r="S233" s="35"/>
      <c r="T233" s="35"/>
      <c r="U233" s="35"/>
      <c r="V233" s="35"/>
      <c r="W233" s="35"/>
      <c r="X233" s="35"/>
      <c r="Y233" s="35"/>
      <c r="Z233" s="35"/>
    </row>
    <row r="234" spans="2:26" x14ac:dyDescent="0.35">
      <c r="B234" s="27" t="s">
        <v>53</v>
      </c>
      <c r="C234" s="28" t="s">
        <v>54</v>
      </c>
      <c r="D234" s="29">
        <v>0</v>
      </c>
      <c r="E234" s="30">
        <v>0</v>
      </c>
      <c r="F234" s="31">
        <f t="shared" si="21"/>
        <v>0</v>
      </c>
      <c r="G234" s="30">
        <v>0</v>
      </c>
      <c r="H234" s="31">
        <f t="shared" si="22"/>
        <v>0</v>
      </c>
      <c r="I234" s="32">
        <f t="shared" si="19"/>
        <v>0</v>
      </c>
      <c r="J234" s="33" t="str">
        <f t="shared" si="23"/>
        <v/>
      </c>
      <c r="K234" s="31">
        <f t="shared" si="24"/>
        <v>0</v>
      </c>
      <c r="L234" s="30">
        <v>0</v>
      </c>
      <c r="M234" s="31">
        <f t="shared" si="20"/>
        <v>0</v>
      </c>
      <c r="N234" s="34"/>
      <c r="O234" s="35"/>
      <c r="P234" s="35"/>
      <c r="Q234" s="35"/>
      <c r="R234" s="35"/>
      <c r="S234" s="35"/>
      <c r="T234" s="35"/>
      <c r="U234" s="35"/>
      <c r="V234" s="35"/>
      <c r="W234" s="35"/>
      <c r="X234" s="35"/>
      <c r="Y234" s="35"/>
      <c r="Z234" s="35"/>
    </row>
    <row r="235" spans="2:26" x14ac:dyDescent="0.35">
      <c r="B235" s="27">
        <v>1920</v>
      </c>
      <c r="C235" s="28" t="s">
        <v>55</v>
      </c>
      <c r="D235" s="29">
        <v>2715172.13</v>
      </c>
      <c r="E235" s="30">
        <v>1215921.17</v>
      </c>
      <c r="F235" s="31">
        <f t="shared" si="21"/>
        <v>1499250.96</v>
      </c>
      <c r="G235" s="30">
        <v>104820.0299999998</v>
      </c>
      <c r="H235" s="31">
        <f t="shared" si="22"/>
        <v>1551660.9749999999</v>
      </c>
      <c r="I235" s="32">
        <f t="shared" si="19"/>
        <v>5</v>
      </c>
      <c r="J235" s="33">
        <f t="shared" si="23"/>
        <v>0.2</v>
      </c>
      <c r="K235" s="31">
        <f t="shared" si="24"/>
        <v>310332.19499999995</v>
      </c>
      <c r="L235" s="30">
        <v>307051.67000000016</v>
      </c>
      <c r="M235" s="31">
        <f t="shared" si="20"/>
        <v>3280.5249999997905</v>
      </c>
      <c r="N235" s="34"/>
      <c r="O235" s="35"/>
      <c r="P235" s="35"/>
      <c r="Q235" s="35"/>
      <c r="R235" s="35"/>
      <c r="S235" s="35"/>
      <c r="T235" s="35"/>
      <c r="U235" s="35"/>
      <c r="V235" s="35"/>
      <c r="W235" s="35"/>
      <c r="X235" s="35"/>
      <c r="Y235" s="35"/>
      <c r="Z235" s="35"/>
    </row>
    <row r="236" spans="2:26" x14ac:dyDescent="0.35">
      <c r="B236" s="27" t="s">
        <v>56</v>
      </c>
      <c r="C236" s="28" t="s">
        <v>57</v>
      </c>
      <c r="D236" s="29">
        <v>0</v>
      </c>
      <c r="E236" s="30">
        <v>0</v>
      </c>
      <c r="F236" s="31">
        <f t="shared" si="21"/>
        <v>0</v>
      </c>
      <c r="G236" s="30">
        <v>0</v>
      </c>
      <c r="H236" s="31">
        <f t="shared" si="22"/>
        <v>0</v>
      </c>
      <c r="I236" s="32">
        <f t="shared" si="19"/>
        <v>0</v>
      </c>
      <c r="J236" s="33" t="str">
        <f t="shared" si="23"/>
        <v/>
      </c>
      <c r="K236" s="31">
        <f t="shared" si="24"/>
        <v>0</v>
      </c>
      <c r="L236" s="30">
        <v>0</v>
      </c>
      <c r="M236" s="31">
        <f t="shared" si="20"/>
        <v>0</v>
      </c>
      <c r="N236" s="34"/>
      <c r="O236" s="35"/>
      <c r="P236" s="35"/>
      <c r="Q236" s="35"/>
      <c r="R236" s="35"/>
      <c r="S236" s="35"/>
      <c r="T236" s="35"/>
      <c r="U236" s="35"/>
      <c r="V236" s="35"/>
      <c r="W236" s="35"/>
      <c r="X236" s="35"/>
      <c r="Y236" s="35"/>
      <c r="Z236" s="35"/>
    </row>
    <row r="237" spans="2:26" x14ac:dyDescent="0.35">
      <c r="B237" s="27" t="s">
        <v>58</v>
      </c>
      <c r="C237" s="28" t="s">
        <v>59</v>
      </c>
      <c r="D237" s="29">
        <v>0</v>
      </c>
      <c r="E237" s="30">
        <v>0</v>
      </c>
      <c r="F237" s="31">
        <f t="shared" si="21"/>
        <v>0</v>
      </c>
      <c r="G237" s="30">
        <v>0</v>
      </c>
      <c r="H237" s="31">
        <f t="shared" si="22"/>
        <v>0</v>
      </c>
      <c r="I237" s="32">
        <f t="shared" si="19"/>
        <v>0</v>
      </c>
      <c r="J237" s="33" t="str">
        <f t="shared" si="23"/>
        <v/>
      </c>
      <c r="K237" s="31">
        <f t="shared" si="24"/>
        <v>0</v>
      </c>
      <c r="L237" s="30">
        <v>0</v>
      </c>
      <c r="M237" s="31">
        <f t="shared" si="20"/>
        <v>0</v>
      </c>
      <c r="N237" s="34"/>
      <c r="O237" s="35"/>
      <c r="P237" s="35"/>
      <c r="Q237" s="35"/>
      <c r="R237" s="35"/>
      <c r="S237" s="35"/>
      <c r="T237" s="35"/>
      <c r="U237" s="35"/>
      <c r="V237" s="35"/>
      <c r="W237" s="35"/>
      <c r="X237" s="35"/>
      <c r="Y237" s="35"/>
      <c r="Z237" s="35"/>
    </row>
    <row r="238" spans="2:26" x14ac:dyDescent="0.35">
      <c r="B238" s="27">
        <v>1930</v>
      </c>
      <c r="C238" s="28" t="s">
        <v>60</v>
      </c>
      <c r="D238" s="29">
        <v>725444.58999999962</v>
      </c>
      <c r="E238" s="30">
        <v>342110.6</v>
      </c>
      <c r="F238" s="31">
        <f t="shared" si="21"/>
        <v>383333.98999999964</v>
      </c>
      <c r="G238" s="30">
        <v>135099.99000000011</v>
      </c>
      <c r="H238" s="31">
        <f t="shared" si="22"/>
        <v>450883.98499999969</v>
      </c>
      <c r="I238" s="32">
        <f t="shared" si="19"/>
        <v>5</v>
      </c>
      <c r="J238" s="33">
        <f t="shared" si="23"/>
        <v>0.2</v>
      </c>
      <c r="K238" s="31">
        <f t="shared" si="24"/>
        <v>90176.796999999933</v>
      </c>
      <c r="L238" s="30">
        <v>81642.839999999967</v>
      </c>
      <c r="M238" s="31">
        <f t="shared" si="20"/>
        <v>8533.9569999999658</v>
      </c>
      <c r="N238" s="34"/>
      <c r="O238" s="35"/>
      <c r="P238" s="35"/>
      <c r="Q238" s="35"/>
      <c r="R238" s="35"/>
      <c r="S238" s="35"/>
      <c r="T238" s="35"/>
      <c r="U238" s="35"/>
      <c r="V238" s="35"/>
      <c r="W238" s="35"/>
      <c r="X238" s="35"/>
      <c r="Y238" s="35"/>
      <c r="Z238" s="35"/>
    </row>
    <row r="239" spans="2:26" x14ac:dyDescent="0.35">
      <c r="B239" s="27" t="s">
        <v>61</v>
      </c>
      <c r="C239" s="28" t="s">
        <v>62</v>
      </c>
      <c r="D239" s="29">
        <v>4556481.24</v>
      </c>
      <c r="E239" s="30">
        <v>1867947.4100000001</v>
      </c>
      <c r="F239" s="31">
        <f t="shared" si="21"/>
        <v>2688533.83</v>
      </c>
      <c r="G239" s="30">
        <v>45087.209999999963</v>
      </c>
      <c r="H239" s="31">
        <f t="shared" si="22"/>
        <v>2711077.4350000001</v>
      </c>
      <c r="I239" s="32">
        <f t="shared" si="19"/>
        <v>10</v>
      </c>
      <c r="J239" s="33">
        <f t="shared" si="23"/>
        <v>0.1</v>
      </c>
      <c r="K239" s="31">
        <f t="shared" si="24"/>
        <v>271107.74349999998</v>
      </c>
      <c r="L239" s="30">
        <v>270531.77000000014</v>
      </c>
      <c r="M239" s="31">
        <f t="shared" si="20"/>
        <v>575.97349999984726</v>
      </c>
      <c r="N239" s="34"/>
      <c r="O239" s="35"/>
      <c r="P239" s="35"/>
      <c r="Q239" s="35"/>
      <c r="R239" s="35"/>
      <c r="S239" s="35"/>
      <c r="T239" s="35"/>
      <c r="U239" s="35"/>
      <c r="V239" s="35"/>
      <c r="W239" s="35"/>
      <c r="X239" s="35"/>
      <c r="Y239" s="35"/>
      <c r="Z239" s="35"/>
    </row>
    <row r="240" spans="2:26" x14ac:dyDescent="0.35">
      <c r="B240" s="27">
        <v>1935</v>
      </c>
      <c r="C240" s="28" t="s">
        <v>63</v>
      </c>
      <c r="D240" s="29">
        <v>173575.58</v>
      </c>
      <c r="E240" s="30">
        <v>166638.13</v>
      </c>
      <c r="F240" s="31">
        <f t="shared" si="21"/>
        <v>6937.4499999999825</v>
      </c>
      <c r="G240" s="30">
        <v>0</v>
      </c>
      <c r="H240" s="31">
        <f t="shared" si="22"/>
        <v>6937.4499999999825</v>
      </c>
      <c r="I240" s="32">
        <f t="shared" si="19"/>
        <v>10</v>
      </c>
      <c r="J240" s="33">
        <f t="shared" si="23"/>
        <v>0.1</v>
      </c>
      <c r="K240" s="31">
        <f t="shared" si="24"/>
        <v>693.7449999999983</v>
      </c>
      <c r="L240" s="30">
        <v>693.73999999999069</v>
      </c>
      <c r="M240" s="31">
        <f t="shared" si="20"/>
        <v>5.0000000076124707E-3</v>
      </c>
      <c r="N240" s="34"/>
      <c r="O240" s="35"/>
      <c r="P240" s="35"/>
      <c r="Q240" s="35"/>
      <c r="R240" s="35"/>
      <c r="S240" s="35"/>
      <c r="T240" s="35"/>
      <c r="U240" s="35"/>
      <c r="V240" s="35"/>
      <c r="W240" s="35"/>
      <c r="X240" s="35"/>
      <c r="Y240" s="35"/>
      <c r="Z240" s="35"/>
    </row>
    <row r="241" spans="2:26" x14ac:dyDescent="0.35">
      <c r="B241" s="27">
        <v>1940</v>
      </c>
      <c r="C241" s="28" t="s">
        <v>64</v>
      </c>
      <c r="D241" s="29">
        <v>1032053.74</v>
      </c>
      <c r="E241" s="30">
        <v>682468.6</v>
      </c>
      <c r="F241" s="31">
        <f t="shared" si="21"/>
        <v>349585.14</v>
      </c>
      <c r="G241" s="30">
        <v>25777.550000000017</v>
      </c>
      <c r="H241" s="31">
        <f t="shared" si="22"/>
        <v>362473.91500000004</v>
      </c>
      <c r="I241" s="32">
        <f t="shared" si="19"/>
        <v>10</v>
      </c>
      <c r="J241" s="33">
        <f t="shared" si="23"/>
        <v>0.1</v>
      </c>
      <c r="K241" s="31">
        <f t="shared" si="24"/>
        <v>36247.391500000005</v>
      </c>
      <c r="L241" s="30">
        <v>35799.340000000018</v>
      </c>
      <c r="M241" s="31">
        <f t="shared" si="20"/>
        <v>448.05149999998685</v>
      </c>
      <c r="N241" s="34"/>
      <c r="O241" s="35"/>
      <c r="P241" s="35"/>
      <c r="Q241" s="35"/>
      <c r="R241" s="35"/>
      <c r="S241" s="35"/>
      <c r="T241" s="35"/>
      <c r="U241" s="35"/>
      <c r="V241" s="35"/>
      <c r="W241" s="35"/>
      <c r="X241" s="35"/>
      <c r="Y241" s="35"/>
      <c r="Z241" s="35"/>
    </row>
    <row r="242" spans="2:26" x14ac:dyDescent="0.35">
      <c r="B242" s="27">
        <v>1945</v>
      </c>
      <c r="C242" s="28" t="s">
        <v>65</v>
      </c>
      <c r="D242" s="29">
        <v>574580.13</v>
      </c>
      <c r="E242" s="30">
        <v>478243.76</v>
      </c>
      <c r="F242" s="31">
        <f t="shared" si="21"/>
        <v>96336.37</v>
      </c>
      <c r="G242" s="30">
        <v>1749.0499999999302</v>
      </c>
      <c r="H242" s="31">
        <f t="shared" si="22"/>
        <v>97210.89499999996</v>
      </c>
      <c r="I242" s="32">
        <f t="shared" si="19"/>
        <v>10</v>
      </c>
      <c r="J242" s="33">
        <f t="shared" si="23"/>
        <v>0.1</v>
      </c>
      <c r="K242" s="31">
        <f t="shared" si="24"/>
        <v>9721.0894999999964</v>
      </c>
      <c r="L242" s="30">
        <v>9721.0900000000365</v>
      </c>
      <c r="M242" s="31">
        <f t="shared" si="20"/>
        <v>-5.0000004011963028E-4</v>
      </c>
      <c r="N242" s="34"/>
      <c r="O242" s="35"/>
      <c r="P242" s="35"/>
      <c r="Q242" s="35"/>
      <c r="R242" s="35"/>
      <c r="S242" s="35"/>
      <c r="T242" s="35"/>
      <c r="U242" s="35"/>
      <c r="V242" s="35"/>
      <c r="W242" s="35"/>
      <c r="X242" s="35"/>
      <c r="Y242" s="35"/>
      <c r="Z242" s="35"/>
    </row>
    <row r="243" spans="2:26" x14ac:dyDescent="0.35">
      <c r="B243" s="27">
        <v>1950</v>
      </c>
      <c r="C243" s="28" t="s">
        <v>66</v>
      </c>
      <c r="D243" s="29">
        <v>109339.4</v>
      </c>
      <c r="E243" s="30">
        <v>98173.38</v>
      </c>
      <c r="F243" s="31">
        <f t="shared" si="21"/>
        <v>11166.01999999999</v>
      </c>
      <c r="G243" s="30">
        <v>0</v>
      </c>
      <c r="H243" s="31">
        <f t="shared" si="22"/>
        <v>11166.01999999999</v>
      </c>
      <c r="I243" s="32">
        <f t="shared" si="19"/>
        <v>10</v>
      </c>
      <c r="J243" s="33">
        <f t="shared" si="23"/>
        <v>0.1</v>
      </c>
      <c r="K243" s="31">
        <f t="shared" si="24"/>
        <v>1116.601999999999</v>
      </c>
      <c r="L243" s="30">
        <v>556.49999999999454</v>
      </c>
      <c r="M243" s="31">
        <f t="shared" si="20"/>
        <v>560.10200000000441</v>
      </c>
      <c r="N243" s="34"/>
      <c r="O243" s="35"/>
      <c r="P243" s="35"/>
      <c r="Q243" s="35"/>
      <c r="R243" s="35"/>
      <c r="S243" s="35"/>
      <c r="T243" s="35"/>
      <c r="U243" s="35"/>
      <c r="V243" s="35"/>
      <c r="W243" s="35"/>
      <c r="X243" s="35"/>
      <c r="Y243" s="35"/>
      <c r="Z243" s="35"/>
    </row>
    <row r="244" spans="2:26" x14ac:dyDescent="0.35">
      <c r="B244" s="27">
        <v>1955</v>
      </c>
      <c r="C244" s="28" t="s">
        <v>67</v>
      </c>
      <c r="D244" s="29">
        <v>455484.58999999997</v>
      </c>
      <c r="E244" s="30">
        <v>111476.01</v>
      </c>
      <c r="F244" s="31">
        <f t="shared" si="21"/>
        <v>344008.57999999996</v>
      </c>
      <c r="G244" s="30">
        <v>321705.94</v>
      </c>
      <c r="H244" s="31">
        <f t="shared" si="22"/>
        <v>504861.54999999993</v>
      </c>
      <c r="I244" s="32">
        <f t="shared" si="19"/>
        <v>10</v>
      </c>
      <c r="J244" s="33">
        <f t="shared" si="23"/>
        <v>0.1</v>
      </c>
      <c r="K244" s="31">
        <f t="shared" si="24"/>
        <v>50486.154999999992</v>
      </c>
      <c r="L244" s="30">
        <v>67097.609999999986</v>
      </c>
      <c r="M244" s="31">
        <f t="shared" si="20"/>
        <v>-16611.454999999994</v>
      </c>
      <c r="N244" s="34"/>
      <c r="O244" s="35"/>
      <c r="P244" s="35"/>
      <c r="Q244" s="35"/>
      <c r="R244" s="35"/>
      <c r="S244" s="35"/>
      <c r="T244" s="35"/>
      <c r="U244" s="35"/>
      <c r="V244" s="35"/>
      <c r="W244" s="35"/>
      <c r="X244" s="35"/>
      <c r="Y244" s="35"/>
      <c r="Z244" s="35"/>
    </row>
    <row r="245" spans="2:26" x14ac:dyDescent="0.35">
      <c r="B245" s="27" t="s">
        <v>68</v>
      </c>
      <c r="C245" s="28" t="s">
        <v>69</v>
      </c>
      <c r="D245" s="29">
        <v>120717.43</v>
      </c>
      <c r="E245" s="30">
        <v>3683.08</v>
      </c>
      <c r="F245" s="31">
        <f t="shared" si="21"/>
        <v>117034.34999999999</v>
      </c>
      <c r="G245" s="30">
        <v>697.58000000000175</v>
      </c>
      <c r="H245" s="31">
        <f t="shared" si="22"/>
        <v>117383.13999999998</v>
      </c>
      <c r="I245" s="32">
        <f t="shared" si="19"/>
        <v>5</v>
      </c>
      <c r="J245" s="33">
        <f t="shared" si="23"/>
        <v>0.2</v>
      </c>
      <c r="K245" s="31">
        <f t="shared" si="24"/>
        <v>23476.627999999997</v>
      </c>
      <c r="L245" s="30">
        <v>23476.629999999997</v>
      </c>
      <c r="M245" s="31">
        <f t="shared" si="20"/>
        <v>-2.0000000004074536E-3</v>
      </c>
      <c r="N245" s="34"/>
      <c r="O245" s="35"/>
      <c r="P245" s="35"/>
      <c r="Q245" s="35"/>
      <c r="R245" s="35"/>
      <c r="S245" s="35"/>
      <c r="T245" s="35"/>
      <c r="U245" s="35"/>
      <c r="V245" s="35"/>
      <c r="W245" s="35"/>
      <c r="X245" s="35"/>
      <c r="Y245" s="35"/>
      <c r="Z245" s="35"/>
    </row>
    <row r="246" spans="2:26" x14ac:dyDescent="0.35">
      <c r="B246" s="27" t="s">
        <v>70</v>
      </c>
      <c r="C246" s="28" t="s">
        <v>71</v>
      </c>
      <c r="D246" s="29">
        <v>0</v>
      </c>
      <c r="E246" s="30">
        <v>0</v>
      </c>
      <c r="F246" s="31">
        <f t="shared" si="21"/>
        <v>0</v>
      </c>
      <c r="G246" s="30">
        <v>0</v>
      </c>
      <c r="H246" s="31">
        <f t="shared" si="22"/>
        <v>0</v>
      </c>
      <c r="I246" s="32">
        <f t="shared" si="19"/>
        <v>0</v>
      </c>
      <c r="J246" s="33" t="str">
        <f t="shared" si="23"/>
        <v/>
      </c>
      <c r="K246" s="31">
        <f t="shared" si="24"/>
        <v>0</v>
      </c>
      <c r="L246" s="30">
        <v>0</v>
      </c>
      <c r="M246" s="31">
        <f t="shared" si="20"/>
        <v>0</v>
      </c>
      <c r="N246" s="34"/>
      <c r="O246" s="35"/>
      <c r="P246" s="35"/>
      <c r="Q246" s="35"/>
      <c r="R246" s="35"/>
      <c r="S246" s="35"/>
      <c r="T246" s="35"/>
      <c r="U246" s="35"/>
      <c r="V246" s="35"/>
      <c r="W246" s="35"/>
      <c r="X246" s="35"/>
      <c r="Y246" s="35"/>
      <c r="Z246" s="35"/>
    </row>
    <row r="247" spans="2:26" x14ac:dyDescent="0.35">
      <c r="B247" s="27">
        <v>1960</v>
      </c>
      <c r="C247" s="28" t="s">
        <v>72</v>
      </c>
      <c r="D247" s="29">
        <v>97992.000000000015</v>
      </c>
      <c r="E247" s="30">
        <v>75036.91</v>
      </c>
      <c r="F247" s="31">
        <f t="shared" si="21"/>
        <v>22955.090000000011</v>
      </c>
      <c r="G247" s="30">
        <v>18280.899999999994</v>
      </c>
      <c r="H247" s="31">
        <f t="shared" si="22"/>
        <v>32095.540000000008</v>
      </c>
      <c r="I247" s="32">
        <f t="shared" si="19"/>
        <v>10</v>
      </c>
      <c r="J247" s="33">
        <f t="shared" si="23"/>
        <v>0.1</v>
      </c>
      <c r="K247" s="31">
        <f t="shared" si="24"/>
        <v>3209.554000000001</v>
      </c>
      <c r="L247" s="30">
        <v>3134.5800000000054</v>
      </c>
      <c r="M247" s="31">
        <f t="shared" si="20"/>
        <v>74.973999999995613</v>
      </c>
      <c r="N247" s="34"/>
      <c r="O247" s="35"/>
      <c r="P247" s="35"/>
      <c r="Q247" s="35"/>
      <c r="R247" s="35"/>
      <c r="S247" s="35"/>
      <c r="T247" s="35"/>
      <c r="U247" s="35"/>
      <c r="V247" s="35"/>
      <c r="W247" s="35"/>
      <c r="X247" s="35"/>
      <c r="Y247" s="35"/>
      <c r="Z247" s="35"/>
    </row>
    <row r="248" spans="2:26" x14ac:dyDescent="0.35">
      <c r="B248" s="27" t="s">
        <v>73</v>
      </c>
      <c r="C248" s="28" t="s">
        <v>74</v>
      </c>
      <c r="D248" s="29">
        <v>96227.000000000015</v>
      </c>
      <c r="E248" s="30">
        <v>89937.600000000006</v>
      </c>
      <c r="F248" s="31">
        <f t="shared" si="21"/>
        <v>6289.4000000000087</v>
      </c>
      <c r="G248" s="30">
        <v>0</v>
      </c>
      <c r="H248" s="31">
        <f t="shared" si="22"/>
        <v>6289.4000000000087</v>
      </c>
      <c r="I248" s="32">
        <f t="shared" si="19"/>
        <v>5</v>
      </c>
      <c r="J248" s="33">
        <f t="shared" si="23"/>
        <v>0.2</v>
      </c>
      <c r="K248" s="31">
        <f t="shared" si="24"/>
        <v>1257.8800000000017</v>
      </c>
      <c r="L248" s="30">
        <v>1185.429999999993</v>
      </c>
      <c r="M248" s="31">
        <f t="shared" si="20"/>
        <v>72.450000000008686</v>
      </c>
      <c r="N248" s="34"/>
      <c r="O248" s="35"/>
      <c r="P248" s="35"/>
      <c r="Q248" s="35"/>
      <c r="R248" s="35"/>
      <c r="S248" s="35"/>
      <c r="T248" s="35"/>
      <c r="U248" s="35"/>
      <c r="V248" s="35"/>
      <c r="W248" s="35"/>
      <c r="X248" s="35"/>
      <c r="Y248" s="35"/>
      <c r="Z248" s="35"/>
    </row>
    <row r="249" spans="2:26" x14ac:dyDescent="0.35">
      <c r="B249" s="27">
        <v>1970</v>
      </c>
      <c r="C249" s="28" t="s">
        <v>75</v>
      </c>
      <c r="D249" s="29">
        <v>0</v>
      </c>
      <c r="E249" s="30">
        <v>0</v>
      </c>
      <c r="F249" s="31">
        <f t="shared" si="21"/>
        <v>0</v>
      </c>
      <c r="G249" s="30">
        <v>0</v>
      </c>
      <c r="H249" s="31">
        <f t="shared" si="22"/>
        <v>0</v>
      </c>
      <c r="I249" s="32">
        <f t="shared" si="19"/>
        <v>0</v>
      </c>
      <c r="J249" s="33" t="str">
        <f t="shared" si="23"/>
        <v/>
      </c>
      <c r="K249" s="31">
        <f t="shared" si="24"/>
        <v>0</v>
      </c>
      <c r="L249" s="30">
        <v>0</v>
      </c>
      <c r="M249" s="31">
        <f t="shared" si="20"/>
        <v>0</v>
      </c>
      <c r="N249" s="34"/>
      <c r="O249" s="35"/>
      <c r="P249" s="35"/>
      <c r="Q249" s="35"/>
      <c r="R249" s="35"/>
      <c r="S249" s="35"/>
      <c r="T249" s="35"/>
      <c r="U249" s="35"/>
      <c r="V249" s="35"/>
      <c r="W249" s="35"/>
      <c r="X249" s="35"/>
      <c r="Y249" s="35"/>
      <c r="Z249" s="35"/>
    </row>
    <row r="250" spans="2:26" x14ac:dyDescent="0.35">
      <c r="B250" s="27">
        <v>1975</v>
      </c>
      <c r="C250" s="28" t="s">
        <v>76</v>
      </c>
      <c r="D250" s="29">
        <v>0</v>
      </c>
      <c r="E250" s="30">
        <v>0</v>
      </c>
      <c r="F250" s="31">
        <f t="shared" si="21"/>
        <v>0</v>
      </c>
      <c r="G250" s="30">
        <v>0</v>
      </c>
      <c r="H250" s="31">
        <f t="shared" si="22"/>
        <v>0</v>
      </c>
      <c r="I250" s="32">
        <f t="shared" si="19"/>
        <v>0</v>
      </c>
      <c r="J250" s="33" t="str">
        <f t="shared" si="23"/>
        <v/>
      </c>
      <c r="K250" s="31">
        <f t="shared" si="24"/>
        <v>0</v>
      </c>
      <c r="L250" s="30">
        <v>0</v>
      </c>
      <c r="M250" s="31">
        <f t="shared" si="20"/>
        <v>0</v>
      </c>
      <c r="N250" s="34"/>
      <c r="O250" s="35"/>
      <c r="P250" s="35"/>
      <c r="Q250" s="35"/>
      <c r="R250" s="35"/>
      <c r="S250" s="35"/>
      <c r="T250" s="35"/>
      <c r="U250" s="35"/>
      <c r="V250" s="35"/>
      <c r="W250" s="35"/>
      <c r="X250" s="35"/>
      <c r="Y250" s="35"/>
      <c r="Z250" s="35"/>
    </row>
    <row r="251" spans="2:26" x14ac:dyDescent="0.35">
      <c r="B251" s="27">
        <v>1980</v>
      </c>
      <c r="C251" s="28" t="s">
        <v>77</v>
      </c>
      <c r="D251" s="29">
        <v>1056701.1900000004</v>
      </c>
      <c r="E251" s="30">
        <v>581903.1399999999</v>
      </c>
      <c r="F251" s="31">
        <f>D251-E251</f>
        <v>474798.05000000051</v>
      </c>
      <c r="G251" s="30">
        <v>58835.189999999944</v>
      </c>
      <c r="H251" s="31">
        <f>F251+0.5*G251</f>
        <v>504215.64500000048</v>
      </c>
      <c r="I251" s="32">
        <f t="shared" si="19"/>
        <v>20</v>
      </c>
      <c r="J251" s="33">
        <f>IF(I251=0,"",1/I251)</f>
        <v>0.05</v>
      </c>
      <c r="K251" s="31">
        <f>IF(I251=0,0,H251/I251)</f>
        <v>25210.782250000026</v>
      </c>
      <c r="L251" s="30">
        <v>22818.169999999925</v>
      </c>
      <c r="M251" s="31">
        <f>IF(ISERROR(+K251-L251),"",+K251-L251)</f>
        <v>2392.6122500001002</v>
      </c>
      <c r="N251" s="34"/>
      <c r="O251" s="35"/>
      <c r="P251" s="35"/>
      <c r="Q251" s="35"/>
      <c r="R251" s="35"/>
      <c r="S251" s="35"/>
      <c r="T251" s="35"/>
      <c r="U251" s="35"/>
      <c r="V251" s="35"/>
      <c r="W251" s="35"/>
      <c r="X251" s="35"/>
      <c r="Y251" s="35"/>
      <c r="Z251" s="35"/>
    </row>
    <row r="252" spans="2:26" x14ac:dyDescent="0.35">
      <c r="B252" s="27">
        <v>1985</v>
      </c>
      <c r="C252" s="28" t="s">
        <v>78</v>
      </c>
      <c r="D252" s="29">
        <v>0</v>
      </c>
      <c r="E252" s="30">
        <v>0</v>
      </c>
      <c r="F252" s="31">
        <f>D252-E252</f>
        <v>0</v>
      </c>
      <c r="G252" s="30">
        <v>0</v>
      </c>
      <c r="H252" s="31">
        <f>F252+0.5*G252</f>
        <v>0</v>
      </c>
      <c r="I252" s="32">
        <f t="shared" si="19"/>
        <v>0</v>
      </c>
      <c r="J252" s="33" t="str">
        <f>IF(I252=0,"",1/I252)</f>
        <v/>
      </c>
      <c r="K252" s="31">
        <f>IF(I252=0,0,H252/I252)</f>
        <v>0</v>
      </c>
      <c r="L252" s="30">
        <v>0</v>
      </c>
      <c r="M252" s="31">
        <f>IF(ISERROR(+K252-L252),"",+K252-L252)</f>
        <v>0</v>
      </c>
      <c r="N252" s="34"/>
      <c r="O252" s="35"/>
      <c r="P252" s="35"/>
      <c r="Q252" s="35"/>
      <c r="R252" s="35"/>
      <c r="S252" s="35"/>
      <c r="T252" s="35"/>
      <c r="U252" s="35"/>
      <c r="V252" s="35"/>
      <c r="W252" s="35"/>
      <c r="X252" s="35"/>
      <c r="Y252" s="35"/>
      <c r="Z252" s="35"/>
    </row>
    <row r="253" spans="2:26" x14ac:dyDescent="0.35">
      <c r="B253" s="27">
        <v>1990</v>
      </c>
      <c r="C253" s="28" t="s">
        <v>79</v>
      </c>
      <c r="D253" s="29">
        <v>0</v>
      </c>
      <c r="E253" s="30">
        <v>0</v>
      </c>
      <c r="F253" s="31">
        <f>D253-E253</f>
        <v>0</v>
      </c>
      <c r="G253" s="30">
        <v>0</v>
      </c>
      <c r="H253" s="31">
        <f>F253+0.5*G253</f>
        <v>0</v>
      </c>
      <c r="I253" s="32">
        <f t="shared" si="19"/>
        <v>0</v>
      </c>
      <c r="J253" s="33" t="str">
        <f>IF(I253=0,"",1/I253)</f>
        <v/>
      </c>
      <c r="K253" s="31">
        <f>IF(I253=0,0,H253/I253)</f>
        <v>0</v>
      </c>
      <c r="L253" s="30">
        <v>0</v>
      </c>
      <c r="M253" s="31">
        <f>IF(ISERROR(+K253-L253),"",+K253-L253)</f>
        <v>0</v>
      </c>
      <c r="N253" s="34"/>
      <c r="O253" s="35"/>
      <c r="P253" s="35"/>
      <c r="Q253" s="35"/>
      <c r="R253" s="35"/>
      <c r="S253" s="35"/>
      <c r="T253" s="35"/>
      <c r="U253" s="35"/>
      <c r="V253" s="35"/>
      <c r="W253" s="35"/>
      <c r="X253" s="35"/>
      <c r="Y253" s="35"/>
      <c r="Z253" s="35"/>
    </row>
    <row r="254" spans="2:26" x14ac:dyDescent="0.35">
      <c r="B254" s="27">
        <v>1995</v>
      </c>
      <c r="C254" s="28" t="s">
        <v>80</v>
      </c>
      <c r="D254" s="29">
        <v>-18893410.199999996</v>
      </c>
      <c r="E254" s="30">
        <v>-24743.62</v>
      </c>
      <c r="F254" s="31">
        <f>D254-E254</f>
        <v>-18868666.579999994</v>
      </c>
      <c r="G254" s="30">
        <v>-1730495.9000000001</v>
      </c>
      <c r="H254" s="31">
        <f>F254+0.5*G254</f>
        <v>-19733914.529999994</v>
      </c>
      <c r="I254" s="32">
        <v>36.586068443798446</v>
      </c>
      <c r="J254" s="33">
        <f>IF(I254=0,"",1/I254)</f>
        <v>2.7332808430513552E-2</v>
      </c>
      <c r="K254" s="31">
        <f>IF(I254=0,0,H254/I254)</f>
        <v>-539383.30543261766</v>
      </c>
      <c r="L254" s="30">
        <v>-433250.90000000008</v>
      </c>
      <c r="M254" s="31">
        <f>IF(ISERROR(+K254-L254),"",+K254-L254)</f>
        <v>-106132.40543261758</v>
      </c>
      <c r="N254" s="34"/>
      <c r="O254" s="36"/>
      <c r="P254" s="35"/>
      <c r="Q254" s="35"/>
      <c r="R254" s="35"/>
      <c r="S254" s="35"/>
      <c r="T254" s="35"/>
      <c r="U254" s="35"/>
      <c r="V254" s="35"/>
      <c r="W254" s="35"/>
      <c r="X254" s="35"/>
      <c r="Y254" s="35"/>
      <c r="Z254" s="35"/>
    </row>
    <row r="255" spans="2:26" x14ac:dyDescent="0.35">
      <c r="B255" s="37">
        <v>2440</v>
      </c>
      <c r="C255" s="38" t="s">
        <v>81</v>
      </c>
      <c r="D255" s="29">
        <v>0</v>
      </c>
      <c r="E255" s="30">
        <v>0</v>
      </c>
      <c r="F255" s="31">
        <f>D255-E255</f>
        <v>0</v>
      </c>
      <c r="G255" s="30">
        <v>0</v>
      </c>
      <c r="H255" s="31">
        <f>F255+0.5*G255</f>
        <v>0</v>
      </c>
      <c r="I255" s="32">
        <f t="shared" si="19"/>
        <v>0</v>
      </c>
      <c r="J255" s="33" t="str">
        <f>IF(I255=0,"",1/I255)</f>
        <v/>
      </c>
      <c r="K255" s="31">
        <f>IF(I255=0,0,H255/I255)</f>
        <v>0</v>
      </c>
      <c r="L255" s="30">
        <v>0</v>
      </c>
      <c r="M255" s="31">
        <f>IF(ISERROR(+K255-L255),"",+K255-L255)</f>
        <v>0</v>
      </c>
      <c r="N255" s="34"/>
      <c r="O255" s="35"/>
      <c r="P255" s="35"/>
      <c r="Q255" s="35"/>
      <c r="R255" s="35"/>
      <c r="S255" s="35"/>
      <c r="T255" s="35"/>
      <c r="U255" s="35"/>
      <c r="V255" s="35"/>
      <c r="W255" s="35"/>
      <c r="X255" s="35"/>
      <c r="Y255" s="35"/>
      <c r="Z255" s="35"/>
    </row>
    <row r="256" spans="2:26" x14ac:dyDescent="0.35">
      <c r="B256" s="37">
        <v>2005</v>
      </c>
      <c r="C256" s="38" t="s">
        <v>82</v>
      </c>
      <c r="D256" s="29">
        <v>0</v>
      </c>
      <c r="E256" s="30">
        <v>0</v>
      </c>
      <c r="F256" s="31">
        <f t="shared" si="21"/>
        <v>0</v>
      </c>
      <c r="G256" s="30">
        <v>0</v>
      </c>
      <c r="H256" s="31">
        <f t="shared" si="22"/>
        <v>0</v>
      </c>
      <c r="I256" s="32">
        <f t="shared" si="19"/>
        <v>0</v>
      </c>
      <c r="J256" s="33" t="str">
        <f t="shared" si="23"/>
        <v/>
      </c>
      <c r="K256" s="31">
        <f t="shared" si="24"/>
        <v>0</v>
      </c>
      <c r="L256" s="30">
        <v>0</v>
      </c>
      <c r="M256" s="31">
        <f t="shared" si="20"/>
        <v>0</v>
      </c>
      <c r="O256" s="35"/>
      <c r="P256" s="35"/>
      <c r="Q256" s="35"/>
      <c r="R256" s="35"/>
      <c r="S256" s="35"/>
      <c r="T256" s="35"/>
      <c r="U256" s="35"/>
      <c r="V256" s="35"/>
      <c r="W256" s="35"/>
      <c r="X256" s="35"/>
      <c r="Y256" s="35"/>
      <c r="Z256" s="35"/>
    </row>
    <row r="257" spans="1:26" x14ac:dyDescent="0.35">
      <c r="B257" s="37" t="s">
        <v>84</v>
      </c>
      <c r="C257" s="38"/>
      <c r="D257" s="41"/>
      <c r="E257" s="30"/>
      <c r="F257" s="31">
        <f t="shared" si="21"/>
        <v>0</v>
      </c>
      <c r="G257" s="30"/>
      <c r="H257" s="31">
        <f t="shared" si="22"/>
        <v>0</v>
      </c>
      <c r="I257" s="32"/>
      <c r="J257" s="33" t="str">
        <f t="shared" si="23"/>
        <v/>
      </c>
      <c r="K257" s="31">
        <f t="shared" si="24"/>
        <v>0</v>
      </c>
      <c r="L257" s="30"/>
      <c r="M257" s="31">
        <f t="shared" si="20"/>
        <v>0</v>
      </c>
      <c r="O257" s="35"/>
      <c r="P257" s="35"/>
      <c r="Q257" s="35"/>
      <c r="R257" s="35"/>
      <c r="S257" s="35"/>
      <c r="T257" s="35"/>
      <c r="U257" s="35"/>
      <c r="V257" s="35"/>
      <c r="W257" s="35"/>
      <c r="X257" s="35"/>
      <c r="Y257" s="35"/>
      <c r="Z257" s="35"/>
    </row>
    <row r="258" spans="1:26" x14ac:dyDescent="0.35">
      <c r="B258" s="37" t="s">
        <v>84</v>
      </c>
      <c r="C258" s="38"/>
      <c r="D258" s="41"/>
      <c r="E258" s="30"/>
      <c r="F258" s="31">
        <f t="shared" si="21"/>
        <v>0</v>
      </c>
      <c r="G258" s="30"/>
      <c r="H258" s="31">
        <f t="shared" si="22"/>
        <v>0</v>
      </c>
      <c r="I258" s="32"/>
      <c r="J258" s="33" t="str">
        <f t="shared" si="23"/>
        <v/>
      </c>
      <c r="K258" s="31">
        <f t="shared" si="24"/>
        <v>0</v>
      </c>
      <c r="L258" s="30"/>
      <c r="M258" s="31">
        <f t="shared" si="20"/>
        <v>0</v>
      </c>
      <c r="O258" s="35"/>
      <c r="P258" s="35"/>
      <c r="Q258" s="35"/>
      <c r="R258" s="35"/>
      <c r="S258" s="35"/>
      <c r="T258" s="35"/>
      <c r="U258" s="35"/>
      <c r="V258" s="35"/>
      <c r="W258" s="35"/>
      <c r="X258" s="35"/>
      <c r="Y258" s="35"/>
      <c r="Z258" s="35"/>
    </row>
    <row r="259" spans="1:26" ht="12" thickBot="1" x14ac:dyDescent="0.4">
      <c r="B259" s="42"/>
      <c r="C259" s="43"/>
      <c r="D259" s="44"/>
      <c r="E259" s="45"/>
      <c r="F259" s="46">
        <v>0</v>
      </c>
      <c r="G259" s="45"/>
      <c r="H259" s="46">
        <v>0</v>
      </c>
      <c r="I259" s="47"/>
      <c r="J259" s="48"/>
      <c r="K259" s="46">
        <v>0</v>
      </c>
      <c r="L259" s="45"/>
      <c r="M259" s="46">
        <v>0</v>
      </c>
      <c r="O259" s="35"/>
      <c r="P259" s="35"/>
      <c r="Q259" s="35"/>
      <c r="R259" s="35"/>
      <c r="S259" s="35"/>
      <c r="T259" s="35"/>
      <c r="U259" s="35"/>
      <c r="V259" s="35"/>
      <c r="W259" s="35"/>
      <c r="X259" s="35"/>
      <c r="Y259" s="35"/>
      <c r="Z259" s="35"/>
    </row>
    <row r="260" spans="1:26" ht="12" thickTop="1" x14ac:dyDescent="0.35">
      <c r="B260" s="49"/>
      <c r="C260" s="50" t="s">
        <v>83</v>
      </c>
      <c r="D260" s="51">
        <f>SUM(D205:D259)</f>
        <v>168774398.12000003</v>
      </c>
      <c r="E260" s="52">
        <f>SUM(E205:E259)</f>
        <v>18971618.590000004</v>
      </c>
      <c r="F260" s="52">
        <f>SUM(F205:F259)</f>
        <v>149802779.53000009</v>
      </c>
      <c r="G260" s="52">
        <f>SUM(G205:G259)</f>
        <v>12876874.169999996</v>
      </c>
      <c r="H260" s="52">
        <f>SUM(H205:H259)</f>
        <v>156241216.61500001</v>
      </c>
      <c r="I260" s="53"/>
      <c r="J260" s="54"/>
      <c r="K260" s="52">
        <f>SUM(K205:K259)</f>
        <v>5442391.9054312706</v>
      </c>
      <c r="L260" s="52">
        <f>SUM(L205:L259)</f>
        <v>5214165.9099999992</v>
      </c>
      <c r="M260" s="52">
        <f>SUM(M205:M259)</f>
        <v>228225.99543127109</v>
      </c>
      <c r="N260" s="55"/>
      <c r="O260" s="35"/>
      <c r="P260" s="35"/>
      <c r="Q260" s="35"/>
      <c r="R260" s="35"/>
      <c r="S260" s="35"/>
      <c r="T260" s="35"/>
      <c r="U260" s="35"/>
      <c r="V260" s="35"/>
      <c r="W260" s="35"/>
      <c r="X260" s="35"/>
      <c r="Y260" s="35"/>
      <c r="Z260" s="35"/>
    </row>
    <row r="261" spans="1:26" x14ac:dyDescent="0.35">
      <c r="C261" s="56"/>
      <c r="D261" s="57"/>
      <c r="E261" s="57"/>
      <c r="G261" s="57"/>
      <c r="L261" s="57"/>
      <c r="M261" s="58"/>
      <c r="O261" s="35"/>
      <c r="P261" s="35"/>
      <c r="Q261" s="35"/>
      <c r="R261" s="35"/>
      <c r="S261" s="35"/>
      <c r="T261" s="35"/>
      <c r="U261" s="35"/>
      <c r="V261" s="35"/>
      <c r="W261" s="35"/>
      <c r="X261" s="35"/>
      <c r="Y261" s="35"/>
      <c r="Z261" s="35"/>
    </row>
    <row r="262" spans="1:26" x14ac:dyDescent="0.35">
      <c r="O262" s="35"/>
      <c r="P262" s="35"/>
      <c r="Q262" s="35"/>
      <c r="R262" s="35"/>
      <c r="S262" s="35"/>
      <c r="T262" s="35"/>
      <c r="U262" s="35"/>
      <c r="V262" s="35"/>
      <c r="W262" s="35"/>
      <c r="X262" s="35"/>
      <c r="Y262" s="35"/>
      <c r="Z262" s="35"/>
    </row>
    <row r="263" spans="1:26" x14ac:dyDescent="0.35">
      <c r="B263" s="14"/>
      <c r="C263" s="15"/>
      <c r="D263" s="16" t="s">
        <v>1</v>
      </c>
      <c r="E263" s="17">
        <f>+E201+1</f>
        <v>2021</v>
      </c>
      <c r="F263" s="7" t="s">
        <v>2</v>
      </c>
      <c r="I263" s="14"/>
      <c r="J263" s="14"/>
      <c r="K263" s="18"/>
      <c r="O263" s="35"/>
      <c r="P263" s="35"/>
      <c r="Q263" s="35"/>
      <c r="R263" s="35"/>
      <c r="S263" s="35"/>
      <c r="T263" s="35"/>
      <c r="U263" s="35"/>
      <c r="V263" s="35"/>
      <c r="W263" s="35"/>
      <c r="X263" s="35"/>
      <c r="Y263" s="35"/>
      <c r="Z263" s="35"/>
    </row>
    <row r="264" spans="1:26" x14ac:dyDescent="0.35">
      <c r="O264" s="35"/>
      <c r="P264" s="35"/>
      <c r="Q264" s="35"/>
      <c r="R264" s="35"/>
      <c r="S264" s="35"/>
      <c r="T264" s="35"/>
      <c r="U264" s="35"/>
      <c r="V264" s="35"/>
      <c r="W264" s="35"/>
      <c r="X264" s="35"/>
      <c r="Y264" s="35"/>
      <c r="Z264" s="35"/>
    </row>
    <row r="265" spans="1:26" ht="36" customHeight="1" x14ac:dyDescent="0.35">
      <c r="A265" s="19"/>
      <c r="B265" s="72" t="s">
        <v>3</v>
      </c>
      <c r="C265" s="73" t="s">
        <v>4</v>
      </c>
      <c r="D265" s="20" t="str">
        <f>"Opening Cost PP&amp;E as at Jan 1, "&amp;E263</f>
        <v>Opening Cost PP&amp;E as at Jan 1, 2021</v>
      </c>
      <c r="E265" s="21" t="s">
        <v>5</v>
      </c>
      <c r="F265" s="21" t="s">
        <v>6</v>
      </c>
      <c r="G265" s="21" t="s">
        <v>7</v>
      </c>
      <c r="H265" s="21" t="s">
        <v>8</v>
      </c>
      <c r="I265" s="22" t="s">
        <v>9</v>
      </c>
      <c r="J265" s="22" t="s">
        <v>10</v>
      </c>
      <c r="K265" s="21" t="str">
        <f>E263&amp;" Depreciation Expense"</f>
        <v>2021 Depreciation Expense</v>
      </c>
      <c r="L265" s="70" t="str">
        <f>E263&amp;" Depreciation Expense per Appendix 2-B Fixed Assets 
(l)"</f>
        <v>2021 Depreciation Expense per Appendix 2-B Fixed Assets 
(l)</v>
      </c>
      <c r="M265" s="21" t="s">
        <v>11</v>
      </c>
      <c r="O265" s="35"/>
      <c r="P265" s="35"/>
      <c r="Q265" s="35"/>
      <c r="R265" s="35"/>
      <c r="S265" s="35"/>
      <c r="T265" s="35"/>
      <c r="U265" s="35"/>
      <c r="V265" s="35"/>
      <c r="W265" s="35"/>
      <c r="X265" s="35"/>
      <c r="Y265" s="35"/>
      <c r="Z265" s="35"/>
    </row>
    <row r="266" spans="1:26" ht="24.95" customHeight="1" x14ac:dyDescent="0.35">
      <c r="A266" s="19"/>
      <c r="B266" s="72"/>
      <c r="C266" s="73"/>
      <c r="D266" s="24" t="s">
        <v>12</v>
      </c>
      <c r="E266" s="24" t="s">
        <v>13</v>
      </c>
      <c r="F266" s="24" t="s">
        <v>14</v>
      </c>
      <c r="G266" s="24" t="s">
        <v>15</v>
      </c>
      <c r="H266" s="25" t="s">
        <v>16</v>
      </c>
      <c r="I266" s="26" t="s">
        <v>17</v>
      </c>
      <c r="J266" s="26" t="s">
        <v>18</v>
      </c>
      <c r="K266" s="24" t="s">
        <v>19</v>
      </c>
      <c r="L266" s="71"/>
      <c r="M266" s="24" t="s">
        <v>20</v>
      </c>
      <c r="O266" s="35"/>
      <c r="P266" s="35"/>
      <c r="Q266" s="35"/>
      <c r="R266" s="35"/>
      <c r="S266" s="35"/>
      <c r="T266" s="35"/>
      <c r="U266" s="35"/>
      <c r="V266" s="35"/>
      <c r="W266" s="35"/>
      <c r="X266" s="35"/>
      <c r="Y266" s="35"/>
      <c r="Z266" s="35"/>
    </row>
    <row r="267" spans="1:26" x14ac:dyDescent="0.35">
      <c r="B267" s="27">
        <v>1606</v>
      </c>
      <c r="C267" s="28" t="s">
        <v>21</v>
      </c>
      <c r="D267" s="29">
        <v>0</v>
      </c>
      <c r="E267" s="30">
        <v>0</v>
      </c>
      <c r="F267" s="31">
        <f>D267-E267</f>
        <v>0</v>
      </c>
      <c r="G267" s="30">
        <v>0</v>
      </c>
      <c r="H267" s="31">
        <f>F267+0.5*G267</f>
        <v>0</v>
      </c>
      <c r="I267" s="32">
        <f t="shared" ref="I267:I318" si="25">INDEX($B$12:$P$69,MATCH($B267,$B$12:$B$69,0),MATCH(I$75,$B$12:$P$12,0))</f>
        <v>40</v>
      </c>
      <c r="J267" s="33">
        <f>IF(I267=0,"",1/I267)</f>
        <v>2.5000000000000001E-2</v>
      </c>
      <c r="K267" s="31">
        <f>IF(I267=0,0,H267/I267)</f>
        <v>0</v>
      </c>
      <c r="L267" s="30">
        <v>0</v>
      </c>
      <c r="M267" s="31">
        <f>IF(ISERROR(+K267-L267),"",+K267-L267)</f>
        <v>0</v>
      </c>
      <c r="N267" s="34"/>
      <c r="O267" s="35"/>
      <c r="P267" s="35"/>
      <c r="Q267" s="35"/>
      <c r="R267" s="35"/>
      <c r="S267" s="35"/>
      <c r="T267" s="35"/>
      <c r="U267" s="35"/>
      <c r="V267" s="35"/>
      <c r="W267" s="35"/>
      <c r="X267" s="35"/>
      <c r="Y267" s="35"/>
      <c r="Z267" s="35"/>
    </row>
    <row r="268" spans="1:26" x14ac:dyDescent="0.35">
      <c r="B268" s="27">
        <v>1608</v>
      </c>
      <c r="C268" s="28" t="s">
        <v>22</v>
      </c>
      <c r="D268" s="29">
        <v>156053</v>
      </c>
      <c r="E268" s="30">
        <v>0</v>
      </c>
      <c r="F268" s="31">
        <f t="shared" ref="F268:F321" si="26">D268-E268</f>
        <v>156053</v>
      </c>
      <c r="G268" s="30">
        <v>0</v>
      </c>
      <c r="H268" s="31">
        <f t="shared" ref="H268:H321" si="27">F268+0.5*G268</f>
        <v>156053</v>
      </c>
      <c r="I268" s="32">
        <f t="shared" si="25"/>
        <v>40</v>
      </c>
      <c r="J268" s="33">
        <f t="shared" ref="J268:J321" si="28">IF(I268=0,"",1/I268)</f>
        <v>2.5000000000000001E-2</v>
      </c>
      <c r="K268" s="31">
        <f>IF(I268=0,0,H268/I268)</f>
        <v>3901.3249999999998</v>
      </c>
      <c r="L268" s="30">
        <v>3901.33</v>
      </c>
      <c r="M268" s="31">
        <f t="shared" ref="M268:M312" si="29">IF(ISERROR(+K268-L268),"",+K268-L268)</f>
        <v>-5.0000000001091394E-3</v>
      </c>
      <c r="N268" s="34"/>
      <c r="O268" s="35"/>
      <c r="P268" s="35"/>
      <c r="Q268" s="35"/>
      <c r="R268" s="35"/>
      <c r="S268" s="35"/>
      <c r="T268" s="35"/>
      <c r="U268" s="35"/>
      <c r="V268" s="35"/>
      <c r="W268" s="35"/>
      <c r="X268" s="35"/>
      <c r="Y268" s="35"/>
      <c r="Z268" s="35"/>
    </row>
    <row r="269" spans="1:26" x14ac:dyDescent="0.35">
      <c r="B269" s="27">
        <v>1609</v>
      </c>
      <c r="C269" s="28" t="s">
        <v>23</v>
      </c>
      <c r="D269" s="29">
        <v>155722.38</v>
      </c>
      <c r="E269" s="30">
        <v>0</v>
      </c>
      <c r="F269" s="31">
        <f t="shared" si="26"/>
        <v>155722.38</v>
      </c>
      <c r="G269" s="30">
        <v>0</v>
      </c>
      <c r="H269" s="31">
        <f t="shared" si="27"/>
        <v>155722.38</v>
      </c>
      <c r="I269" s="32">
        <f t="shared" si="25"/>
        <v>45</v>
      </c>
      <c r="J269" s="33">
        <f t="shared" si="28"/>
        <v>2.2222222222222223E-2</v>
      </c>
      <c r="K269" s="31">
        <f>IF(I269=0,0,H269/I269)</f>
        <v>3460.4973333333332</v>
      </c>
      <c r="L269" s="30">
        <v>3460.5</v>
      </c>
      <c r="M269" s="31">
        <f t="shared" si="29"/>
        <v>-2.6666666667551908E-3</v>
      </c>
      <c r="N269" s="34"/>
      <c r="O269" s="35"/>
      <c r="P269" s="35"/>
      <c r="Q269" s="35"/>
      <c r="R269" s="35"/>
      <c r="S269" s="35"/>
      <c r="T269" s="35"/>
      <c r="U269" s="35"/>
      <c r="V269" s="35"/>
      <c r="W269" s="35"/>
      <c r="X269" s="35"/>
      <c r="Y269" s="35"/>
      <c r="Z269" s="35"/>
    </row>
    <row r="270" spans="1:26" x14ac:dyDescent="0.35">
      <c r="B270" s="27">
        <v>1610</v>
      </c>
      <c r="C270" s="28" t="s">
        <v>24</v>
      </c>
      <c r="D270" s="29">
        <v>40575.65</v>
      </c>
      <c r="E270" s="30">
        <v>0</v>
      </c>
      <c r="F270" s="31">
        <f t="shared" si="26"/>
        <v>40575.65</v>
      </c>
      <c r="G270" s="30">
        <v>0</v>
      </c>
      <c r="H270" s="31">
        <f t="shared" si="27"/>
        <v>40575.65</v>
      </c>
      <c r="I270" s="32">
        <f t="shared" si="25"/>
        <v>40</v>
      </c>
      <c r="J270" s="33">
        <f t="shared" si="28"/>
        <v>2.5000000000000001E-2</v>
      </c>
      <c r="K270" s="31">
        <f t="shared" ref="K270:K321" si="30">IF(I270=0,0,H270/I270)</f>
        <v>1014.39125</v>
      </c>
      <c r="L270" s="30">
        <v>1014.4</v>
      </c>
      <c r="M270" s="31">
        <f t="shared" si="29"/>
        <v>-8.7499999999636202E-3</v>
      </c>
      <c r="N270" s="34"/>
      <c r="O270" s="35"/>
      <c r="P270" s="35"/>
      <c r="Q270" s="35"/>
      <c r="R270" s="35"/>
      <c r="S270" s="35"/>
      <c r="T270" s="35"/>
      <c r="U270" s="35"/>
      <c r="V270" s="35"/>
      <c r="W270" s="35"/>
      <c r="X270" s="35"/>
      <c r="Y270" s="35"/>
      <c r="Z270" s="35"/>
    </row>
    <row r="271" spans="1:26" x14ac:dyDescent="0.35">
      <c r="B271" s="27">
        <v>1611</v>
      </c>
      <c r="C271" s="28" t="s">
        <v>25</v>
      </c>
      <c r="D271" s="29">
        <v>2468491.3100000005</v>
      </c>
      <c r="E271" s="30">
        <v>768373.32</v>
      </c>
      <c r="F271" s="31">
        <f t="shared" si="26"/>
        <v>1700117.9900000007</v>
      </c>
      <c r="G271" s="30">
        <v>336576.60000000003</v>
      </c>
      <c r="H271" s="31">
        <f t="shared" si="27"/>
        <v>1868406.2900000007</v>
      </c>
      <c r="I271" s="32">
        <f t="shared" si="25"/>
        <v>5</v>
      </c>
      <c r="J271" s="33">
        <f t="shared" si="28"/>
        <v>0.2</v>
      </c>
      <c r="K271" s="31">
        <f t="shared" si="30"/>
        <v>373681.25800000015</v>
      </c>
      <c r="L271" s="30">
        <v>362647.99</v>
      </c>
      <c r="M271" s="31">
        <f t="shared" si="29"/>
        <v>11033.268000000156</v>
      </c>
      <c r="N271" s="34"/>
      <c r="O271" s="35"/>
      <c r="P271" s="35"/>
      <c r="Q271" s="35"/>
      <c r="R271" s="35"/>
      <c r="S271" s="35"/>
      <c r="T271" s="35"/>
      <c r="U271" s="35"/>
      <c r="V271" s="35"/>
      <c r="W271" s="35"/>
      <c r="X271" s="35"/>
      <c r="Y271" s="35"/>
      <c r="Z271" s="35"/>
    </row>
    <row r="272" spans="1:26" x14ac:dyDescent="0.35">
      <c r="B272" s="27" t="s">
        <v>26</v>
      </c>
      <c r="C272" s="28" t="s">
        <v>27</v>
      </c>
      <c r="D272" s="29">
        <v>12394211.5</v>
      </c>
      <c r="E272" s="30">
        <v>5858868.4000000004</v>
      </c>
      <c r="F272" s="31">
        <f t="shared" si="26"/>
        <v>6535343.0999999996</v>
      </c>
      <c r="G272" s="30">
        <v>1107504.6000000001</v>
      </c>
      <c r="H272" s="31">
        <f t="shared" si="27"/>
        <v>7089095.3999999994</v>
      </c>
      <c r="I272" s="32">
        <f t="shared" si="25"/>
        <v>10</v>
      </c>
      <c r="J272" s="33">
        <f t="shared" si="28"/>
        <v>0.1</v>
      </c>
      <c r="K272" s="31">
        <f t="shared" si="30"/>
        <v>708909.53999999992</v>
      </c>
      <c r="L272" s="30">
        <v>706072.22</v>
      </c>
      <c r="M272" s="31">
        <f t="shared" si="29"/>
        <v>2837.3199999999488</v>
      </c>
      <c r="N272" s="34"/>
      <c r="O272" s="35"/>
      <c r="P272" s="35"/>
      <c r="Q272" s="35"/>
      <c r="R272" s="35"/>
      <c r="S272" s="35"/>
      <c r="T272" s="35"/>
      <c r="U272" s="35"/>
      <c r="V272" s="35"/>
      <c r="W272" s="35"/>
      <c r="X272" s="35"/>
      <c r="Y272" s="35"/>
      <c r="Z272" s="35"/>
    </row>
    <row r="273" spans="2:26" x14ac:dyDescent="0.35">
      <c r="B273" s="27">
        <v>1612</v>
      </c>
      <c r="C273" s="28" t="s">
        <v>28</v>
      </c>
      <c r="D273" s="29">
        <v>333642.79999999993</v>
      </c>
      <c r="E273" s="30">
        <v>49918.37</v>
      </c>
      <c r="F273" s="31">
        <f t="shared" si="26"/>
        <v>283724.42999999993</v>
      </c>
      <c r="G273" s="30">
        <v>9999.9599999999991</v>
      </c>
      <c r="H273" s="31">
        <f t="shared" si="27"/>
        <v>288724.40999999992</v>
      </c>
      <c r="I273" s="32">
        <f t="shared" si="25"/>
        <v>40</v>
      </c>
      <c r="J273" s="33">
        <f t="shared" si="28"/>
        <v>2.5000000000000001E-2</v>
      </c>
      <c r="K273" s="31">
        <f t="shared" si="30"/>
        <v>7218.1102499999979</v>
      </c>
      <c r="L273" s="30">
        <v>7210.2494999999999</v>
      </c>
      <c r="M273" s="31">
        <f t="shared" si="29"/>
        <v>7.8607499999980064</v>
      </c>
      <c r="N273" s="34"/>
      <c r="O273" s="35"/>
      <c r="P273" s="35"/>
      <c r="Q273" s="35"/>
      <c r="R273" s="35"/>
      <c r="S273" s="35"/>
      <c r="T273" s="35"/>
      <c r="U273" s="35"/>
      <c r="V273" s="35"/>
      <c r="W273" s="35"/>
      <c r="X273" s="35"/>
      <c r="Y273" s="35"/>
      <c r="Z273" s="35"/>
    </row>
    <row r="274" spans="2:26" x14ac:dyDescent="0.35">
      <c r="B274" s="27">
        <v>1805</v>
      </c>
      <c r="C274" s="28" t="s">
        <v>29</v>
      </c>
      <c r="D274" s="29">
        <v>206653.7</v>
      </c>
      <c r="E274" s="30">
        <v>0</v>
      </c>
      <c r="F274" s="31">
        <f t="shared" si="26"/>
        <v>206653.7</v>
      </c>
      <c r="G274" s="30">
        <v>300000.05714285711</v>
      </c>
      <c r="H274" s="31">
        <f t="shared" si="27"/>
        <v>356653.72857142857</v>
      </c>
      <c r="I274" s="32">
        <f t="shared" si="25"/>
        <v>0</v>
      </c>
      <c r="J274" s="33" t="str">
        <f t="shared" si="28"/>
        <v/>
      </c>
      <c r="K274" s="31">
        <f t="shared" si="30"/>
        <v>0</v>
      </c>
      <c r="L274" s="30">
        <v>0</v>
      </c>
      <c r="M274" s="31">
        <f t="shared" si="29"/>
        <v>0</v>
      </c>
      <c r="N274" s="34"/>
      <c r="O274" s="35"/>
      <c r="P274" s="35"/>
      <c r="Q274" s="35"/>
      <c r="R274" s="35"/>
      <c r="S274" s="35"/>
      <c r="T274" s="35"/>
      <c r="U274" s="35"/>
      <c r="V274" s="35"/>
      <c r="W274" s="35"/>
      <c r="X274" s="35"/>
      <c r="Y274" s="35"/>
      <c r="Z274" s="35"/>
    </row>
    <row r="275" spans="2:26" x14ac:dyDescent="0.35">
      <c r="B275" s="27">
        <v>1808</v>
      </c>
      <c r="C275" s="28" t="s">
        <v>30</v>
      </c>
      <c r="D275" s="29">
        <v>3475850.24</v>
      </c>
      <c r="E275" s="30">
        <v>0</v>
      </c>
      <c r="F275" s="31">
        <f t="shared" si="26"/>
        <v>3475850.24</v>
      </c>
      <c r="G275" s="30">
        <v>0</v>
      </c>
      <c r="H275" s="31">
        <f t="shared" si="27"/>
        <v>3475850.24</v>
      </c>
      <c r="I275" s="32">
        <f t="shared" si="25"/>
        <v>50</v>
      </c>
      <c r="J275" s="33">
        <f t="shared" si="28"/>
        <v>0.02</v>
      </c>
      <c r="K275" s="31">
        <f t="shared" si="30"/>
        <v>69517.00480000001</v>
      </c>
      <c r="L275" s="30">
        <v>69517</v>
      </c>
      <c r="M275" s="31">
        <f t="shared" si="29"/>
        <v>4.8000000097090378E-3</v>
      </c>
      <c r="N275" s="34"/>
      <c r="O275" s="35"/>
      <c r="P275" s="35"/>
      <c r="Q275" s="35"/>
      <c r="R275" s="35"/>
      <c r="S275" s="35"/>
      <c r="T275" s="35"/>
      <c r="U275" s="35"/>
      <c r="V275" s="35"/>
      <c r="W275" s="35"/>
      <c r="X275" s="35"/>
      <c r="Y275" s="35"/>
      <c r="Z275" s="35"/>
    </row>
    <row r="276" spans="2:26" x14ac:dyDescent="0.35">
      <c r="B276" s="27">
        <v>1810</v>
      </c>
      <c r="C276" s="28" t="s">
        <v>31</v>
      </c>
      <c r="D276" s="29">
        <v>0</v>
      </c>
      <c r="E276" s="30">
        <v>0</v>
      </c>
      <c r="F276" s="31">
        <f t="shared" si="26"/>
        <v>0</v>
      </c>
      <c r="G276" s="30">
        <v>0</v>
      </c>
      <c r="H276" s="31">
        <f t="shared" si="27"/>
        <v>0</v>
      </c>
      <c r="I276" s="32">
        <f t="shared" si="25"/>
        <v>0</v>
      </c>
      <c r="J276" s="33" t="str">
        <f t="shared" si="28"/>
        <v/>
      </c>
      <c r="K276" s="31">
        <f t="shared" si="30"/>
        <v>0</v>
      </c>
      <c r="L276" s="30">
        <v>0</v>
      </c>
      <c r="M276" s="31">
        <f t="shared" si="29"/>
        <v>0</v>
      </c>
      <c r="N276" s="34"/>
      <c r="O276" s="35"/>
      <c r="P276" s="35"/>
      <c r="Q276" s="35"/>
      <c r="R276" s="35"/>
      <c r="S276" s="35"/>
      <c r="T276" s="35"/>
      <c r="U276" s="35"/>
      <c r="V276" s="35"/>
      <c r="W276" s="35"/>
      <c r="X276" s="35"/>
      <c r="Y276" s="35"/>
      <c r="Z276" s="35"/>
    </row>
    <row r="277" spans="2:26" x14ac:dyDescent="0.35">
      <c r="B277" s="27">
        <v>1815</v>
      </c>
      <c r="C277" s="28" t="s">
        <v>32</v>
      </c>
      <c r="D277" s="29">
        <v>0</v>
      </c>
      <c r="E277" s="30">
        <v>0</v>
      </c>
      <c r="F277" s="31">
        <f t="shared" si="26"/>
        <v>0</v>
      </c>
      <c r="G277" s="30">
        <v>0</v>
      </c>
      <c r="H277" s="31">
        <f t="shared" si="27"/>
        <v>0</v>
      </c>
      <c r="I277" s="32">
        <f t="shared" si="25"/>
        <v>0</v>
      </c>
      <c r="J277" s="33" t="str">
        <f t="shared" si="28"/>
        <v/>
      </c>
      <c r="K277" s="31">
        <f t="shared" si="30"/>
        <v>0</v>
      </c>
      <c r="L277" s="30">
        <v>0</v>
      </c>
      <c r="M277" s="31">
        <f t="shared" si="29"/>
        <v>0</v>
      </c>
      <c r="N277" s="34"/>
      <c r="O277" s="35"/>
      <c r="P277" s="35"/>
      <c r="Q277" s="35"/>
      <c r="R277" s="35"/>
      <c r="S277" s="35"/>
      <c r="T277" s="35"/>
      <c r="U277" s="35"/>
      <c r="V277" s="35"/>
      <c r="W277" s="35"/>
      <c r="X277" s="35"/>
      <c r="Y277" s="35"/>
      <c r="Z277" s="35"/>
    </row>
    <row r="278" spans="2:26" x14ac:dyDescent="0.35">
      <c r="B278" s="27">
        <v>1820</v>
      </c>
      <c r="C278" s="28" t="s">
        <v>33</v>
      </c>
      <c r="D278" s="29">
        <v>17642945.390000001</v>
      </c>
      <c r="E278" s="30">
        <v>50000</v>
      </c>
      <c r="F278" s="31">
        <f t="shared" si="26"/>
        <v>17592945.390000001</v>
      </c>
      <c r="G278" s="30">
        <v>3551000.04</v>
      </c>
      <c r="H278" s="31">
        <f t="shared" si="27"/>
        <v>19368445.41</v>
      </c>
      <c r="I278" s="32">
        <f t="shared" si="25"/>
        <v>50</v>
      </c>
      <c r="J278" s="33">
        <f t="shared" si="28"/>
        <v>0.02</v>
      </c>
      <c r="K278" s="31">
        <f t="shared" si="30"/>
        <v>387368.90820000001</v>
      </c>
      <c r="L278" s="30">
        <v>366036.68040000001</v>
      </c>
      <c r="M278" s="31">
        <f t="shared" si="29"/>
        <v>21332.227799999993</v>
      </c>
      <c r="N278" s="34"/>
      <c r="O278" s="35"/>
      <c r="P278" s="35"/>
      <c r="Q278" s="35"/>
      <c r="R278" s="35"/>
      <c r="S278" s="35"/>
      <c r="T278" s="35"/>
      <c r="U278" s="35"/>
      <c r="V278" s="35"/>
      <c r="W278" s="35"/>
      <c r="X278" s="35"/>
      <c r="Y278" s="35"/>
      <c r="Z278" s="35"/>
    </row>
    <row r="279" spans="2:26" x14ac:dyDescent="0.35">
      <c r="B279" s="27" t="s">
        <v>34</v>
      </c>
      <c r="C279" s="28" t="s">
        <v>35</v>
      </c>
      <c r="D279" s="29">
        <v>3350916.79</v>
      </c>
      <c r="E279" s="30">
        <v>0</v>
      </c>
      <c r="F279" s="31">
        <f t="shared" si="26"/>
        <v>3350916.79</v>
      </c>
      <c r="G279" s="30">
        <v>2318091.942857143</v>
      </c>
      <c r="H279" s="31">
        <f t="shared" si="27"/>
        <v>4509962.7614285713</v>
      </c>
      <c r="I279" s="32">
        <f t="shared" si="25"/>
        <v>40</v>
      </c>
      <c r="J279" s="33">
        <f t="shared" si="28"/>
        <v>2.5000000000000001E-2</v>
      </c>
      <c r="K279" s="31">
        <f t="shared" si="30"/>
        <v>112749.06903571429</v>
      </c>
      <c r="L279" s="30">
        <v>112160.21928571429</v>
      </c>
      <c r="M279" s="31">
        <f t="shared" si="29"/>
        <v>588.84974999999395</v>
      </c>
      <c r="N279" s="34"/>
      <c r="O279" s="35"/>
      <c r="P279" s="35"/>
      <c r="Q279" s="35"/>
      <c r="R279" s="35"/>
      <c r="S279" s="35"/>
      <c r="T279" s="35"/>
      <c r="U279" s="35"/>
      <c r="V279" s="35"/>
      <c r="W279" s="35"/>
      <c r="X279" s="35"/>
      <c r="Y279" s="35"/>
      <c r="Z279" s="35"/>
    </row>
    <row r="280" spans="2:26" x14ac:dyDescent="0.35">
      <c r="B280" s="27">
        <v>1825</v>
      </c>
      <c r="C280" s="28" t="s">
        <v>36</v>
      </c>
      <c r="D280" s="29">
        <v>0</v>
      </c>
      <c r="E280" s="30">
        <v>0</v>
      </c>
      <c r="F280" s="31">
        <f t="shared" si="26"/>
        <v>0</v>
      </c>
      <c r="G280" s="30">
        <v>0</v>
      </c>
      <c r="H280" s="31">
        <f t="shared" si="27"/>
        <v>0</v>
      </c>
      <c r="I280" s="32">
        <f t="shared" si="25"/>
        <v>0</v>
      </c>
      <c r="J280" s="33" t="str">
        <f t="shared" si="28"/>
        <v/>
      </c>
      <c r="K280" s="31">
        <f t="shared" si="30"/>
        <v>0</v>
      </c>
      <c r="L280" s="30">
        <v>0</v>
      </c>
      <c r="M280" s="31">
        <f t="shared" si="29"/>
        <v>0</v>
      </c>
      <c r="N280" s="34"/>
      <c r="O280" s="35"/>
      <c r="P280" s="35"/>
      <c r="Q280" s="35"/>
      <c r="R280" s="35"/>
      <c r="S280" s="35"/>
      <c r="T280" s="35"/>
      <c r="U280" s="35"/>
      <c r="V280" s="35"/>
      <c r="W280" s="35"/>
      <c r="X280" s="35"/>
      <c r="Y280" s="35"/>
      <c r="Z280" s="35"/>
    </row>
    <row r="281" spans="2:26" x14ac:dyDescent="0.35">
      <c r="B281" s="27">
        <v>1830</v>
      </c>
      <c r="C281" s="28" t="s">
        <v>37</v>
      </c>
      <c r="D281" s="29">
        <v>35639019.860000007</v>
      </c>
      <c r="E281" s="30">
        <v>2053902.51</v>
      </c>
      <c r="F281" s="31">
        <f t="shared" si="26"/>
        <v>33585117.350000009</v>
      </c>
      <c r="G281" s="30">
        <v>4269949.1688421052</v>
      </c>
      <c r="H281" s="31">
        <f t="shared" si="27"/>
        <v>35720091.934421062</v>
      </c>
      <c r="I281" s="32">
        <f t="shared" si="25"/>
        <v>45</v>
      </c>
      <c r="J281" s="33">
        <f t="shared" si="28"/>
        <v>2.2222222222222223E-2</v>
      </c>
      <c r="K281" s="31">
        <f t="shared" si="30"/>
        <v>793779.82076491253</v>
      </c>
      <c r="L281" s="30">
        <v>697549.21965380118</v>
      </c>
      <c r="M281" s="31">
        <f t="shared" si="29"/>
        <v>96230.601111111348</v>
      </c>
      <c r="N281" s="34"/>
      <c r="O281" s="35"/>
      <c r="P281" s="35"/>
      <c r="Q281" s="35"/>
      <c r="R281" s="35"/>
      <c r="S281" s="35"/>
      <c r="T281" s="35"/>
      <c r="U281" s="35"/>
      <c r="V281" s="35"/>
      <c r="W281" s="35"/>
      <c r="X281" s="35"/>
      <c r="Y281" s="35"/>
      <c r="Z281" s="35"/>
    </row>
    <row r="282" spans="2:26" x14ac:dyDescent="0.35">
      <c r="B282" s="27">
        <v>1835</v>
      </c>
      <c r="C282" s="28" t="s">
        <v>38</v>
      </c>
      <c r="D282" s="29">
        <v>50481104.889999993</v>
      </c>
      <c r="E282" s="30">
        <v>2015429.99</v>
      </c>
      <c r="F282" s="31">
        <f t="shared" si="26"/>
        <v>48465674.899999991</v>
      </c>
      <c r="G282" s="30">
        <v>4836981.1971578952</v>
      </c>
      <c r="H282" s="31">
        <f t="shared" si="27"/>
        <v>50884165.498578936</v>
      </c>
      <c r="I282" s="32">
        <f t="shared" si="25"/>
        <v>45</v>
      </c>
      <c r="J282" s="33">
        <f t="shared" si="28"/>
        <v>2.2222222222222223E-2</v>
      </c>
      <c r="K282" s="31">
        <f t="shared" si="30"/>
        <v>1130759.2333017541</v>
      </c>
      <c r="L282" s="30">
        <v>1096542.2355239766</v>
      </c>
      <c r="M282" s="31">
        <f t="shared" si="29"/>
        <v>34216.997777777491</v>
      </c>
      <c r="N282" s="34"/>
      <c r="O282" s="35"/>
      <c r="P282" s="35"/>
      <c r="Q282" s="35"/>
      <c r="R282" s="35"/>
      <c r="S282" s="35"/>
      <c r="T282" s="35"/>
      <c r="U282" s="35"/>
      <c r="V282" s="35"/>
      <c r="W282" s="35"/>
      <c r="X282" s="35"/>
      <c r="Y282" s="35"/>
      <c r="Z282" s="35"/>
    </row>
    <row r="283" spans="2:26" x14ac:dyDescent="0.35">
      <c r="B283" s="27">
        <v>1840</v>
      </c>
      <c r="C283" s="28" t="s">
        <v>39</v>
      </c>
      <c r="D283" s="29">
        <v>2711894.26</v>
      </c>
      <c r="E283" s="30">
        <v>228184.18</v>
      </c>
      <c r="F283" s="31">
        <f t="shared" si="26"/>
        <v>2483710.0799999996</v>
      </c>
      <c r="G283" s="30">
        <v>174488.16</v>
      </c>
      <c r="H283" s="31">
        <f t="shared" si="27"/>
        <v>2570954.1599999997</v>
      </c>
      <c r="I283" s="32">
        <f t="shared" si="25"/>
        <v>50</v>
      </c>
      <c r="J283" s="33">
        <f t="shared" si="28"/>
        <v>0.02</v>
      </c>
      <c r="K283" s="31">
        <f t="shared" si="30"/>
        <v>51419.083199999994</v>
      </c>
      <c r="L283" s="30">
        <v>52907.231599999999</v>
      </c>
      <c r="M283" s="31">
        <f t="shared" si="29"/>
        <v>-1488.1484000000055</v>
      </c>
      <c r="N283" s="34"/>
      <c r="O283" s="35"/>
      <c r="P283" s="35"/>
      <c r="Q283" s="35"/>
      <c r="R283" s="35"/>
      <c r="S283" s="35"/>
      <c r="T283" s="35"/>
      <c r="U283" s="35"/>
      <c r="V283" s="35"/>
      <c r="W283" s="35"/>
      <c r="X283" s="35"/>
      <c r="Y283" s="35"/>
      <c r="Z283" s="35"/>
    </row>
    <row r="284" spans="2:26" x14ac:dyDescent="0.35">
      <c r="B284" s="27">
        <v>1845</v>
      </c>
      <c r="C284" s="28" t="s">
        <v>40</v>
      </c>
      <c r="D284" s="29">
        <v>13046754.33</v>
      </c>
      <c r="E284" s="30">
        <v>138391.28</v>
      </c>
      <c r="F284" s="31">
        <f t="shared" si="26"/>
        <v>12908363.050000001</v>
      </c>
      <c r="G284" s="30">
        <v>184012.008</v>
      </c>
      <c r="H284" s="31">
        <f t="shared" si="27"/>
        <v>13000369.054000001</v>
      </c>
      <c r="I284" s="32">
        <f t="shared" si="25"/>
        <v>40</v>
      </c>
      <c r="J284" s="33">
        <f t="shared" si="28"/>
        <v>2.5000000000000001E-2</v>
      </c>
      <c r="K284" s="31">
        <f t="shared" si="30"/>
        <v>325009.22635000001</v>
      </c>
      <c r="L284" s="30">
        <v>322533.18010000006</v>
      </c>
      <c r="M284" s="31">
        <f t="shared" si="29"/>
        <v>2476.0462499999558</v>
      </c>
      <c r="N284" s="34"/>
      <c r="O284" s="35"/>
      <c r="P284" s="35"/>
      <c r="Q284" s="35"/>
      <c r="R284" s="35"/>
      <c r="S284" s="35"/>
      <c r="T284" s="35"/>
      <c r="U284" s="35"/>
      <c r="V284" s="35"/>
      <c r="W284" s="35"/>
      <c r="X284" s="35"/>
      <c r="Y284" s="35"/>
      <c r="Z284" s="35"/>
    </row>
    <row r="285" spans="2:26" x14ac:dyDescent="0.35">
      <c r="B285" s="27">
        <v>1850</v>
      </c>
      <c r="C285" s="28" t="s">
        <v>41</v>
      </c>
      <c r="D285" s="29">
        <v>20107231.790000007</v>
      </c>
      <c r="E285" s="30">
        <v>897547.05</v>
      </c>
      <c r="F285" s="31">
        <f t="shared" si="26"/>
        <v>19209684.740000006</v>
      </c>
      <c r="G285" s="30">
        <v>1891114.6140000001</v>
      </c>
      <c r="H285" s="31">
        <f t="shared" si="27"/>
        <v>20155242.047000006</v>
      </c>
      <c r="I285" s="32">
        <f t="shared" si="25"/>
        <v>40</v>
      </c>
      <c r="J285" s="33">
        <f t="shared" si="28"/>
        <v>2.5000000000000001E-2</v>
      </c>
      <c r="K285" s="31">
        <f t="shared" si="30"/>
        <v>503881.05117500015</v>
      </c>
      <c r="L285" s="30">
        <v>473452.39267500001</v>
      </c>
      <c r="M285" s="31">
        <f t="shared" si="29"/>
        <v>30428.658500000136</v>
      </c>
      <c r="N285" s="34"/>
      <c r="O285" s="35"/>
      <c r="P285" s="35"/>
      <c r="Q285" s="35"/>
      <c r="R285" s="35"/>
      <c r="S285" s="35"/>
      <c r="T285" s="35"/>
      <c r="U285" s="35"/>
      <c r="V285" s="35"/>
      <c r="W285" s="35"/>
      <c r="X285" s="35"/>
      <c r="Y285" s="35"/>
      <c r="Z285" s="35"/>
    </row>
    <row r="286" spans="2:26" x14ac:dyDescent="0.35">
      <c r="B286" s="27">
        <v>1855</v>
      </c>
      <c r="C286" s="28" t="s">
        <v>42</v>
      </c>
      <c r="D286" s="29">
        <v>15471819.499999998</v>
      </c>
      <c r="E286" s="30">
        <v>535563.89</v>
      </c>
      <c r="F286" s="31">
        <f t="shared" si="26"/>
        <v>14936255.609999998</v>
      </c>
      <c r="G286" s="30">
        <v>920363.89199999999</v>
      </c>
      <c r="H286" s="31">
        <f t="shared" si="27"/>
        <v>15396437.555999998</v>
      </c>
      <c r="I286" s="32">
        <f t="shared" si="25"/>
        <v>40</v>
      </c>
      <c r="J286" s="33">
        <f t="shared" si="28"/>
        <v>2.5000000000000001E-2</v>
      </c>
      <c r="K286" s="31">
        <f t="shared" si="30"/>
        <v>384910.93889999995</v>
      </c>
      <c r="L286" s="30">
        <v>373878.51864999998</v>
      </c>
      <c r="M286" s="31">
        <f t="shared" si="29"/>
        <v>11032.420249999966</v>
      </c>
      <c r="N286" s="34"/>
      <c r="O286" s="35"/>
      <c r="P286" s="35"/>
      <c r="Q286" s="35"/>
      <c r="R286" s="35"/>
      <c r="S286" s="35"/>
      <c r="T286" s="35"/>
      <c r="U286" s="35"/>
      <c r="V286" s="35"/>
      <c r="W286" s="35"/>
      <c r="X286" s="35"/>
      <c r="Y286" s="35"/>
      <c r="Z286" s="35"/>
    </row>
    <row r="287" spans="2:26" x14ac:dyDescent="0.35">
      <c r="B287" s="27">
        <v>1860</v>
      </c>
      <c r="C287" s="28" t="s">
        <v>43</v>
      </c>
      <c r="D287" s="29">
        <v>521749.04999999912</v>
      </c>
      <c r="E287" s="30">
        <v>1551.8</v>
      </c>
      <c r="F287" s="31">
        <f t="shared" si="26"/>
        <v>520197.24999999913</v>
      </c>
      <c r="G287" s="30">
        <v>0</v>
      </c>
      <c r="H287" s="31">
        <f t="shared" si="27"/>
        <v>520197.24999999913</v>
      </c>
      <c r="I287" s="32">
        <f t="shared" si="25"/>
        <v>30</v>
      </c>
      <c r="J287" s="33">
        <f t="shared" si="28"/>
        <v>3.3333333333333333E-2</v>
      </c>
      <c r="K287" s="31">
        <f t="shared" si="30"/>
        <v>17339.908333333304</v>
      </c>
      <c r="L287" s="30">
        <v>17193.259999999998</v>
      </c>
      <c r="M287" s="31">
        <f t="shared" si="29"/>
        <v>146.64833333330535</v>
      </c>
      <c r="N287" s="34"/>
      <c r="O287" s="35"/>
      <c r="P287" s="35"/>
      <c r="Q287" s="35"/>
      <c r="R287" s="35"/>
      <c r="S287" s="35"/>
      <c r="T287" s="35"/>
      <c r="U287" s="35"/>
      <c r="V287" s="35"/>
      <c r="W287" s="35"/>
      <c r="X287" s="35"/>
      <c r="Y287" s="35"/>
      <c r="Z287" s="35"/>
    </row>
    <row r="288" spans="2:26" x14ac:dyDescent="0.35">
      <c r="B288" s="27" t="s">
        <v>44</v>
      </c>
      <c r="C288" s="28" t="s">
        <v>45</v>
      </c>
      <c r="D288" s="29">
        <v>5600787.71</v>
      </c>
      <c r="E288" s="30">
        <v>9086.15</v>
      </c>
      <c r="F288" s="31">
        <f t="shared" si="26"/>
        <v>5591701.5599999996</v>
      </c>
      <c r="G288" s="30">
        <v>296652.88799999998</v>
      </c>
      <c r="H288" s="31">
        <f t="shared" si="27"/>
        <v>5740028.0039999997</v>
      </c>
      <c r="I288" s="32">
        <f t="shared" si="25"/>
        <v>15</v>
      </c>
      <c r="J288" s="33">
        <f t="shared" si="28"/>
        <v>6.6666666666666666E-2</v>
      </c>
      <c r="K288" s="31">
        <f t="shared" si="30"/>
        <v>382668.53359999997</v>
      </c>
      <c r="L288" s="30">
        <v>427944.55959999998</v>
      </c>
      <c r="M288" s="31">
        <f t="shared" si="29"/>
        <v>-45276.026000000013</v>
      </c>
      <c r="N288" s="34"/>
      <c r="O288" s="35"/>
      <c r="P288" s="35"/>
      <c r="Q288" s="35"/>
      <c r="R288" s="35"/>
      <c r="S288" s="35"/>
      <c r="T288" s="35"/>
      <c r="U288" s="35"/>
      <c r="V288" s="35"/>
      <c r="W288" s="35"/>
      <c r="X288" s="35"/>
      <c r="Y288" s="35"/>
      <c r="Z288" s="35"/>
    </row>
    <row r="289" spans="2:26" x14ac:dyDescent="0.35">
      <c r="B289" s="27" t="s">
        <v>46</v>
      </c>
      <c r="C289" s="28" t="s">
        <v>47</v>
      </c>
      <c r="D289" s="29">
        <v>1190433.18</v>
      </c>
      <c r="E289" s="30">
        <v>162273.1</v>
      </c>
      <c r="F289" s="31">
        <f t="shared" si="26"/>
        <v>1028160.08</v>
      </c>
      <c r="G289" s="30">
        <v>95841.792000000001</v>
      </c>
      <c r="H289" s="31">
        <f t="shared" si="27"/>
        <v>1076080.976</v>
      </c>
      <c r="I289" s="32">
        <f t="shared" si="25"/>
        <v>30</v>
      </c>
      <c r="J289" s="33">
        <f t="shared" si="28"/>
        <v>3.3333333333333333E-2</v>
      </c>
      <c r="K289" s="31">
        <f t="shared" si="30"/>
        <v>35869.365866666667</v>
      </c>
      <c r="L289" s="30">
        <v>37076.2932</v>
      </c>
      <c r="M289" s="31">
        <f t="shared" si="29"/>
        <v>-1206.9273333333331</v>
      </c>
      <c r="N289" s="34"/>
      <c r="O289" s="35"/>
      <c r="P289" s="35"/>
      <c r="Q289" s="35"/>
      <c r="R289" s="35"/>
      <c r="S289" s="35"/>
      <c r="T289" s="35"/>
      <c r="U289" s="35"/>
      <c r="V289" s="35"/>
      <c r="W289" s="35"/>
      <c r="X289" s="35"/>
      <c r="Y289" s="35"/>
      <c r="Z289" s="35"/>
    </row>
    <row r="290" spans="2:26" x14ac:dyDescent="0.35">
      <c r="B290" s="27">
        <v>1865</v>
      </c>
      <c r="C290" s="28" t="s">
        <v>48</v>
      </c>
      <c r="D290" s="29">
        <v>134426.32999999999</v>
      </c>
      <c r="E290" s="30">
        <v>108111.29000000001</v>
      </c>
      <c r="F290" s="31">
        <f t="shared" si="26"/>
        <v>26315.039999999979</v>
      </c>
      <c r="G290" s="30">
        <v>0</v>
      </c>
      <c r="H290" s="31">
        <f t="shared" si="27"/>
        <v>26315.039999999979</v>
      </c>
      <c r="I290" s="32">
        <f t="shared" si="25"/>
        <v>10</v>
      </c>
      <c r="J290" s="33">
        <f t="shared" si="28"/>
        <v>0.1</v>
      </c>
      <c r="K290" s="31">
        <f t="shared" si="30"/>
        <v>2631.5039999999981</v>
      </c>
      <c r="L290" s="30">
        <v>192.98</v>
      </c>
      <c r="M290" s="31">
        <f t="shared" si="29"/>
        <v>2438.5239999999981</v>
      </c>
      <c r="N290" s="34"/>
      <c r="O290" s="35"/>
      <c r="P290" s="35"/>
      <c r="Q290" s="35"/>
      <c r="R290" s="35"/>
      <c r="S290" s="35"/>
      <c r="T290" s="35"/>
      <c r="U290" s="35"/>
      <c r="V290" s="35"/>
      <c r="W290" s="35"/>
      <c r="X290" s="35"/>
      <c r="Y290" s="35"/>
      <c r="Z290" s="35"/>
    </row>
    <row r="291" spans="2:26" x14ac:dyDescent="0.35">
      <c r="B291" s="27">
        <v>1905</v>
      </c>
      <c r="C291" s="28" t="s">
        <v>29</v>
      </c>
      <c r="D291" s="29">
        <v>0</v>
      </c>
      <c r="E291" s="30">
        <v>0</v>
      </c>
      <c r="F291" s="31">
        <f t="shared" si="26"/>
        <v>0</v>
      </c>
      <c r="G291" s="30">
        <v>0</v>
      </c>
      <c r="H291" s="31">
        <f t="shared" si="27"/>
        <v>0</v>
      </c>
      <c r="I291" s="32">
        <f t="shared" si="25"/>
        <v>0</v>
      </c>
      <c r="J291" s="33" t="str">
        <f t="shared" si="28"/>
        <v/>
      </c>
      <c r="K291" s="31">
        <f t="shared" si="30"/>
        <v>0</v>
      </c>
      <c r="L291" s="30">
        <v>0</v>
      </c>
      <c r="M291" s="31">
        <f t="shared" si="29"/>
        <v>0</v>
      </c>
      <c r="N291" s="34"/>
      <c r="O291" s="35"/>
      <c r="P291" s="35"/>
      <c r="Q291" s="35"/>
      <c r="R291" s="35"/>
      <c r="S291" s="35"/>
      <c r="T291" s="35"/>
      <c r="U291" s="35"/>
      <c r="V291" s="35"/>
      <c r="W291" s="35"/>
      <c r="X291" s="35"/>
      <c r="Y291" s="35"/>
      <c r="Z291" s="35"/>
    </row>
    <row r="292" spans="2:26" x14ac:dyDescent="0.35">
      <c r="B292" s="27">
        <v>1908</v>
      </c>
      <c r="C292" s="28" t="s">
        <v>49</v>
      </c>
      <c r="D292" s="29">
        <v>983166.71</v>
      </c>
      <c r="E292" s="30">
        <v>0</v>
      </c>
      <c r="F292" s="31">
        <f t="shared" si="26"/>
        <v>983166.71</v>
      </c>
      <c r="G292" s="30">
        <v>165000</v>
      </c>
      <c r="H292" s="31">
        <f t="shared" si="27"/>
        <v>1065666.71</v>
      </c>
      <c r="I292" s="32">
        <f t="shared" si="25"/>
        <v>50</v>
      </c>
      <c r="J292" s="33">
        <f t="shared" si="28"/>
        <v>0.02</v>
      </c>
      <c r="K292" s="31">
        <f t="shared" si="30"/>
        <v>21313.334199999998</v>
      </c>
      <c r="L292" s="30">
        <v>21329.84</v>
      </c>
      <c r="M292" s="31">
        <f t="shared" si="29"/>
        <v>-16.505800000002637</v>
      </c>
      <c r="N292" s="34"/>
      <c r="O292" s="35"/>
      <c r="P292" s="35"/>
      <c r="Q292" s="35"/>
      <c r="R292" s="35"/>
      <c r="S292" s="35"/>
      <c r="T292" s="35"/>
      <c r="U292" s="35"/>
      <c r="V292" s="35"/>
      <c r="W292" s="35"/>
      <c r="X292" s="35"/>
      <c r="Y292" s="35"/>
      <c r="Z292" s="35"/>
    </row>
    <row r="293" spans="2:26" x14ac:dyDescent="0.35">
      <c r="B293" s="27" t="s">
        <v>50</v>
      </c>
      <c r="C293" s="28" t="s">
        <v>51</v>
      </c>
      <c r="D293" s="29">
        <v>30453</v>
      </c>
      <c r="E293" s="30">
        <v>0</v>
      </c>
      <c r="F293" s="31">
        <f t="shared" si="26"/>
        <v>30453</v>
      </c>
      <c r="G293" s="30">
        <v>0</v>
      </c>
      <c r="H293" s="31">
        <f t="shared" si="27"/>
        <v>30453</v>
      </c>
      <c r="I293" s="32">
        <f t="shared" si="25"/>
        <v>25</v>
      </c>
      <c r="J293" s="33">
        <f t="shared" si="28"/>
        <v>0.04</v>
      </c>
      <c r="K293" s="31">
        <f t="shared" si="30"/>
        <v>1218.1199999999999</v>
      </c>
      <c r="L293" s="30">
        <v>1263.72</v>
      </c>
      <c r="M293" s="31">
        <f t="shared" si="29"/>
        <v>-45.600000000000136</v>
      </c>
      <c r="N293" s="34"/>
      <c r="O293" s="35"/>
      <c r="P293" s="35"/>
      <c r="Q293" s="35"/>
      <c r="R293" s="35"/>
      <c r="S293" s="35"/>
      <c r="T293" s="35"/>
      <c r="U293" s="35"/>
      <c r="V293" s="35"/>
      <c r="W293" s="35"/>
      <c r="X293" s="35"/>
      <c r="Y293" s="35"/>
      <c r="Z293" s="35"/>
    </row>
    <row r="294" spans="2:26" x14ac:dyDescent="0.35">
      <c r="B294" s="27">
        <v>1910</v>
      </c>
      <c r="C294" s="28" t="s">
        <v>31</v>
      </c>
      <c r="D294" s="29">
        <v>1587517.41</v>
      </c>
      <c r="E294" s="30">
        <v>885142.45</v>
      </c>
      <c r="F294" s="31">
        <f t="shared" si="26"/>
        <v>702374.96</v>
      </c>
      <c r="G294" s="30">
        <v>85861.32</v>
      </c>
      <c r="H294" s="31">
        <f t="shared" si="27"/>
        <v>745305.62</v>
      </c>
      <c r="I294" s="32">
        <f t="shared" si="25"/>
        <v>5</v>
      </c>
      <c r="J294" s="33">
        <f t="shared" si="28"/>
        <v>0.2</v>
      </c>
      <c r="K294" s="31">
        <f t="shared" si="30"/>
        <v>149061.12400000001</v>
      </c>
      <c r="L294" s="30">
        <v>147213.44200000001</v>
      </c>
      <c r="M294" s="31">
        <f t="shared" si="29"/>
        <v>1847.6820000000007</v>
      </c>
      <c r="N294" s="34"/>
      <c r="O294" s="35"/>
      <c r="P294" s="35"/>
      <c r="Q294" s="35"/>
      <c r="R294" s="35"/>
      <c r="S294" s="35"/>
      <c r="T294" s="35"/>
      <c r="U294" s="35"/>
      <c r="V294" s="35"/>
      <c r="W294" s="35"/>
      <c r="X294" s="35"/>
      <c r="Y294" s="35"/>
      <c r="Z294" s="35"/>
    </row>
    <row r="295" spans="2:26" x14ac:dyDescent="0.35">
      <c r="B295" s="27">
        <v>1915</v>
      </c>
      <c r="C295" s="28" t="s">
        <v>52</v>
      </c>
      <c r="D295" s="29">
        <v>1607886.79</v>
      </c>
      <c r="E295" s="30">
        <v>1299361.7999999998</v>
      </c>
      <c r="F295" s="31">
        <f t="shared" si="26"/>
        <v>308524.99000000022</v>
      </c>
      <c r="G295" s="30">
        <v>39999.96</v>
      </c>
      <c r="H295" s="31">
        <f t="shared" si="27"/>
        <v>328524.9700000002</v>
      </c>
      <c r="I295" s="32">
        <f t="shared" si="25"/>
        <v>10</v>
      </c>
      <c r="J295" s="33">
        <f t="shared" si="28"/>
        <v>0.1</v>
      </c>
      <c r="K295" s="31">
        <f t="shared" si="30"/>
        <v>32852.497000000018</v>
      </c>
      <c r="L295" s="30">
        <v>32795.567999999999</v>
      </c>
      <c r="M295" s="31">
        <f t="shared" si="29"/>
        <v>56.929000000018277</v>
      </c>
      <c r="N295" s="34"/>
      <c r="O295" s="35"/>
      <c r="P295" s="35"/>
      <c r="Q295" s="35"/>
      <c r="R295" s="35"/>
      <c r="S295" s="35"/>
      <c r="T295" s="35"/>
      <c r="U295" s="35"/>
      <c r="V295" s="35"/>
      <c r="W295" s="35"/>
      <c r="X295" s="35"/>
      <c r="Y295" s="35"/>
      <c r="Z295" s="35"/>
    </row>
    <row r="296" spans="2:26" x14ac:dyDescent="0.35">
      <c r="B296" s="27" t="s">
        <v>53</v>
      </c>
      <c r="C296" s="28" t="s">
        <v>54</v>
      </c>
      <c r="D296" s="29">
        <v>0</v>
      </c>
      <c r="E296" s="30">
        <v>0</v>
      </c>
      <c r="F296" s="31">
        <f t="shared" si="26"/>
        <v>0</v>
      </c>
      <c r="G296" s="30">
        <v>0</v>
      </c>
      <c r="H296" s="31">
        <f t="shared" si="27"/>
        <v>0</v>
      </c>
      <c r="I296" s="32">
        <f t="shared" si="25"/>
        <v>0</v>
      </c>
      <c r="J296" s="33" t="str">
        <f t="shared" si="28"/>
        <v/>
      </c>
      <c r="K296" s="31">
        <f t="shared" si="30"/>
        <v>0</v>
      </c>
      <c r="L296" s="30">
        <v>0</v>
      </c>
      <c r="M296" s="31">
        <f t="shared" si="29"/>
        <v>0</v>
      </c>
      <c r="N296" s="34"/>
      <c r="O296" s="35"/>
      <c r="P296" s="35"/>
      <c r="Q296" s="35"/>
      <c r="R296" s="35"/>
      <c r="S296" s="35"/>
      <c r="T296" s="35"/>
      <c r="U296" s="35"/>
      <c r="V296" s="35"/>
      <c r="W296" s="35"/>
      <c r="X296" s="35"/>
      <c r="Y296" s="35"/>
      <c r="Z296" s="35"/>
    </row>
    <row r="297" spans="2:26" x14ac:dyDescent="0.35">
      <c r="B297" s="27">
        <v>1920</v>
      </c>
      <c r="C297" s="28" t="s">
        <v>55</v>
      </c>
      <c r="D297" s="29">
        <v>2819992.1599999997</v>
      </c>
      <c r="E297" s="30">
        <v>1294117.75</v>
      </c>
      <c r="F297" s="31">
        <f t="shared" si="26"/>
        <v>1525874.4099999997</v>
      </c>
      <c r="G297" s="30">
        <v>215102.52</v>
      </c>
      <c r="H297" s="31">
        <f t="shared" si="27"/>
        <v>1633425.6699999997</v>
      </c>
      <c r="I297" s="32">
        <f t="shared" si="25"/>
        <v>5</v>
      </c>
      <c r="J297" s="33">
        <f t="shared" si="28"/>
        <v>0.2</v>
      </c>
      <c r="K297" s="31">
        <f t="shared" si="30"/>
        <v>326685.13399999996</v>
      </c>
      <c r="L297" s="30">
        <v>271905.522</v>
      </c>
      <c r="M297" s="31">
        <f t="shared" si="29"/>
        <v>54779.611999999965</v>
      </c>
      <c r="N297" s="34"/>
      <c r="O297" s="35"/>
      <c r="P297" s="35"/>
      <c r="Q297" s="35"/>
      <c r="R297" s="35"/>
      <c r="S297" s="35"/>
      <c r="T297" s="35"/>
      <c r="U297" s="35"/>
      <c r="V297" s="35"/>
      <c r="W297" s="35"/>
      <c r="X297" s="35"/>
      <c r="Y297" s="35"/>
      <c r="Z297" s="35"/>
    </row>
    <row r="298" spans="2:26" x14ac:dyDescent="0.35">
      <c r="B298" s="27" t="s">
        <v>56</v>
      </c>
      <c r="C298" s="28" t="s">
        <v>57</v>
      </c>
      <c r="D298" s="29">
        <v>0</v>
      </c>
      <c r="E298" s="30">
        <v>0</v>
      </c>
      <c r="F298" s="31">
        <f t="shared" si="26"/>
        <v>0</v>
      </c>
      <c r="G298" s="30">
        <v>0</v>
      </c>
      <c r="H298" s="31">
        <f t="shared" si="27"/>
        <v>0</v>
      </c>
      <c r="I298" s="32">
        <f t="shared" si="25"/>
        <v>0</v>
      </c>
      <c r="J298" s="33" t="str">
        <f t="shared" si="28"/>
        <v/>
      </c>
      <c r="K298" s="31">
        <f t="shared" si="30"/>
        <v>0</v>
      </c>
      <c r="L298" s="30">
        <v>0</v>
      </c>
      <c r="M298" s="31">
        <f t="shared" si="29"/>
        <v>0</v>
      </c>
      <c r="N298" s="34"/>
      <c r="O298" s="35"/>
      <c r="P298" s="35"/>
      <c r="Q298" s="35"/>
      <c r="R298" s="35"/>
      <c r="S298" s="35"/>
      <c r="T298" s="35"/>
      <c r="U298" s="35"/>
      <c r="V298" s="35"/>
      <c r="W298" s="35"/>
      <c r="X298" s="35"/>
      <c r="Y298" s="35"/>
      <c r="Z298" s="35"/>
    </row>
    <row r="299" spans="2:26" x14ac:dyDescent="0.35">
      <c r="B299" s="27" t="s">
        <v>58</v>
      </c>
      <c r="C299" s="28" t="s">
        <v>59</v>
      </c>
      <c r="D299" s="29">
        <v>0</v>
      </c>
      <c r="E299" s="30">
        <v>0</v>
      </c>
      <c r="F299" s="31">
        <f t="shared" si="26"/>
        <v>0</v>
      </c>
      <c r="G299" s="30">
        <v>0</v>
      </c>
      <c r="H299" s="31">
        <f t="shared" si="27"/>
        <v>0</v>
      </c>
      <c r="I299" s="32">
        <f t="shared" si="25"/>
        <v>0</v>
      </c>
      <c r="J299" s="33" t="str">
        <f t="shared" si="28"/>
        <v/>
      </c>
      <c r="K299" s="31">
        <f t="shared" si="30"/>
        <v>0</v>
      </c>
      <c r="L299" s="30">
        <v>0</v>
      </c>
      <c r="M299" s="31">
        <f t="shared" si="29"/>
        <v>0</v>
      </c>
      <c r="N299" s="34"/>
      <c r="O299" s="35"/>
      <c r="P299" s="35"/>
      <c r="Q299" s="35"/>
      <c r="R299" s="35"/>
      <c r="S299" s="35"/>
      <c r="T299" s="35"/>
      <c r="U299" s="35"/>
      <c r="V299" s="35"/>
      <c r="W299" s="35"/>
      <c r="X299" s="35"/>
      <c r="Y299" s="35"/>
      <c r="Z299" s="35"/>
    </row>
    <row r="300" spans="2:26" x14ac:dyDescent="0.35">
      <c r="B300" s="27">
        <v>1930</v>
      </c>
      <c r="C300" s="28" t="s">
        <v>60</v>
      </c>
      <c r="D300" s="29">
        <v>819384.57999999973</v>
      </c>
      <c r="E300" s="30">
        <v>342110.6</v>
      </c>
      <c r="F300" s="31">
        <f t="shared" si="26"/>
        <v>477273.97999999975</v>
      </c>
      <c r="G300" s="30">
        <v>304999.95600000001</v>
      </c>
      <c r="H300" s="31">
        <f t="shared" si="27"/>
        <v>629773.95799999975</v>
      </c>
      <c r="I300" s="32">
        <f t="shared" si="25"/>
        <v>5</v>
      </c>
      <c r="J300" s="33">
        <f t="shared" si="28"/>
        <v>0.2</v>
      </c>
      <c r="K300" s="31">
        <f t="shared" si="30"/>
        <v>125954.79159999995</v>
      </c>
      <c r="L300" s="30">
        <v>121770.26560000001</v>
      </c>
      <c r="M300" s="31">
        <f t="shared" si="29"/>
        <v>4184.5259999999398</v>
      </c>
      <c r="N300" s="34"/>
      <c r="O300" s="35"/>
      <c r="P300" s="35"/>
      <c r="Q300" s="35"/>
      <c r="R300" s="35"/>
      <c r="S300" s="35"/>
      <c r="T300" s="35"/>
      <c r="U300" s="35"/>
      <c r="V300" s="35"/>
      <c r="W300" s="35"/>
      <c r="X300" s="35"/>
      <c r="Y300" s="35"/>
      <c r="Z300" s="35"/>
    </row>
    <row r="301" spans="2:26" x14ac:dyDescent="0.35">
      <c r="B301" s="27" t="s">
        <v>61</v>
      </c>
      <c r="C301" s="28" t="s">
        <v>62</v>
      </c>
      <c r="D301" s="29">
        <v>4325022.5600000005</v>
      </c>
      <c r="E301" s="30">
        <v>1608249.0799999998</v>
      </c>
      <c r="F301" s="31">
        <f t="shared" si="26"/>
        <v>2716773.4800000004</v>
      </c>
      <c r="G301" s="30">
        <v>788999.96400000004</v>
      </c>
      <c r="H301" s="31">
        <f t="shared" si="27"/>
        <v>3111273.4620000003</v>
      </c>
      <c r="I301" s="32">
        <f t="shared" si="25"/>
        <v>10</v>
      </c>
      <c r="J301" s="33">
        <f t="shared" si="28"/>
        <v>0.1</v>
      </c>
      <c r="K301" s="31">
        <f t="shared" si="30"/>
        <v>311127.34620000003</v>
      </c>
      <c r="L301" s="30">
        <v>305769.94819999998</v>
      </c>
      <c r="M301" s="31">
        <f t="shared" si="29"/>
        <v>5357.3980000000447</v>
      </c>
      <c r="N301" s="34"/>
      <c r="O301" s="35"/>
      <c r="P301" s="35"/>
      <c r="Q301" s="35"/>
      <c r="R301" s="35"/>
      <c r="S301" s="35"/>
      <c r="T301" s="35"/>
      <c r="U301" s="35"/>
      <c r="V301" s="35"/>
      <c r="W301" s="35"/>
      <c r="X301" s="35"/>
      <c r="Y301" s="35"/>
      <c r="Z301" s="35"/>
    </row>
    <row r="302" spans="2:26" x14ac:dyDescent="0.35">
      <c r="B302" s="27">
        <v>1935</v>
      </c>
      <c r="C302" s="28" t="s">
        <v>63</v>
      </c>
      <c r="D302" s="29">
        <v>173575.58</v>
      </c>
      <c r="E302" s="30">
        <v>166638.13</v>
      </c>
      <c r="F302" s="31">
        <f t="shared" si="26"/>
        <v>6937.4499999999825</v>
      </c>
      <c r="G302" s="30">
        <v>0</v>
      </c>
      <c r="H302" s="31">
        <f t="shared" si="27"/>
        <v>6937.4499999999825</v>
      </c>
      <c r="I302" s="32">
        <f t="shared" si="25"/>
        <v>10</v>
      </c>
      <c r="J302" s="33">
        <f t="shared" si="28"/>
        <v>0.1</v>
      </c>
      <c r="K302" s="31">
        <f t="shared" si="30"/>
        <v>693.7449999999983</v>
      </c>
      <c r="L302" s="30">
        <v>693.75</v>
      </c>
      <c r="M302" s="31">
        <f t="shared" si="29"/>
        <v>-5.0000000017007551E-3</v>
      </c>
      <c r="N302" s="34"/>
      <c r="O302" s="35"/>
      <c r="P302" s="35"/>
      <c r="Q302" s="35"/>
      <c r="R302" s="35"/>
      <c r="S302" s="35"/>
      <c r="T302" s="35"/>
      <c r="U302" s="35"/>
      <c r="V302" s="35"/>
      <c r="W302" s="35"/>
      <c r="X302" s="35"/>
      <c r="Y302" s="35"/>
      <c r="Z302" s="35"/>
    </row>
    <row r="303" spans="2:26" x14ac:dyDescent="0.35">
      <c r="B303" s="27">
        <v>1940</v>
      </c>
      <c r="C303" s="28" t="s">
        <v>64</v>
      </c>
      <c r="D303" s="29">
        <v>1057831.29</v>
      </c>
      <c r="E303" s="30">
        <v>687379.43</v>
      </c>
      <c r="F303" s="31">
        <f t="shared" si="26"/>
        <v>370451.86</v>
      </c>
      <c r="G303" s="30">
        <v>75000</v>
      </c>
      <c r="H303" s="31">
        <f t="shared" si="27"/>
        <v>407951.86</v>
      </c>
      <c r="I303" s="32">
        <f t="shared" si="25"/>
        <v>10</v>
      </c>
      <c r="J303" s="33">
        <f t="shared" si="28"/>
        <v>0.1</v>
      </c>
      <c r="K303" s="31">
        <f t="shared" si="30"/>
        <v>40795.186000000002</v>
      </c>
      <c r="L303" s="30">
        <v>40793.78</v>
      </c>
      <c r="M303" s="31">
        <f t="shared" si="29"/>
        <v>1.4060000000026776</v>
      </c>
      <c r="N303" s="34"/>
      <c r="O303" s="35"/>
      <c r="P303" s="35"/>
      <c r="Q303" s="35"/>
      <c r="R303" s="35"/>
      <c r="S303" s="35"/>
      <c r="T303" s="35"/>
      <c r="U303" s="35"/>
      <c r="V303" s="35"/>
      <c r="W303" s="35"/>
      <c r="X303" s="35"/>
      <c r="Y303" s="35"/>
      <c r="Z303" s="35"/>
    </row>
    <row r="304" spans="2:26" x14ac:dyDescent="0.35">
      <c r="B304" s="27">
        <v>1945</v>
      </c>
      <c r="C304" s="28" t="s">
        <v>65</v>
      </c>
      <c r="D304" s="29">
        <v>576329.17999999993</v>
      </c>
      <c r="E304" s="30">
        <v>478243.76</v>
      </c>
      <c r="F304" s="31">
        <f t="shared" si="26"/>
        <v>98085.419999999925</v>
      </c>
      <c r="G304" s="30">
        <v>0</v>
      </c>
      <c r="H304" s="31">
        <f t="shared" si="27"/>
        <v>98085.419999999925</v>
      </c>
      <c r="I304" s="32">
        <f t="shared" si="25"/>
        <v>10</v>
      </c>
      <c r="J304" s="33">
        <f t="shared" si="28"/>
        <v>0.1</v>
      </c>
      <c r="K304" s="31">
        <f t="shared" si="30"/>
        <v>9808.5419999999922</v>
      </c>
      <c r="L304" s="30">
        <v>9808.5400000000009</v>
      </c>
      <c r="M304" s="31">
        <f t="shared" si="29"/>
        <v>1.9999999913125066E-3</v>
      </c>
      <c r="N304" s="34"/>
      <c r="O304" s="35"/>
      <c r="P304" s="35"/>
      <c r="Q304" s="35"/>
      <c r="R304" s="35"/>
      <c r="S304" s="35"/>
      <c r="T304" s="35"/>
      <c r="U304" s="35"/>
      <c r="V304" s="35"/>
      <c r="W304" s="35"/>
      <c r="X304" s="35"/>
      <c r="Y304" s="35"/>
      <c r="Z304" s="35"/>
    </row>
    <row r="305" spans="2:26" x14ac:dyDescent="0.35">
      <c r="B305" s="27">
        <v>1950</v>
      </c>
      <c r="C305" s="28" t="s">
        <v>66</v>
      </c>
      <c r="D305" s="29">
        <v>109339.4</v>
      </c>
      <c r="E305" s="30">
        <v>109339.4</v>
      </c>
      <c r="F305" s="31">
        <f t="shared" si="26"/>
        <v>0</v>
      </c>
      <c r="G305" s="30">
        <v>15999.96</v>
      </c>
      <c r="H305" s="31">
        <f t="shared" si="27"/>
        <v>7999.98</v>
      </c>
      <c r="I305" s="32">
        <f t="shared" si="25"/>
        <v>10</v>
      </c>
      <c r="J305" s="33">
        <f t="shared" si="28"/>
        <v>0.1</v>
      </c>
      <c r="K305" s="31">
        <f t="shared" si="30"/>
        <v>799.99799999999993</v>
      </c>
      <c r="L305" s="30">
        <v>799.99799999999993</v>
      </c>
      <c r="M305" s="31">
        <f t="shared" si="29"/>
        <v>0</v>
      </c>
      <c r="N305" s="34"/>
      <c r="O305" s="35"/>
      <c r="P305" s="35"/>
      <c r="Q305" s="35"/>
      <c r="R305" s="35"/>
      <c r="S305" s="35"/>
      <c r="T305" s="35"/>
      <c r="U305" s="35"/>
      <c r="V305" s="35"/>
      <c r="W305" s="35"/>
      <c r="X305" s="35"/>
      <c r="Y305" s="35"/>
      <c r="Z305" s="35"/>
    </row>
    <row r="306" spans="2:26" x14ac:dyDescent="0.35">
      <c r="B306" s="27">
        <v>1955</v>
      </c>
      <c r="C306" s="28" t="s">
        <v>67</v>
      </c>
      <c r="D306" s="29">
        <v>777190.53</v>
      </c>
      <c r="E306" s="30">
        <v>111476.01</v>
      </c>
      <c r="F306" s="31">
        <f t="shared" si="26"/>
        <v>665714.52</v>
      </c>
      <c r="G306" s="30">
        <v>0</v>
      </c>
      <c r="H306" s="31">
        <f t="shared" si="27"/>
        <v>665714.52</v>
      </c>
      <c r="I306" s="32">
        <f t="shared" si="25"/>
        <v>10</v>
      </c>
      <c r="J306" s="33">
        <f t="shared" si="28"/>
        <v>0.1</v>
      </c>
      <c r="K306" s="31">
        <f t="shared" si="30"/>
        <v>66571.452000000005</v>
      </c>
      <c r="L306" s="30">
        <v>67104.39</v>
      </c>
      <c r="M306" s="31">
        <f t="shared" si="29"/>
        <v>-532.93799999999464</v>
      </c>
      <c r="N306" s="34"/>
      <c r="O306" s="35"/>
      <c r="P306" s="35"/>
      <c r="Q306" s="35"/>
      <c r="R306" s="35"/>
      <c r="S306" s="35"/>
      <c r="T306" s="35"/>
      <c r="U306" s="35"/>
      <c r="V306" s="35"/>
      <c r="W306" s="35"/>
      <c r="X306" s="35"/>
      <c r="Y306" s="35"/>
      <c r="Z306" s="35"/>
    </row>
    <row r="307" spans="2:26" x14ac:dyDescent="0.35">
      <c r="B307" s="27" t="s">
        <v>68</v>
      </c>
      <c r="C307" s="28" t="s">
        <v>69</v>
      </c>
      <c r="D307" s="29">
        <v>121415.01</v>
      </c>
      <c r="E307" s="30">
        <v>3683.08</v>
      </c>
      <c r="F307" s="31">
        <f t="shared" si="26"/>
        <v>117731.93</v>
      </c>
      <c r="G307" s="30">
        <v>54594.84</v>
      </c>
      <c r="H307" s="31">
        <f t="shared" si="27"/>
        <v>145029.34999999998</v>
      </c>
      <c r="I307" s="32">
        <f t="shared" si="25"/>
        <v>5</v>
      </c>
      <c r="J307" s="33">
        <f t="shared" si="28"/>
        <v>0.2</v>
      </c>
      <c r="K307" s="31">
        <f t="shared" si="30"/>
        <v>29005.869999999995</v>
      </c>
      <c r="L307" s="30">
        <v>29005.874</v>
      </c>
      <c r="M307" s="31">
        <f t="shared" si="29"/>
        <v>-4.0000000044528861E-3</v>
      </c>
      <c r="N307" s="34"/>
      <c r="O307" s="35"/>
      <c r="P307" s="35"/>
      <c r="Q307" s="35"/>
      <c r="R307" s="35"/>
      <c r="S307" s="35"/>
      <c r="T307" s="35"/>
      <c r="U307" s="35"/>
      <c r="V307" s="35"/>
      <c r="W307" s="35"/>
      <c r="X307" s="35"/>
      <c r="Y307" s="35"/>
      <c r="Z307" s="35"/>
    </row>
    <row r="308" spans="2:26" x14ac:dyDescent="0.35">
      <c r="B308" s="27" t="s">
        <v>70</v>
      </c>
      <c r="C308" s="28" t="s">
        <v>71</v>
      </c>
      <c r="D308" s="29">
        <v>0</v>
      </c>
      <c r="E308" s="30">
        <v>0</v>
      </c>
      <c r="F308" s="31">
        <f t="shared" si="26"/>
        <v>0</v>
      </c>
      <c r="G308" s="30">
        <v>0</v>
      </c>
      <c r="H308" s="31">
        <f t="shared" si="27"/>
        <v>0</v>
      </c>
      <c r="I308" s="32">
        <f t="shared" si="25"/>
        <v>0</v>
      </c>
      <c r="J308" s="33" t="str">
        <f t="shared" si="28"/>
        <v/>
      </c>
      <c r="K308" s="31">
        <f t="shared" si="30"/>
        <v>0</v>
      </c>
      <c r="L308" s="30">
        <v>0</v>
      </c>
      <c r="M308" s="31">
        <f t="shared" si="29"/>
        <v>0</v>
      </c>
      <c r="N308" s="34"/>
      <c r="O308" s="35"/>
      <c r="P308" s="35"/>
      <c r="Q308" s="35"/>
      <c r="R308" s="35"/>
      <c r="S308" s="35"/>
      <c r="T308" s="35"/>
      <c r="U308" s="35"/>
      <c r="V308" s="35"/>
      <c r="W308" s="35"/>
      <c r="X308" s="35"/>
      <c r="Y308" s="35"/>
      <c r="Z308" s="35"/>
    </row>
    <row r="309" spans="2:26" x14ac:dyDescent="0.35">
      <c r="B309" s="27">
        <v>1960</v>
      </c>
      <c r="C309" s="28" t="s">
        <v>72</v>
      </c>
      <c r="D309" s="29">
        <v>116272.90000000001</v>
      </c>
      <c r="E309" s="30">
        <v>75036.91</v>
      </c>
      <c r="F309" s="31">
        <f t="shared" si="26"/>
        <v>41235.990000000005</v>
      </c>
      <c r="G309" s="30">
        <v>0</v>
      </c>
      <c r="H309" s="31">
        <f t="shared" si="27"/>
        <v>41235.990000000005</v>
      </c>
      <c r="I309" s="32">
        <f t="shared" si="25"/>
        <v>10</v>
      </c>
      <c r="J309" s="33">
        <f t="shared" si="28"/>
        <v>0.1</v>
      </c>
      <c r="K309" s="31">
        <f t="shared" si="30"/>
        <v>4123.5990000000002</v>
      </c>
      <c r="L309" s="30">
        <v>4123.6000000000004</v>
      </c>
      <c r="M309" s="31">
        <f t="shared" si="29"/>
        <v>-1.0000000002037268E-3</v>
      </c>
      <c r="N309" s="34"/>
      <c r="O309" s="35"/>
      <c r="P309" s="35"/>
      <c r="Q309" s="35"/>
      <c r="R309" s="35"/>
      <c r="S309" s="35"/>
      <c r="T309" s="35"/>
      <c r="U309" s="35"/>
      <c r="V309" s="35"/>
      <c r="W309" s="35"/>
      <c r="X309" s="35"/>
      <c r="Y309" s="35"/>
      <c r="Z309" s="35"/>
    </row>
    <row r="310" spans="2:26" x14ac:dyDescent="0.35">
      <c r="B310" s="27" t="s">
        <v>73</v>
      </c>
      <c r="C310" s="28" t="s">
        <v>74</v>
      </c>
      <c r="D310" s="29">
        <v>96227.000000000015</v>
      </c>
      <c r="E310" s="30">
        <v>91386.6</v>
      </c>
      <c r="F310" s="31">
        <f t="shared" si="26"/>
        <v>4840.4000000000087</v>
      </c>
      <c r="G310" s="30">
        <v>0</v>
      </c>
      <c r="H310" s="31">
        <f t="shared" si="27"/>
        <v>4840.4000000000087</v>
      </c>
      <c r="I310" s="32">
        <f t="shared" si="25"/>
        <v>5</v>
      </c>
      <c r="J310" s="33">
        <f t="shared" si="28"/>
        <v>0.2</v>
      </c>
      <c r="K310" s="31">
        <f t="shared" si="30"/>
        <v>968.08000000000175</v>
      </c>
      <c r="L310" s="30">
        <v>968.08</v>
      </c>
      <c r="M310" s="31">
        <f t="shared" si="29"/>
        <v>1.7053025658242404E-12</v>
      </c>
      <c r="N310" s="34"/>
      <c r="O310" s="35"/>
      <c r="P310" s="35"/>
      <c r="Q310" s="35"/>
      <c r="R310" s="35"/>
      <c r="S310" s="35"/>
      <c r="T310" s="35"/>
      <c r="U310" s="35"/>
      <c r="V310" s="35"/>
      <c r="W310" s="35"/>
      <c r="X310" s="35"/>
      <c r="Y310" s="35"/>
      <c r="Z310" s="35"/>
    </row>
    <row r="311" spans="2:26" x14ac:dyDescent="0.35">
      <c r="B311" s="27">
        <v>1970</v>
      </c>
      <c r="C311" s="28" t="s">
        <v>75</v>
      </c>
      <c r="D311" s="29">
        <v>0</v>
      </c>
      <c r="E311" s="30">
        <v>0</v>
      </c>
      <c r="F311" s="31">
        <f t="shared" si="26"/>
        <v>0</v>
      </c>
      <c r="G311" s="30">
        <v>0</v>
      </c>
      <c r="H311" s="31">
        <f t="shared" si="27"/>
        <v>0</v>
      </c>
      <c r="I311" s="32">
        <f t="shared" si="25"/>
        <v>0</v>
      </c>
      <c r="J311" s="33" t="str">
        <f t="shared" si="28"/>
        <v/>
      </c>
      <c r="K311" s="31">
        <f t="shared" si="30"/>
        <v>0</v>
      </c>
      <c r="L311" s="30">
        <v>0</v>
      </c>
      <c r="M311" s="31">
        <f t="shared" si="29"/>
        <v>0</v>
      </c>
      <c r="N311" s="34"/>
      <c r="O311" s="35"/>
      <c r="P311" s="35"/>
      <c r="Q311" s="35"/>
      <c r="R311" s="35"/>
      <c r="S311" s="35"/>
      <c r="T311" s="35"/>
      <c r="U311" s="35"/>
      <c r="V311" s="35"/>
      <c r="W311" s="35"/>
      <c r="X311" s="35"/>
      <c r="Y311" s="35"/>
      <c r="Z311" s="35"/>
    </row>
    <row r="312" spans="2:26" x14ac:dyDescent="0.35">
      <c r="B312" s="27">
        <v>1975</v>
      </c>
      <c r="C312" s="28" t="s">
        <v>76</v>
      </c>
      <c r="D312" s="29">
        <v>0</v>
      </c>
      <c r="E312" s="30">
        <v>0</v>
      </c>
      <c r="F312" s="31">
        <f t="shared" si="26"/>
        <v>0</v>
      </c>
      <c r="G312" s="30">
        <v>0</v>
      </c>
      <c r="H312" s="31">
        <f t="shared" si="27"/>
        <v>0</v>
      </c>
      <c r="I312" s="32">
        <f t="shared" si="25"/>
        <v>0</v>
      </c>
      <c r="J312" s="33" t="str">
        <f t="shared" si="28"/>
        <v/>
      </c>
      <c r="K312" s="31">
        <f t="shared" si="30"/>
        <v>0</v>
      </c>
      <c r="L312" s="30">
        <v>0</v>
      </c>
      <c r="M312" s="31">
        <f t="shared" si="29"/>
        <v>0</v>
      </c>
      <c r="N312" s="34"/>
      <c r="O312" s="35"/>
      <c r="P312" s="35"/>
      <c r="Q312" s="35"/>
      <c r="R312" s="35"/>
      <c r="S312" s="35"/>
      <c r="T312" s="35"/>
      <c r="U312" s="35"/>
      <c r="V312" s="35"/>
      <c r="W312" s="35"/>
      <c r="X312" s="35"/>
      <c r="Y312" s="35"/>
      <c r="Z312" s="35"/>
    </row>
    <row r="313" spans="2:26" x14ac:dyDescent="0.35">
      <c r="B313" s="27">
        <v>1980</v>
      </c>
      <c r="C313" s="28" t="s">
        <v>77</v>
      </c>
      <c r="D313" s="29">
        <v>1115536.3800000004</v>
      </c>
      <c r="E313" s="30">
        <v>581903.1399999999</v>
      </c>
      <c r="F313" s="31">
        <f>D313-E313</f>
        <v>533633.24000000046</v>
      </c>
      <c r="G313" s="30">
        <v>0</v>
      </c>
      <c r="H313" s="31">
        <f>F313+0.5*G313</f>
        <v>533633.24000000046</v>
      </c>
      <c r="I313" s="32">
        <f t="shared" si="25"/>
        <v>20</v>
      </c>
      <c r="J313" s="33">
        <f>IF(I313=0,"",1/I313)</f>
        <v>0.05</v>
      </c>
      <c r="K313" s="31">
        <f>IF(I313=0,0,H313/I313)</f>
        <v>26681.662000000022</v>
      </c>
      <c r="L313" s="30">
        <v>24779.27</v>
      </c>
      <c r="M313" s="31">
        <f t="shared" ref="M313:M321" si="31">IF(ISERROR(+K313-L313), "", +K313-L313)</f>
        <v>1902.3920000000217</v>
      </c>
      <c r="O313" s="35"/>
      <c r="P313" s="35"/>
      <c r="Q313" s="35"/>
      <c r="R313" s="35"/>
      <c r="S313" s="35"/>
      <c r="T313" s="35"/>
      <c r="U313" s="35"/>
      <c r="V313" s="35"/>
      <c r="W313" s="35"/>
      <c r="X313" s="35"/>
      <c r="Y313" s="35"/>
      <c r="Z313" s="35"/>
    </row>
    <row r="314" spans="2:26" x14ac:dyDescent="0.35">
      <c r="B314" s="27">
        <v>1985</v>
      </c>
      <c r="C314" s="28" t="s">
        <v>78</v>
      </c>
      <c r="D314" s="29">
        <v>0</v>
      </c>
      <c r="E314" s="30">
        <v>0</v>
      </c>
      <c r="F314" s="31">
        <f>D314-E314</f>
        <v>0</v>
      </c>
      <c r="G314" s="30">
        <v>0</v>
      </c>
      <c r="H314" s="31">
        <f>F314+0.5*G314</f>
        <v>0</v>
      </c>
      <c r="I314" s="32">
        <f t="shared" si="25"/>
        <v>0</v>
      </c>
      <c r="J314" s="33" t="str">
        <f>IF(I314=0,"",1/I314)</f>
        <v/>
      </c>
      <c r="K314" s="31">
        <f>IF(I314=0,0,H314/I314)</f>
        <v>0</v>
      </c>
      <c r="L314" s="30">
        <v>0</v>
      </c>
      <c r="M314" s="31">
        <f t="shared" si="31"/>
        <v>0</v>
      </c>
      <c r="O314" s="35"/>
      <c r="P314" s="35"/>
      <c r="Q314" s="35"/>
      <c r="R314" s="35"/>
      <c r="S314" s="35"/>
      <c r="T314" s="35"/>
      <c r="U314" s="35"/>
      <c r="V314" s="35"/>
      <c r="W314" s="35"/>
      <c r="X314" s="35"/>
      <c r="Y314" s="35"/>
      <c r="Z314" s="35"/>
    </row>
    <row r="315" spans="2:26" x14ac:dyDescent="0.35">
      <c r="B315" s="27">
        <v>1990</v>
      </c>
      <c r="C315" s="28" t="s">
        <v>79</v>
      </c>
      <c r="D315" s="29">
        <v>0</v>
      </c>
      <c r="E315" s="30">
        <v>0</v>
      </c>
      <c r="F315" s="31">
        <f>D315-E315</f>
        <v>0</v>
      </c>
      <c r="G315" s="30">
        <v>0</v>
      </c>
      <c r="H315" s="31">
        <f>F315+0.5*G315</f>
        <v>0</v>
      </c>
      <c r="I315" s="32">
        <f t="shared" si="25"/>
        <v>0</v>
      </c>
      <c r="J315" s="33" t="str">
        <f>IF(I315=0,"",1/I315)</f>
        <v/>
      </c>
      <c r="K315" s="31">
        <f>IF(I315=0,0,H315/I315)</f>
        <v>0</v>
      </c>
      <c r="L315" s="30">
        <v>0</v>
      </c>
      <c r="M315" s="31">
        <f t="shared" si="31"/>
        <v>0</v>
      </c>
      <c r="O315" s="35"/>
      <c r="P315" s="35"/>
      <c r="Q315" s="35"/>
      <c r="R315" s="35"/>
      <c r="S315" s="35"/>
      <c r="T315" s="35"/>
      <c r="U315" s="35"/>
      <c r="V315" s="35"/>
      <c r="W315" s="35"/>
      <c r="X315" s="35"/>
      <c r="Y315" s="35"/>
      <c r="Z315" s="35"/>
    </row>
    <row r="316" spans="2:26" x14ac:dyDescent="0.35">
      <c r="B316" s="27">
        <v>1995</v>
      </c>
      <c r="C316" s="28" t="s">
        <v>80</v>
      </c>
      <c r="D316" s="29">
        <v>-20600841.889999993</v>
      </c>
      <c r="E316" s="30">
        <v>-25710.850000000002</v>
      </c>
      <c r="F316" s="31">
        <f>D316-E316</f>
        <v>-20575131.039999992</v>
      </c>
      <c r="G316" s="30">
        <v>-900000</v>
      </c>
      <c r="H316" s="31">
        <f>F316+0.5*G316</f>
        <v>-21025131.039999992</v>
      </c>
      <c r="I316" s="32">
        <v>37.391766202909189</v>
      </c>
      <c r="J316" s="33">
        <f>IF(I316=0,"",1/I316)</f>
        <v>2.6743855708056846E-2</v>
      </c>
      <c r="K316" s="31">
        <f>IF(I316=0,0,H316/I316)</f>
        <v>-562293.07077674696</v>
      </c>
      <c r="L316" s="30">
        <v>-473968.65752645821</v>
      </c>
      <c r="M316" s="31">
        <f t="shared" si="31"/>
        <v>-88324.413250288751</v>
      </c>
      <c r="O316" s="36"/>
      <c r="P316" s="35"/>
      <c r="Q316" s="35"/>
      <c r="R316" s="35"/>
      <c r="S316" s="35"/>
      <c r="T316" s="35"/>
      <c r="U316" s="35"/>
      <c r="V316" s="35"/>
      <c r="W316" s="35"/>
      <c r="X316" s="35"/>
      <c r="Y316" s="35"/>
      <c r="Z316" s="35"/>
    </row>
    <row r="317" spans="2:26" x14ac:dyDescent="0.35">
      <c r="B317" s="37">
        <v>2440</v>
      </c>
      <c r="C317" s="38" t="s">
        <v>81</v>
      </c>
      <c r="D317" s="29">
        <v>0</v>
      </c>
      <c r="E317" s="30">
        <v>0</v>
      </c>
      <c r="F317" s="31">
        <f t="shared" si="26"/>
        <v>0</v>
      </c>
      <c r="G317" s="30">
        <v>0</v>
      </c>
      <c r="H317" s="31">
        <f t="shared" si="27"/>
        <v>0</v>
      </c>
      <c r="I317" s="32">
        <f t="shared" si="25"/>
        <v>0</v>
      </c>
      <c r="J317" s="33" t="str">
        <f t="shared" si="28"/>
        <v/>
      </c>
      <c r="K317" s="31">
        <f t="shared" si="30"/>
        <v>0</v>
      </c>
      <c r="L317" s="30">
        <v>0</v>
      </c>
      <c r="M317" s="31">
        <f t="shared" si="31"/>
        <v>0</v>
      </c>
      <c r="O317" s="35"/>
      <c r="P317" s="35"/>
      <c r="Q317" s="35"/>
      <c r="R317" s="35"/>
      <c r="S317" s="35"/>
      <c r="T317" s="35"/>
      <c r="U317" s="35"/>
      <c r="V317" s="35"/>
      <c r="W317" s="35"/>
      <c r="X317" s="35"/>
      <c r="Y317" s="35"/>
      <c r="Z317" s="35"/>
    </row>
    <row r="318" spans="2:26" x14ac:dyDescent="0.35">
      <c r="B318" s="37">
        <v>2005</v>
      </c>
      <c r="C318" s="38" t="s">
        <v>82</v>
      </c>
      <c r="D318" s="29">
        <v>0</v>
      </c>
      <c r="E318" s="30">
        <v>0</v>
      </c>
      <c r="F318" s="31">
        <f t="shared" si="26"/>
        <v>0</v>
      </c>
      <c r="G318" s="30">
        <v>0</v>
      </c>
      <c r="H318" s="31">
        <f t="shared" si="27"/>
        <v>0</v>
      </c>
      <c r="I318" s="32">
        <f t="shared" si="25"/>
        <v>0</v>
      </c>
      <c r="J318" s="33" t="str">
        <f t="shared" si="28"/>
        <v/>
      </c>
      <c r="K318" s="31">
        <f t="shared" si="30"/>
        <v>0</v>
      </c>
      <c r="L318" s="30">
        <v>0</v>
      </c>
      <c r="M318" s="31">
        <f t="shared" si="31"/>
        <v>0</v>
      </c>
      <c r="O318" s="35"/>
      <c r="P318" s="35"/>
      <c r="Q318" s="35"/>
      <c r="R318" s="35"/>
      <c r="S318" s="35"/>
      <c r="T318" s="35"/>
      <c r="U318" s="35"/>
      <c r="V318" s="35"/>
      <c r="W318" s="35"/>
      <c r="X318" s="35"/>
      <c r="Y318" s="35"/>
      <c r="Z318" s="35"/>
    </row>
    <row r="319" spans="2:26" x14ac:dyDescent="0.35">
      <c r="B319" s="37" t="s">
        <v>84</v>
      </c>
      <c r="C319" s="38"/>
      <c r="D319" s="41"/>
      <c r="E319" s="30"/>
      <c r="F319" s="31">
        <f>D319-E319</f>
        <v>0</v>
      </c>
      <c r="G319" s="30"/>
      <c r="H319" s="31">
        <f>F319+0.5*G319</f>
        <v>0</v>
      </c>
      <c r="I319" s="32"/>
      <c r="J319" s="33" t="str">
        <f>IF(I319=0,"",1/I319)</f>
        <v/>
      </c>
      <c r="K319" s="31">
        <f>IF(I319=0,0,H319/I319)</f>
        <v>0</v>
      </c>
      <c r="L319" s="30"/>
      <c r="M319" s="31">
        <f t="shared" si="31"/>
        <v>0</v>
      </c>
      <c r="O319" s="35"/>
      <c r="P319" s="35"/>
      <c r="Q319" s="35"/>
      <c r="R319" s="35"/>
      <c r="S319" s="35"/>
      <c r="T319" s="35"/>
      <c r="U319" s="35"/>
      <c r="V319" s="35"/>
      <c r="W319" s="35"/>
      <c r="X319" s="35"/>
      <c r="Y319" s="35"/>
      <c r="Z319" s="35"/>
    </row>
    <row r="320" spans="2:26" x14ac:dyDescent="0.35">
      <c r="B320" s="37" t="s">
        <v>84</v>
      </c>
      <c r="C320" s="38"/>
      <c r="D320" s="41"/>
      <c r="E320" s="30"/>
      <c r="F320" s="31">
        <f>D320-E320</f>
        <v>0</v>
      </c>
      <c r="G320" s="30"/>
      <c r="H320" s="31">
        <f>F320+0.5*G320</f>
        <v>0</v>
      </c>
      <c r="I320" s="32"/>
      <c r="J320" s="33" t="str">
        <f>IF(I320=0,"",1/I320)</f>
        <v/>
      </c>
      <c r="K320" s="31">
        <f>IF(I320=0,0,H320/I320)</f>
        <v>0</v>
      </c>
      <c r="L320" s="30"/>
      <c r="M320" s="31">
        <f t="shared" si="31"/>
        <v>0</v>
      </c>
      <c r="O320" s="35"/>
      <c r="P320" s="35"/>
      <c r="Q320" s="35"/>
      <c r="R320" s="35"/>
      <c r="S320" s="35"/>
      <c r="T320" s="35"/>
      <c r="U320" s="35"/>
      <c r="V320" s="35"/>
      <c r="W320" s="35"/>
      <c r="X320" s="35"/>
      <c r="Y320" s="35"/>
      <c r="Z320" s="35"/>
    </row>
    <row r="321" spans="1:26" x14ac:dyDescent="0.35">
      <c r="B321" s="37" t="s">
        <v>84</v>
      </c>
      <c r="C321" s="38"/>
      <c r="D321" s="41"/>
      <c r="E321" s="30"/>
      <c r="F321" s="31">
        <f t="shared" si="26"/>
        <v>0</v>
      </c>
      <c r="G321" s="30"/>
      <c r="H321" s="31">
        <f t="shared" si="27"/>
        <v>0</v>
      </c>
      <c r="I321" s="32"/>
      <c r="J321" s="33" t="str">
        <f t="shared" si="28"/>
        <v/>
      </c>
      <c r="K321" s="31">
        <f t="shared" si="30"/>
        <v>0</v>
      </c>
      <c r="L321" s="30"/>
      <c r="M321" s="31">
        <f t="shared" si="31"/>
        <v>0</v>
      </c>
      <c r="O321" s="35"/>
      <c r="P321" s="35"/>
      <c r="Q321" s="35"/>
      <c r="R321" s="35"/>
      <c r="S321" s="35"/>
      <c r="T321" s="35"/>
      <c r="U321" s="35"/>
      <c r="V321" s="35"/>
      <c r="W321" s="35"/>
      <c r="X321" s="35"/>
      <c r="Y321" s="35"/>
      <c r="Z321" s="35"/>
    </row>
    <row r="322" spans="1:26" ht="12" thickBot="1" x14ac:dyDescent="0.4">
      <c r="B322" s="42"/>
      <c r="C322" s="43"/>
      <c r="D322" s="44"/>
      <c r="E322" s="45"/>
      <c r="F322" s="46">
        <v>0</v>
      </c>
      <c r="G322" s="45"/>
      <c r="H322" s="46">
        <v>0</v>
      </c>
      <c r="I322" s="47"/>
      <c r="J322" s="48"/>
      <c r="K322" s="46">
        <v>0</v>
      </c>
      <c r="L322" s="45"/>
      <c r="M322" s="46">
        <v>0</v>
      </c>
      <c r="O322" s="35"/>
      <c r="P322" s="35"/>
      <c r="Q322" s="35"/>
      <c r="R322" s="35"/>
      <c r="S322" s="35"/>
      <c r="T322" s="35"/>
      <c r="U322" s="35"/>
      <c r="V322" s="35"/>
      <c r="W322" s="35"/>
      <c r="X322" s="35"/>
      <c r="Y322" s="35"/>
      <c r="Z322" s="35"/>
    </row>
    <row r="323" spans="1:26" ht="12" thickTop="1" x14ac:dyDescent="0.35">
      <c r="B323" s="49"/>
      <c r="C323" s="50" t="s">
        <v>83</v>
      </c>
      <c r="D323" s="51">
        <f>SUM(D267:D322)</f>
        <v>180846582.25000006</v>
      </c>
      <c r="E323" s="52">
        <f>SUM(E267:E322)</f>
        <v>20585558.620000001</v>
      </c>
      <c r="F323" s="52">
        <f>SUM(F267:F322)</f>
        <v>160261023.63000003</v>
      </c>
      <c r="G323" s="52">
        <f>SUM(G267:G322)</f>
        <v>21138135.440000005</v>
      </c>
      <c r="H323" s="52">
        <f>SUM(H267:H322)</f>
        <v>170830091.35000002</v>
      </c>
      <c r="I323" s="53"/>
      <c r="J323" s="54"/>
      <c r="K323" s="52">
        <f>SUM(K267:K322)</f>
        <v>5881456.1795839686</v>
      </c>
      <c r="L323" s="52">
        <f>SUM(L267:L322)</f>
        <v>5737447.3904620316</v>
      </c>
      <c r="M323" s="52">
        <f>SUM(M267:M322)</f>
        <v>144008.78912193351</v>
      </c>
      <c r="N323" s="55"/>
      <c r="O323" s="35"/>
      <c r="P323" s="35"/>
      <c r="Q323" s="35"/>
      <c r="R323" s="35"/>
      <c r="S323" s="35"/>
      <c r="T323" s="35"/>
      <c r="U323" s="35"/>
      <c r="V323" s="35"/>
      <c r="W323" s="35"/>
      <c r="X323" s="35"/>
      <c r="Y323" s="35"/>
      <c r="Z323" s="35"/>
    </row>
    <row r="324" spans="1:26" x14ac:dyDescent="0.35">
      <c r="C324" s="56"/>
      <c r="D324" s="57"/>
      <c r="E324" s="57"/>
      <c r="G324" s="57"/>
      <c r="L324" s="57"/>
      <c r="M324" s="58"/>
      <c r="O324" s="35"/>
      <c r="P324" s="35"/>
      <c r="Q324" s="35"/>
      <c r="R324" s="35"/>
      <c r="S324" s="35"/>
      <c r="T324" s="35"/>
      <c r="U324" s="35"/>
      <c r="V324" s="35"/>
      <c r="W324" s="35"/>
      <c r="X324" s="35"/>
      <c r="Y324" s="35"/>
      <c r="Z324" s="35"/>
    </row>
    <row r="325" spans="1:26" x14ac:dyDescent="0.35">
      <c r="O325" s="35"/>
      <c r="P325" s="35"/>
      <c r="Q325" s="35"/>
      <c r="R325" s="35"/>
      <c r="S325" s="35"/>
      <c r="T325" s="35"/>
      <c r="U325" s="35"/>
      <c r="V325" s="35"/>
      <c r="W325" s="35"/>
      <c r="X325" s="35"/>
      <c r="Y325" s="35"/>
      <c r="Z325" s="35"/>
    </row>
    <row r="326" spans="1:26" x14ac:dyDescent="0.35">
      <c r="B326" s="14"/>
      <c r="C326" s="15"/>
      <c r="D326" s="16" t="s">
        <v>1</v>
      </c>
      <c r="E326" s="17">
        <f>+E263+1</f>
        <v>2022</v>
      </c>
      <c r="F326" s="7" t="s">
        <v>2</v>
      </c>
      <c r="I326" s="14"/>
      <c r="J326" s="14"/>
      <c r="K326" s="18"/>
      <c r="O326" s="35"/>
      <c r="P326" s="35"/>
      <c r="Q326" s="35"/>
      <c r="R326" s="35"/>
      <c r="S326" s="35"/>
      <c r="T326" s="35"/>
      <c r="U326" s="35"/>
      <c r="V326" s="35"/>
      <c r="W326" s="35"/>
      <c r="X326" s="35"/>
      <c r="Y326" s="35"/>
      <c r="Z326" s="35"/>
    </row>
    <row r="327" spans="1:26" x14ac:dyDescent="0.35">
      <c r="O327" s="35"/>
      <c r="P327" s="35"/>
      <c r="Q327" s="35"/>
      <c r="R327" s="35"/>
      <c r="S327" s="35"/>
      <c r="T327" s="35"/>
      <c r="U327" s="35"/>
      <c r="V327" s="35"/>
      <c r="W327" s="35"/>
      <c r="X327" s="35"/>
      <c r="Y327" s="35"/>
      <c r="Z327" s="35"/>
    </row>
    <row r="328" spans="1:26" ht="36" customHeight="1" x14ac:dyDescent="0.35">
      <c r="A328" s="19"/>
      <c r="B328" s="72" t="s">
        <v>3</v>
      </c>
      <c r="C328" s="73" t="s">
        <v>4</v>
      </c>
      <c r="D328" s="20" t="str">
        <f>"Opening Cost PP&amp;E as at Jan 1, "&amp;E326</f>
        <v>Opening Cost PP&amp;E as at Jan 1, 2022</v>
      </c>
      <c r="E328" s="21" t="s">
        <v>5</v>
      </c>
      <c r="F328" s="21" t="s">
        <v>6</v>
      </c>
      <c r="G328" s="21" t="s">
        <v>7</v>
      </c>
      <c r="H328" s="21" t="s">
        <v>8</v>
      </c>
      <c r="I328" s="22" t="s">
        <v>9</v>
      </c>
      <c r="J328" s="22" t="s">
        <v>10</v>
      </c>
      <c r="K328" s="21" t="str">
        <f>E326&amp;" Depreciation Expense"</f>
        <v>2022 Depreciation Expense</v>
      </c>
      <c r="L328" s="70" t="str">
        <f>E326&amp;" Depreciation Expense per Appendix 2-B Fixed Assets 
(l)"</f>
        <v>2022 Depreciation Expense per Appendix 2-B Fixed Assets 
(l)</v>
      </c>
      <c r="M328" s="21" t="s">
        <v>11</v>
      </c>
      <c r="O328" s="35"/>
      <c r="P328" s="35"/>
      <c r="Q328" s="35"/>
      <c r="R328" s="35"/>
      <c r="S328" s="35"/>
      <c r="T328" s="35"/>
      <c r="U328" s="35"/>
      <c r="V328" s="35"/>
      <c r="W328" s="35"/>
      <c r="X328" s="35"/>
      <c r="Y328" s="35"/>
      <c r="Z328" s="35"/>
    </row>
    <row r="329" spans="1:26" ht="24.95" customHeight="1" x14ac:dyDescent="0.35">
      <c r="A329" s="19"/>
      <c r="B329" s="72"/>
      <c r="C329" s="73"/>
      <c r="D329" s="24" t="s">
        <v>12</v>
      </c>
      <c r="E329" s="24" t="s">
        <v>13</v>
      </c>
      <c r="F329" s="24" t="s">
        <v>14</v>
      </c>
      <c r="G329" s="24" t="s">
        <v>15</v>
      </c>
      <c r="H329" s="25" t="s">
        <v>16</v>
      </c>
      <c r="I329" s="26" t="s">
        <v>17</v>
      </c>
      <c r="J329" s="26" t="s">
        <v>18</v>
      </c>
      <c r="K329" s="24" t="s">
        <v>19</v>
      </c>
      <c r="L329" s="71"/>
      <c r="M329" s="24" t="s">
        <v>20</v>
      </c>
      <c r="O329" s="35"/>
      <c r="P329" s="35"/>
      <c r="Q329" s="35"/>
      <c r="R329" s="35"/>
      <c r="S329" s="35"/>
      <c r="T329" s="35"/>
      <c r="U329" s="35"/>
      <c r="V329" s="35"/>
      <c r="W329" s="35"/>
      <c r="X329" s="35"/>
      <c r="Y329" s="35"/>
      <c r="Z329" s="35"/>
    </row>
    <row r="330" spans="1:26" x14ac:dyDescent="0.35">
      <c r="B330" s="27">
        <v>1606</v>
      </c>
      <c r="C330" s="28" t="s">
        <v>21</v>
      </c>
      <c r="D330" s="29">
        <v>0</v>
      </c>
      <c r="E330" s="30">
        <v>0</v>
      </c>
      <c r="F330" s="31">
        <f>D330-E330</f>
        <v>0</v>
      </c>
      <c r="G330" s="30">
        <v>0</v>
      </c>
      <c r="H330" s="31">
        <f>F330+0.5*G330</f>
        <v>0</v>
      </c>
      <c r="I330" s="32">
        <f t="shared" ref="I330:I380" si="32">INDEX($B$12:$P$69,MATCH($B330,$B$12:$B$69,0),MATCH(I$75,$B$12:$P$12,0))</f>
        <v>40</v>
      </c>
      <c r="J330" s="33">
        <f>IF(I330=0,"",1/I330)</f>
        <v>2.5000000000000001E-2</v>
      </c>
      <c r="K330" s="31">
        <f>IF(I330=0,0,H330/I330)</f>
        <v>0</v>
      </c>
      <c r="L330" s="30">
        <v>0</v>
      </c>
      <c r="M330" s="31">
        <f>IF(ISERROR(+K330-L330),"",+K330-L330)</f>
        <v>0</v>
      </c>
      <c r="N330" s="34"/>
      <c r="O330" s="35"/>
      <c r="P330" s="35"/>
      <c r="Q330" s="35"/>
      <c r="R330" s="35"/>
      <c r="S330" s="35"/>
      <c r="T330" s="35"/>
      <c r="U330" s="35"/>
      <c r="V330" s="35"/>
      <c r="W330" s="35"/>
      <c r="X330" s="35"/>
      <c r="Y330" s="35"/>
      <c r="Z330" s="35"/>
    </row>
    <row r="331" spans="1:26" x14ac:dyDescent="0.35">
      <c r="B331" s="27">
        <v>1608</v>
      </c>
      <c r="C331" s="28" t="s">
        <v>22</v>
      </c>
      <c r="D331" s="29">
        <v>156053</v>
      </c>
      <c r="E331" s="30">
        <v>0</v>
      </c>
      <c r="F331" s="31">
        <f t="shared" ref="F331:F383" si="33">D331-E331</f>
        <v>156053</v>
      </c>
      <c r="G331" s="30">
        <v>0</v>
      </c>
      <c r="H331" s="31">
        <f t="shared" ref="H331:H383" si="34">F331+0.5*G331</f>
        <v>156053</v>
      </c>
      <c r="I331" s="32">
        <f t="shared" si="32"/>
        <v>40</v>
      </c>
      <c r="J331" s="33">
        <f t="shared" ref="J331:J383" si="35">IF(I331=0,"",1/I331)</f>
        <v>2.5000000000000001E-2</v>
      </c>
      <c r="K331" s="31">
        <f>IF(I331=0,0,H331/I331)</f>
        <v>3901.3249999999998</v>
      </c>
      <c r="L331" s="30">
        <v>3901.33</v>
      </c>
      <c r="M331" s="31">
        <f t="shared" ref="M331:M375" si="36">IF(ISERROR(+K331-L331),"",+K331-L331)</f>
        <v>-5.0000000001091394E-3</v>
      </c>
      <c r="N331" s="34"/>
      <c r="O331" s="35"/>
      <c r="P331" s="35"/>
      <c r="Q331" s="35"/>
      <c r="R331" s="35"/>
      <c r="S331" s="35"/>
      <c r="T331" s="35"/>
      <c r="U331" s="35"/>
      <c r="V331" s="35"/>
      <c r="W331" s="35"/>
      <c r="X331" s="35"/>
      <c r="Y331" s="35"/>
      <c r="Z331" s="35"/>
    </row>
    <row r="332" spans="1:26" x14ac:dyDescent="0.35">
      <c r="B332" s="27">
        <v>1609</v>
      </c>
      <c r="C332" s="28" t="s">
        <v>23</v>
      </c>
      <c r="D332" s="29">
        <v>155722.38</v>
      </c>
      <c r="E332" s="30">
        <v>0</v>
      </c>
      <c r="F332" s="31">
        <f t="shared" si="33"/>
        <v>155722.38</v>
      </c>
      <c r="G332" s="30">
        <v>0</v>
      </c>
      <c r="H332" s="31">
        <f t="shared" si="34"/>
        <v>155722.38</v>
      </c>
      <c r="I332" s="32">
        <f t="shared" si="32"/>
        <v>45</v>
      </c>
      <c r="J332" s="33">
        <f t="shared" si="35"/>
        <v>2.2222222222222223E-2</v>
      </c>
      <c r="K332" s="31">
        <f>IF(I332=0,0,H332/I332)</f>
        <v>3460.4973333333332</v>
      </c>
      <c r="L332" s="30">
        <v>3460.5</v>
      </c>
      <c r="M332" s="31">
        <f t="shared" si="36"/>
        <v>-2.6666666667551908E-3</v>
      </c>
      <c r="N332" s="34"/>
      <c r="O332" s="35"/>
      <c r="P332" s="35"/>
      <c r="Q332" s="35"/>
      <c r="R332" s="35"/>
      <c r="S332" s="35"/>
      <c r="T332" s="35"/>
      <c r="U332" s="35"/>
      <c r="V332" s="35"/>
      <c r="W332" s="35"/>
      <c r="X332" s="35"/>
      <c r="Y332" s="35"/>
      <c r="Z332" s="35"/>
    </row>
    <row r="333" spans="1:26" x14ac:dyDescent="0.35">
      <c r="B333" s="27">
        <v>1610</v>
      </c>
      <c r="C333" s="28" t="s">
        <v>24</v>
      </c>
      <c r="D333" s="29">
        <v>40575.65</v>
      </c>
      <c r="E333" s="30">
        <v>0</v>
      </c>
      <c r="F333" s="31">
        <f t="shared" si="33"/>
        <v>40575.65</v>
      </c>
      <c r="G333" s="30">
        <v>0</v>
      </c>
      <c r="H333" s="31">
        <f t="shared" si="34"/>
        <v>40575.65</v>
      </c>
      <c r="I333" s="32">
        <f t="shared" si="32"/>
        <v>40</v>
      </c>
      <c r="J333" s="33">
        <f t="shared" si="35"/>
        <v>2.5000000000000001E-2</v>
      </c>
      <c r="K333" s="31">
        <f t="shared" ref="K333:K383" si="37">IF(I333=0,0,H333/I333)</f>
        <v>1014.39125</v>
      </c>
      <c r="L333" s="30">
        <v>1014.4</v>
      </c>
      <c r="M333" s="31">
        <f t="shared" si="36"/>
        <v>-8.7499999999636202E-3</v>
      </c>
      <c r="N333" s="34"/>
      <c r="O333" s="35"/>
      <c r="P333" s="35"/>
      <c r="Q333" s="35"/>
      <c r="R333" s="35"/>
      <c r="S333" s="35"/>
      <c r="T333" s="35"/>
      <c r="U333" s="35"/>
      <c r="V333" s="35"/>
      <c r="W333" s="35"/>
      <c r="X333" s="35"/>
      <c r="Y333" s="35"/>
      <c r="Z333" s="35"/>
    </row>
    <row r="334" spans="1:26" x14ac:dyDescent="0.35">
      <c r="B334" s="27">
        <v>1611</v>
      </c>
      <c r="C334" s="28" t="s">
        <v>25</v>
      </c>
      <c r="D334" s="29">
        <v>2805067.9100000006</v>
      </c>
      <c r="E334" s="30">
        <v>768373.32</v>
      </c>
      <c r="F334" s="31">
        <f t="shared" si="33"/>
        <v>2036694.5900000008</v>
      </c>
      <c r="G334" s="30">
        <v>323701.68</v>
      </c>
      <c r="H334" s="31">
        <f t="shared" si="34"/>
        <v>2198545.4300000006</v>
      </c>
      <c r="I334" s="32">
        <f t="shared" si="32"/>
        <v>5</v>
      </c>
      <c r="J334" s="33">
        <f t="shared" si="35"/>
        <v>0.2</v>
      </c>
      <c r="K334" s="31">
        <f t="shared" si="37"/>
        <v>439709.08600000013</v>
      </c>
      <c r="L334" s="30">
        <v>368835.45799999998</v>
      </c>
      <c r="M334" s="31">
        <f t="shared" si="36"/>
        <v>70873.628000000142</v>
      </c>
      <c r="N334" s="34"/>
      <c r="O334" s="35"/>
      <c r="P334" s="35"/>
      <c r="Q334" s="35"/>
      <c r="R334" s="35"/>
      <c r="S334" s="35"/>
      <c r="T334" s="35"/>
      <c r="U334" s="35"/>
      <c r="V334" s="35"/>
      <c r="W334" s="35"/>
      <c r="X334" s="35"/>
      <c r="Y334" s="35"/>
      <c r="Z334" s="35"/>
    </row>
    <row r="335" spans="1:26" x14ac:dyDescent="0.35">
      <c r="B335" s="27" t="s">
        <v>26</v>
      </c>
      <c r="C335" s="28" t="s">
        <v>27</v>
      </c>
      <c r="D335" s="29">
        <v>13501716.1</v>
      </c>
      <c r="E335" s="30">
        <v>5858868.4000000004</v>
      </c>
      <c r="F335" s="31">
        <f t="shared" si="33"/>
        <v>7642847.6999999993</v>
      </c>
      <c r="G335" s="30">
        <v>690054.6</v>
      </c>
      <c r="H335" s="31">
        <f t="shared" si="34"/>
        <v>7987874.9999999991</v>
      </c>
      <c r="I335" s="32">
        <f t="shared" si="32"/>
        <v>10</v>
      </c>
      <c r="J335" s="33">
        <f t="shared" si="35"/>
        <v>0.1</v>
      </c>
      <c r="K335" s="31">
        <f t="shared" si="37"/>
        <v>798787.49999999988</v>
      </c>
      <c r="L335" s="30">
        <v>724165.05999999994</v>
      </c>
      <c r="M335" s="31">
        <f t="shared" si="36"/>
        <v>74622.439999999944</v>
      </c>
      <c r="N335" s="34"/>
      <c r="O335" s="35"/>
      <c r="P335" s="35"/>
      <c r="Q335" s="35"/>
      <c r="R335" s="35"/>
      <c r="S335" s="35"/>
      <c r="T335" s="35"/>
      <c r="U335" s="35"/>
      <c r="V335" s="35"/>
      <c r="W335" s="35"/>
      <c r="X335" s="35"/>
      <c r="Y335" s="35"/>
      <c r="Z335" s="35"/>
    </row>
    <row r="336" spans="1:26" x14ac:dyDescent="0.35">
      <c r="B336" s="27">
        <v>1612</v>
      </c>
      <c r="C336" s="28" t="s">
        <v>28</v>
      </c>
      <c r="D336" s="29">
        <v>343642.75999999995</v>
      </c>
      <c r="E336" s="30">
        <v>49918.37</v>
      </c>
      <c r="F336" s="31">
        <f t="shared" si="33"/>
        <v>293724.38999999996</v>
      </c>
      <c r="G336" s="30">
        <v>9999.9599999999991</v>
      </c>
      <c r="H336" s="31">
        <f t="shared" si="34"/>
        <v>298724.36999999994</v>
      </c>
      <c r="I336" s="32">
        <f t="shared" si="32"/>
        <v>40</v>
      </c>
      <c r="J336" s="33">
        <f t="shared" si="35"/>
        <v>2.5000000000000001E-2</v>
      </c>
      <c r="K336" s="31">
        <f t="shared" si="37"/>
        <v>7468.1092499999986</v>
      </c>
      <c r="L336" s="30">
        <v>7460.2284999999993</v>
      </c>
      <c r="M336" s="31">
        <f t="shared" si="36"/>
        <v>7.8807499999993524</v>
      </c>
      <c r="N336" s="34"/>
      <c r="O336" s="35"/>
      <c r="P336" s="35"/>
      <c r="Q336" s="35"/>
      <c r="R336" s="35"/>
      <c r="S336" s="35"/>
      <c r="T336" s="35"/>
      <c r="U336" s="35"/>
      <c r="V336" s="35"/>
      <c r="W336" s="35"/>
      <c r="X336" s="35"/>
      <c r="Y336" s="35"/>
      <c r="Z336" s="35"/>
    </row>
    <row r="337" spans="2:26" x14ac:dyDescent="0.35">
      <c r="B337" s="27">
        <v>1805</v>
      </c>
      <c r="C337" s="28" t="s">
        <v>29</v>
      </c>
      <c r="D337" s="29">
        <v>506653.75714285712</v>
      </c>
      <c r="E337" s="30">
        <v>0</v>
      </c>
      <c r="F337" s="31">
        <f t="shared" si="33"/>
        <v>506653.75714285712</v>
      </c>
      <c r="G337" s="30">
        <v>5000.04</v>
      </c>
      <c r="H337" s="31">
        <f t="shared" si="34"/>
        <v>509153.77714285714</v>
      </c>
      <c r="I337" s="32">
        <f t="shared" si="32"/>
        <v>0</v>
      </c>
      <c r="J337" s="33" t="str">
        <f t="shared" si="35"/>
        <v/>
      </c>
      <c r="K337" s="31">
        <f t="shared" si="37"/>
        <v>0</v>
      </c>
      <c r="L337" s="30">
        <v>0</v>
      </c>
      <c r="M337" s="31">
        <f t="shared" si="36"/>
        <v>0</v>
      </c>
      <c r="N337" s="34"/>
      <c r="O337" s="35"/>
      <c r="P337" s="35"/>
      <c r="Q337" s="35"/>
      <c r="R337" s="35"/>
      <c r="S337" s="35"/>
      <c r="T337" s="35"/>
      <c r="U337" s="35"/>
      <c r="V337" s="35"/>
      <c r="W337" s="35"/>
      <c r="X337" s="35"/>
      <c r="Y337" s="35"/>
      <c r="Z337" s="35"/>
    </row>
    <row r="338" spans="2:26" x14ac:dyDescent="0.35">
      <c r="B338" s="27">
        <v>1808</v>
      </c>
      <c r="C338" s="28" t="s">
        <v>30</v>
      </c>
      <c r="D338" s="29">
        <v>3475850.24</v>
      </c>
      <c r="E338" s="30">
        <v>0</v>
      </c>
      <c r="F338" s="31">
        <f t="shared" si="33"/>
        <v>3475850.24</v>
      </c>
      <c r="G338" s="30">
        <v>144151.67999999999</v>
      </c>
      <c r="H338" s="31">
        <f t="shared" si="34"/>
        <v>3547926.08</v>
      </c>
      <c r="I338" s="32">
        <f t="shared" si="32"/>
        <v>50</v>
      </c>
      <c r="J338" s="33">
        <f t="shared" si="35"/>
        <v>0.02</v>
      </c>
      <c r="K338" s="31">
        <f t="shared" si="37"/>
        <v>70958.521600000007</v>
      </c>
      <c r="L338" s="30">
        <v>70958.516799999998</v>
      </c>
      <c r="M338" s="31">
        <f t="shared" si="36"/>
        <v>4.8000000097090378E-3</v>
      </c>
      <c r="N338" s="34"/>
      <c r="O338" s="35"/>
      <c r="P338" s="35"/>
      <c r="Q338" s="35"/>
      <c r="R338" s="35"/>
      <c r="S338" s="35"/>
      <c r="T338" s="35"/>
      <c r="U338" s="35"/>
      <c r="V338" s="35"/>
      <c r="W338" s="35"/>
      <c r="X338" s="35"/>
      <c r="Y338" s="35"/>
      <c r="Z338" s="35"/>
    </row>
    <row r="339" spans="2:26" x14ac:dyDescent="0.35">
      <c r="B339" s="27">
        <v>1810</v>
      </c>
      <c r="C339" s="28" t="s">
        <v>31</v>
      </c>
      <c r="D339" s="29">
        <v>0</v>
      </c>
      <c r="E339" s="30">
        <v>0</v>
      </c>
      <c r="F339" s="31">
        <f t="shared" si="33"/>
        <v>0</v>
      </c>
      <c r="G339" s="30">
        <v>0</v>
      </c>
      <c r="H339" s="31">
        <f t="shared" si="34"/>
        <v>0</v>
      </c>
      <c r="I339" s="32">
        <f t="shared" si="32"/>
        <v>0</v>
      </c>
      <c r="J339" s="33" t="str">
        <f t="shared" si="35"/>
        <v/>
      </c>
      <c r="K339" s="31">
        <f t="shared" si="37"/>
        <v>0</v>
      </c>
      <c r="L339" s="30">
        <v>0</v>
      </c>
      <c r="M339" s="31">
        <f t="shared" si="36"/>
        <v>0</v>
      </c>
      <c r="N339" s="34"/>
      <c r="O339" s="35"/>
      <c r="P339" s="35"/>
      <c r="Q339" s="35"/>
      <c r="R339" s="35"/>
      <c r="S339" s="35"/>
      <c r="T339" s="35"/>
      <c r="U339" s="35"/>
      <c r="V339" s="35"/>
      <c r="W339" s="35"/>
      <c r="X339" s="35"/>
      <c r="Y339" s="35"/>
      <c r="Z339" s="35"/>
    </row>
    <row r="340" spans="2:26" x14ac:dyDescent="0.35">
      <c r="B340" s="27">
        <v>1815</v>
      </c>
      <c r="C340" s="28" t="s">
        <v>32</v>
      </c>
      <c r="D340" s="29">
        <v>0</v>
      </c>
      <c r="E340" s="30">
        <v>0</v>
      </c>
      <c r="F340" s="31">
        <f t="shared" si="33"/>
        <v>0</v>
      </c>
      <c r="G340" s="30">
        <v>0</v>
      </c>
      <c r="H340" s="31">
        <f t="shared" si="34"/>
        <v>0</v>
      </c>
      <c r="I340" s="32">
        <f t="shared" si="32"/>
        <v>0</v>
      </c>
      <c r="J340" s="33" t="str">
        <f t="shared" si="35"/>
        <v/>
      </c>
      <c r="K340" s="31">
        <f t="shared" si="37"/>
        <v>0</v>
      </c>
      <c r="L340" s="30">
        <v>0</v>
      </c>
      <c r="M340" s="31">
        <f t="shared" si="36"/>
        <v>0</v>
      </c>
      <c r="N340" s="34"/>
      <c r="O340" s="35"/>
      <c r="P340" s="35"/>
      <c r="Q340" s="35"/>
      <c r="R340" s="35"/>
      <c r="S340" s="35"/>
      <c r="T340" s="35"/>
      <c r="U340" s="35"/>
      <c r="V340" s="35"/>
      <c r="W340" s="35"/>
      <c r="X340" s="35"/>
      <c r="Y340" s="35"/>
      <c r="Z340" s="35"/>
    </row>
    <row r="341" spans="2:26" x14ac:dyDescent="0.35">
      <c r="B341" s="27">
        <v>1820</v>
      </c>
      <c r="C341" s="28" t="s">
        <v>33</v>
      </c>
      <c r="D341" s="29">
        <v>21193945.43</v>
      </c>
      <c r="E341" s="30">
        <v>50000</v>
      </c>
      <c r="F341" s="31">
        <f t="shared" si="33"/>
        <v>21143945.43</v>
      </c>
      <c r="G341" s="30">
        <v>2113526.4000000004</v>
      </c>
      <c r="H341" s="31">
        <f t="shared" si="34"/>
        <v>22200708.629999999</v>
      </c>
      <c r="I341" s="32">
        <f t="shared" si="32"/>
        <v>50</v>
      </c>
      <c r="J341" s="33">
        <f t="shared" si="35"/>
        <v>0.02</v>
      </c>
      <c r="K341" s="31">
        <f t="shared" si="37"/>
        <v>444014.17259999999</v>
      </c>
      <c r="L341" s="30">
        <v>414433.91480000003</v>
      </c>
      <c r="M341" s="31">
        <f t="shared" si="36"/>
        <v>29580.257799999963</v>
      </c>
      <c r="N341" s="34"/>
      <c r="O341" s="35"/>
      <c r="P341" s="35"/>
      <c r="Q341" s="35"/>
      <c r="R341" s="35"/>
      <c r="S341" s="35"/>
      <c r="T341" s="35"/>
      <c r="U341" s="35"/>
      <c r="V341" s="35"/>
      <c r="W341" s="35"/>
      <c r="X341" s="35"/>
      <c r="Y341" s="35"/>
      <c r="Z341" s="35"/>
    </row>
    <row r="342" spans="2:26" x14ac:dyDescent="0.35">
      <c r="B342" s="27" t="s">
        <v>34</v>
      </c>
      <c r="C342" s="28" t="s">
        <v>35</v>
      </c>
      <c r="D342" s="29">
        <v>5669008.7328571435</v>
      </c>
      <c r="E342" s="30">
        <v>0</v>
      </c>
      <c r="F342" s="31">
        <f t="shared" si="33"/>
        <v>5669008.7328571435</v>
      </c>
      <c r="G342" s="30">
        <v>405094.31999999995</v>
      </c>
      <c r="H342" s="31">
        <f t="shared" si="34"/>
        <v>5871555.8928571437</v>
      </c>
      <c r="I342" s="32">
        <f t="shared" si="32"/>
        <v>40</v>
      </c>
      <c r="J342" s="33">
        <f t="shared" si="35"/>
        <v>2.5000000000000001E-2</v>
      </c>
      <c r="K342" s="31">
        <f t="shared" si="37"/>
        <v>146788.89732142858</v>
      </c>
      <c r="L342" s="30">
        <v>146200.10757142858</v>
      </c>
      <c r="M342" s="31">
        <f t="shared" si="36"/>
        <v>588.78974999999627</v>
      </c>
      <c r="N342" s="34"/>
      <c r="O342" s="35"/>
      <c r="P342" s="35"/>
      <c r="Q342" s="35"/>
      <c r="R342" s="35"/>
      <c r="S342" s="35"/>
      <c r="T342" s="35"/>
      <c r="U342" s="35"/>
      <c r="V342" s="35"/>
      <c r="W342" s="35"/>
      <c r="X342" s="35"/>
      <c r="Y342" s="35"/>
      <c r="Z342" s="35"/>
    </row>
    <row r="343" spans="2:26" x14ac:dyDescent="0.35">
      <c r="B343" s="27">
        <v>1825</v>
      </c>
      <c r="C343" s="28" t="s">
        <v>36</v>
      </c>
      <c r="D343" s="29">
        <v>0</v>
      </c>
      <c r="E343" s="30">
        <v>0</v>
      </c>
      <c r="F343" s="31">
        <f t="shared" si="33"/>
        <v>0</v>
      </c>
      <c r="G343" s="30">
        <v>0</v>
      </c>
      <c r="H343" s="31">
        <f t="shared" si="34"/>
        <v>0</v>
      </c>
      <c r="I343" s="32">
        <f t="shared" si="32"/>
        <v>0</v>
      </c>
      <c r="J343" s="33" t="str">
        <f t="shared" si="35"/>
        <v/>
      </c>
      <c r="K343" s="31">
        <f t="shared" si="37"/>
        <v>0</v>
      </c>
      <c r="L343" s="30">
        <v>0</v>
      </c>
      <c r="M343" s="31">
        <f t="shared" si="36"/>
        <v>0</v>
      </c>
      <c r="N343" s="34"/>
      <c r="O343" s="35"/>
      <c r="P343" s="35"/>
      <c r="Q343" s="35"/>
      <c r="R343" s="35"/>
      <c r="S343" s="35"/>
      <c r="T343" s="35"/>
      <c r="U343" s="35"/>
      <c r="V343" s="35"/>
      <c r="W343" s="35"/>
      <c r="X343" s="35"/>
      <c r="Y343" s="35"/>
      <c r="Z343" s="35"/>
    </row>
    <row r="344" spans="2:26" x14ac:dyDescent="0.35">
      <c r="B344" s="27">
        <v>1830</v>
      </c>
      <c r="C344" s="28" t="s">
        <v>37</v>
      </c>
      <c r="D344" s="29">
        <v>39908969.028842114</v>
      </c>
      <c r="E344" s="30">
        <v>2053902.51</v>
      </c>
      <c r="F344" s="31">
        <f t="shared" si="33"/>
        <v>37855066.518842116</v>
      </c>
      <c r="G344" s="30">
        <v>3393787.6512631578</v>
      </c>
      <c r="H344" s="31">
        <f t="shared" si="34"/>
        <v>39551960.344473697</v>
      </c>
      <c r="I344" s="32">
        <f t="shared" si="32"/>
        <v>45</v>
      </c>
      <c r="J344" s="33">
        <f t="shared" si="35"/>
        <v>2.2222222222222223E-2</v>
      </c>
      <c r="K344" s="31">
        <f t="shared" si="37"/>
        <v>878932.45209941547</v>
      </c>
      <c r="L344" s="30">
        <v>782742.48098830401</v>
      </c>
      <c r="M344" s="31">
        <f t="shared" si="36"/>
        <v>96189.971111111459</v>
      </c>
      <c r="N344" s="34"/>
      <c r="O344" s="35"/>
      <c r="P344" s="35"/>
      <c r="Q344" s="35"/>
      <c r="R344" s="35"/>
      <c r="S344" s="35"/>
      <c r="T344" s="35"/>
      <c r="U344" s="35"/>
      <c r="V344" s="35"/>
      <c r="W344" s="35"/>
      <c r="X344" s="35"/>
      <c r="Y344" s="35"/>
      <c r="Z344" s="35"/>
    </row>
    <row r="345" spans="2:26" x14ac:dyDescent="0.35">
      <c r="B345" s="27">
        <v>1835</v>
      </c>
      <c r="C345" s="28" t="s">
        <v>38</v>
      </c>
      <c r="D345" s="29">
        <v>55318086.08715789</v>
      </c>
      <c r="E345" s="30">
        <v>2015429.99</v>
      </c>
      <c r="F345" s="31">
        <f t="shared" si="33"/>
        <v>53302656.097157888</v>
      </c>
      <c r="G345" s="30">
        <v>2854897.324736842</v>
      </c>
      <c r="H345" s="31">
        <f t="shared" si="34"/>
        <v>54730104.759526312</v>
      </c>
      <c r="I345" s="32">
        <f t="shared" si="32"/>
        <v>45</v>
      </c>
      <c r="J345" s="33">
        <f t="shared" si="35"/>
        <v>2.2222222222222223E-2</v>
      </c>
      <c r="K345" s="31">
        <f t="shared" si="37"/>
        <v>1216224.5502116957</v>
      </c>
      <c r="L345" s="30">
        <v>1181921.1024339183</v>
      </c>
      <c r="M345" s="31">
        <f t="shared" si="36"/>
        <v>34303.447777777445</v>
      </c>
      <c r="N345" s="34"/>
      <c r="O345" s="35"/>
      <c r="P345" s="35"/>
      <c r="Q345" s="35"/>
      <c r="R345" s="35"/>
      <c r="S345" s="35"/>
      <c r="T345" s="35"/>
      <c r="U345" s="35"/>
      <c r="V345" s="35"/>
      <c r="W345" s="35"/>
      <c r="X345" s="35"/>
      <c r="Y345" s="35"/>
      <c r="Z345" s="35"/>
    </row>
    <row r="346" spans="2:26" x14ac:dyDescent="0.35">
      <c r="B346" s="27">
        <v>1840</v>
      </c>
      <c r="C346" s="28" t="s">
        <v>39</v>
      </c>
      <c r="D346" s="29">
        <v>2886382.42</v>
      </c>
      <c r="E346" s="30">
        <v>228184.18</v>
      </c>
      <c r="F346" s="31">
        <f t="shared" si="33"/>
        <v>2658198.2399999998</v>
      </c>
      <c r="G346" s="30">
        <v>179473.83600000001</v>
      </c>
      <c r="H346" s="31">
        <f t="shared" si="34"/>
        <v>2747935.1579999998</v>
      </c>
      <c r="I346" s="32">
        <f t="shared" si="32"/>
        <v>50</v>
      </c>
      <c r="J346" s="33">
        <f t="shared" si="35"/>
        <v>0.02</v>
      </c>
      <c r="K346" s="31">
        <f t="shared" si="37"/>
        <v>54958.703159999997</v>
      </c>
      <c r="L346" s="30">
        <v>56446.851560000003</v>
      </c>
      <c r="M346" s="31">
        <f t="shared" si="36"/>
        <v>-1488.1484000000055</v>
      </c>
      <c r="N346" s="34"/>
      <c r="O346" s="35"/>
      <c r="P346" s="35"/>
      <c r="Q346" s="35"/>
      <c r="R346" s="35"/>
      <c r="S346" s="35"/>
      <c r="T346" s="35"/>
      <c r="U346" s="35"/>
      <c r="V346" s="35"/>
      <c r="W346" s="35"/>
      <c r="X346" s="35"/>
      <c r="Y346" s="35"/>
      <c r="Z346" s="35"/>
    </row>
    <row r="347" spans="2:26" x14ac:dyDescent="0.35">
      <c r="B347" s="27">
        <v>1845</v>
      </c>
      <c r="C347" s="28" t="s">
        <v>40</v>
      </c>
      <c r="D347" s="29">
        <v>13230766.338</v>
      </c>
      <c r="E347" s="30">
        <v>138391.28</v>
      </c>
      <c r="F347" s="31">
        <f t="shared" si="33"/>
        <v>13092375.058</v>
      </c>
      <c r="G347" s="30">
        <v>189231.13200000001</v>
      </c>
      <c r="H347" s="31">
        <f t="shared" si="34"/>
        <v>13186990.624</v>
      </c>
      <c r="I347" s="32">
        <f t="shared" si="32"/>
        <v>40</v>
      </c>
      <c r="J347" s="33">
        <f t="shared" si="35"/>
        <v>2.5000000000000001E-2</v>
      </c>
      <c r="K347" s="31">
        <f t="shared" si="37"/>
        <v>329674.76559999998</v>
      </c>
      <c r="L347" s="30">
        <v>327092.42934999999</v>
      </c>
      <c r="M347" s="31">
        <f t="shared" si="36"/>
        <v>2582.336249999993</v>
      </c>
      <c r="N347" s="34"/>
      <c r="O347" s="35"/>
      <c r="P347" s="35"/>
      <c r="Q347" s="35"/>
      <c r="R347" s="35"/>
      <c r="S347" s="35"/>
      <c r="T347" s="35"/>
      <c r="U347" s="35"/>
      <c r="V347" s="35"/>
      <c r="W347" s="35"/>
      <c r="X347" s="35"/>
      <c r="Y347" s="35"/>
      <c r="Z347" s="35"/>
    </row>
    <row r="348" spans="2:26" x14ac:dyDescent="0.35">
      <c r="B348" s="27">
        <v>1850</v>
      </c>
      <c r="C348" s="28" t="s">
        <v>41</v>
      </c>
      <c r="D348" s="29">
        <v>21998346.404000007</v>
      </c>
      <c r="E348" s="30">
        <v>897547.05</v>
      </c>
      <c r="F348" s="31">
        <f t="shared" si="33"/>
        <v>21100799.354000006</v>
      </c>
      <c r="G348" s="30">
        <v>1771673.3640000001</v>
      </c>
      <c r="H348" s="31">
        <f t="shared" si="34"/>
        <v>21986636.036000006</v>
      </c>
      <c r="I348" s="32">
        <f t="shared" si="32"/>
        <v>40</v>
      </c>
      <c r="J348" s="33">
        <f t="shared" si="35"/>
        <v>2.5000000000000001E-2</v>
      </c>
      <c r="K348" s="31">
        <f t="shared" si="37"/>
        <v>549665.90090000012</v>
      </c>
      <c r="L348" s="30">
        <v>519344.52239999996</v>
      </c>
      <c r="M348" s="31">
        <f t="shared" si="36"/>
        <v>30321.378500000166</v>
      </c>
      <c r="N348" s="34"/>
      <c r="O348" s="35"/>
      <c r="P348" s="35"/>
      <c r="Q348" s="35"/>
      <c r="R348" s="35"/>
      <c r="S348" s="35"/>
      <c r="T348" s="35"/>
      <c r="U348" s="35"/>
      <c r="V348" s="35"/>
      <c r="W348" s="35"/>
      <c r="X348" s="35"/>
      <c r="Y348" s="35"/>
      <c r="Z348" s="35"/>
    </row>
    <row r="349" spans="2:26" x14ac:dyDescent="0.35">
      <c r="B349" s="27">
        <v>1855</v>
      </c>
      <c r="C349" s="28" t="s">
        <v>42</v>
      </c>
      <c r="D349" s="29">
        <v>16392183.391999997</v>
      </c>
      <c r="E349" s="30">
        <v>535563.89</v>
      </c>
      <c r="F349" s="31">
        <f t="shared" si="33"/>
        <v>15856619.501999997</v>
      </c>
      <c r="G349" s="30">
        <v>730741.09200000006</v>
      </c>
      <c r="H349" s="31">
        <f t="shared" si="34"/>
        <v>16221990.047999997</v>
      </c>
      <c r="I349" s="32">
        <f t="shared" si="32"/>
        <v>40</v>
      </c>
      <c r="J349" s="33">
        <f t="shared" si="35"/>
        <v>2.5000000000000001E-2</v>
      </c>
      <c r="K349" s="31">
        <f t="shared" si="37"/>
        <v>405549.75119999994</v>
      </c>
      <c r="L349" s="30">
        <v>394178.00095000002</v>
      </c>
      <c r="M349" s="31">
        <f t="shared" si="36"/>
        <v>11371.750249999925</v>
      </c>
      <c r="N349" s="34"/>
      <c r="O349" s="35"/>
      <c r="P349" s="35"/>
      <c r="Q349" s="35"/>
      <c r="R349" s="35"/>
      <c r="S349" s="35"/>
      <c r="T349" s="35"/>
      <c r="U349" s="35"/>
      <c r="V349" s="35"/>
      <c r="W349" s="35"/>
      <c r="X349" s="35"/>
      <c r="Y349" s="35"/>
      <c r="Z349" s="35"/>
    </row>
    <row r="350" spans="2:26" x14ac:dyDescent="0.35">
      <c r="B350" s="27">
        <v>1860</v>
      </c>
      <c r="C350" s="28" t="s">
        <v>43</v>
      </c>
      <c r="D350" s="29">
        <v>521749.04999999912</v>
      </c>
      <c r="E350" s="30">
        <v>1551.8</v>
      </c>
      <c r="F350" s="31">
        <f t="shared" si="33"/>
        <v>520197.24999999913</v>
      </c>
      <c r="G350" s="30">
        <v>0</v>
      </c>
      <c r="H350" s="31">
        <f t="shared" si="34"/>
        <v>520197.24999999913</v>
      </c>
      <c r="I350" s="32">
        <f t="shared" si="32"/>
        <v>30</v>
      </c>
      <c r="J350" s="33">
        <f t="shared" si="35"/>
        <v>3.3333333333333333E-2</v>
      </c>
      <c r="K350" s="31">
        <f t="shared" si="37"/>
        <v>17339.908333333304</v>
      </c>
      <c r="L350" s="30">
        <v>17193.27</v>
      </c>
      <c r="M350" s="31">
        <f t="shared" si="36"/>
        <v>146.63833333330331</v>
      </c>
      <c r="N350" s="34"/>
      <c r="O350" s="35"/>
      <c r="P350" s="35"/>
      <c r="Q350" s="35"/>
      <c r="R350" s="35"/>
      <c r="S350" s="35"/>
      <c r="T350" s="35"/>
      <c r="U350" s="35"/>
      <c r="V350" s="35"/>
      <c r="W350" s="35"/>
      <c r="X350" s="35"/>
      <c r="Y350" s="35"/>
      <c r="Z350" s="35"/>
    </row>
    <row r="351" spans="2:26" x14ac:dyDescent="0.35">
      <c r="B351" s="27" t="s">
        <v>44</v>
      </c>
      <c r="C351" s="28" t="s">
        <v>45</v>
      </c>
      <c r="D351" s="29">
        <v>5897440.5980000002</v>
      </c>
      <c r="E351" s="30">
        <v>9086.15</v>
      </c>
      <c r="F351" s="31">
        <f t="shared" si="33"/>
        <v>5888354.4479999999</v>
      </c>
      <c r="G351" s="30">
        <v>300668.136</v>
      </c>
      <c r="H351" s="31">
        <f t="shared" si="34"/>
        <v>6038688.5159999998</v>
      </c>
      <c r="I351" s="32">
        <f t="shared" si="32"/>
        <v>15</v>
      </c>
      <c r="J351" s="33">
        <f t="shared" si="35"/>
        <v>6.6666666666666666E-2</v>
      </c>
      <c r="K351" s="31">
        <f t="shared" si="37"/>
        <v>402579.23440000002</v>
      </c>
      <c r="L351" s="30">
        <v>447855.25040000002</v>
      </c>
      <c r="M351" s="31">
        <f t="shared" si="36"/>
        <v>-45276.016000000003</v>
      </c>
      <c r="N351" s="34"/>
      <c r="O351" s="35"/>
      <c r="P351" s="35"/>
      <c r="Q351" s="35"/>
      <c r="R351" s="35"/>
      <c r="S351" s="35"/>
      <c r="T351" s="35"/>
      <c r="U351" s="35"/>
      <c r="V351" s="35"/>
      <c r="W351" s="35"/>
      <c r="X351" s="35"/>
      <c r="Y351" s="35"/>
      <c r="Z351" s="35"/>
    </row>
    <row r="352" spans="2:26" x14ac:dyDescent="0.35">
      <c r="B352" s="27" t="s">
        <v>46</v>
      </c>
      <c r="C352" s="28" t="s">
        <v>47</v>
      </c>
      <c r="D352" s="29">
        <v>1286274.9719999998</v>
      </c>
      <c r="E352" s="30">
        <v>162273.1</v>
      </c>
      <c r="F352" s="31">
        <f t="shared" si="33"/>
        <v>1124001.8719999997</v>
      </c>
      <c r="G352" s="30">
        <v>92097.143999999986</v>
      </c>
      <c r="H352" s="31">
        <f t="shared" si="34"/>
        <v>1170050.4439999997</v>
      </c>
      <c r="I352" s="32">
        <f t="shared" si="32"/>
        <v>30</v>
      </c>
      <c r="J352" s="33">
        <f t="shared" si="35"/>
        <v>3.3333333333333333E-2</v>
      </c>
      <c r="K352" s="31">
        <f t="shared" si="37"/>
        <v>39001.681466666654</v>
      </c>
      <c r="L352" s="30">
        <v>40057.388800000001</v>
      </c>
      <c r="M352" s="31">
        <f t="shared" si="36"/>
        <v>-1055.7073333333465</v>
      </c>
      <c r="N352" s="34"/>
      <c r="O352" s="35"/>
      <c r="P352" s="35"/>
      <c r="Q352" s="35"/>
      <c r="R352" s="35"/>
      <c r="S352" s="35"/>
      <c r="T352" s="35"/>
      <c r="U352" s="35"/>
      <c r="V352" s="35"/>
      <c r="W352" s="35"/>
      <c r="X352" s="35"/>
      <c r="Y352" s="35"/>
      <c r="Z352" s="35"/>
    </row>
    <row r="353" spans="2:26" x14ac:dyDescent="0.35">
      <c r="B353" s="27">
        <v>1865</v>
      </c>
      <c r="C353" s="28" t="s">
        <v>48</v>
      </c>
      <c r="D353" s="29">
        <v>134426.32999999999</v>
      </c>
      <c r="E353" s="30">
        <v>134260.49</v>
      </c>
      <c r="F353" s="31">
        <f t="shared" si="33"/>
        <v>165.83999999999651</v>
      </c>
      <c r="G353" s="30">
        <v>0</v>
      </c>
      <c r="H353" s="31">
        <f t="shared" si="34"/>
        <v>165.83999999999651</v>
      </c>
      <c r="I353" s="32">
        <f t="shared" si="32"/>
        <v>10</v>
      </c>
      <c r="J353" s="33">
        <f t="shared" si="35"/>
        <v>0.1</v>
      </c>
      <c r="K353" s="31">
        <f t="shared" si="37"/>
        <v>16.583999999999651</v>
      </c>
      <c r="L353" s="30">
        <v>16.579999999999998</v>
      </c>
      <c r="M353" s="31">
        <f t="shared" si="36"/>
        <v>3.9999999996531699E-3</v>
      </c>
      <c r="N353" s="34"/>
      <c r="O353" s="35"/>
      <c r="P353" s="35"/>
      <c r="Q353" s="35"/>
      <c r="R353" s="35"/>
      <c r="S353" s="35"/>
      <c r="T353" s="35"/>
      <c r="U353" s="35"/>
      <c r="V353" s="35"/>
      <c r="W353" s="35"/>
      <c r="X353" s="35"/>
      <c r="Y353" s="35"/>
      <c r="Z353" s="35"/>
    </row>
    <row r="354" spans="2:26" x14ac:dyDescent="0.35">
      <c r="B354" s="27">
        <v>1905</v>
      </c>
      <c r="C354" s="28" t="s">
        <v>29</v>
      </c>
      <c r="D354" s="29">
        <v>0</v>
      </c>
      <c r="E354" s="30">
        <v>0</v>
      </c>
      <c r="F354" s="31">
        <f t="shared" si="33"/>
        <v>0</v>
      </c>
      <c r="G354" s="30">
        <v>0</v>
      </c>
      <c r="H354" s="31">
        <f t="shared" si="34"/>
        <v>0</v>
      </c>
      <c r="I354" s="32">
        <f t="shared" si="32"/>
        <v>0</v>
      </c>
      <c r="J354" s="33" t="str">
        <f t="shared" si="35"/>
        <v/>
      </c>
      <c r="K354" s="31">
        <f t="shared" si="37"/>
        <v>0</v>
      </c>
      <c r="L354" s="30">
        <v>0</v>
      </c>
      <c r="M354" s="31">
        <f t="shared" si="36"/>
        <v>0</v>
      </c>
      <c r="N354" s="34"/>
      <c r="O354" s="35"/>
      <c r="P354" s="35"/>
      <c r="Q354" s="35"/>
      <c r="R354" s="35"/>
      <c r="S354" s="35"/>
      <c r="T354" s="35"/>
      <c r="U354" s="35"/>
      <c r="V354" s="35"/>
      <c r="W354" s="35"/>
      <c r="X354" s="35"/>
      <c r="Y354" s="35"/>
      <c r="Z354" s="35"/>
    </row>
    <row r="355" spans="2:26" x14ac:dyDescent="0.35">
      <c r="B355" s="27">
        <v>1908</v>
      </c>
      <c r="C355" s="28" t="s">
        <v>49</v>
      </c>
      <c r="D355" s="29">
        <v>1148166.71</v>
      </c>
      <c r="E355" s="30">
        <v>0</v>
      </c>
      <c r="F355" s="31">
        <f t="shared" si="33"/>
        <v>1148166.71</v>
      </c>
      <c r="G355" s="30">
        <v>130000.08</v>
      </c>
      <c r="H355" s="31">
        <f t="shared" si="34"/>
        <v>1213166.75</v>
      </c>
      <c r="I355" s="32">
        <f t="shared" si="32"/>
        <v>50</v>
      </c>
      <c r="J355" s="33">
        <f t="shared" si="35"/>
        <v>0.02</v>
      </c>
      <c r="K355" s="31">
        <f t="shared" si="37"/>
        <v>24263.334999999999</v>
      </c>
      <c r="L355" s="30">
        <v>24279.840800000002</v>
      </c>
      <c r="M355" s="31">
        <f t="shared" si="36"/>
        <v>-16.505800000002637</v>
      </c>
      <c r="N355" s="34"/>
      <c r="O355" s="35"/>
      <c r="P355" s="35"/>
      <c r="Q355" s="35"/>
      <c r="R355" s="35"/>
      <c r="S355" s="35"/>
      <c r="T355" s="35"/>
      <c r="U355" s="35"/>
      <c r="V355" s="35"/>
      <c r="W355" s="35"/>
      <c r="X355" s="35"/>
      <c r="Y355" s="35"/>
      <c r="Z355" s="35"/>
    </row>
    <row r="356" spans="2:26" x14ac:dyDescent="0.35">
      <c r="B356" s="27" t="s">
        <v>50</v>
      </c>
      <c r="C356" s="28" t="s">
        <v>51</v>
      </c>
      <c r="D356" s="29">
        <v>30453</v>
      </c>
      <c r="E356" s="30">
        <v>0</v>
      </c>
      <c r="F356" s="31">
        <f t="shared" si="33"/>
        <v>30453</v>
      </c>
      <c r="G356" s="30">
        <v>0</v>
      </c>
      <c r="H356" s="31">
        <f t="shared" si="34"/>
        <v>30453</v>
      </c>
      <c r="I356" s="32">
        <f t="shared" si="32"/>
        <v>25</v>
      </c>
      <c r="J356" s="33">
        <f t="shared" si="35"/>
        <v>0.04</v>
      </c>
      <c r="K356" s="31">
        <f t="shared" si="37"/>
        <v>1218.1199999999999</v>
      </c>
      <c r="L356" s="30">
        <v>1263.72</v>
      </c>
      <c r="M356" s="31">
        <f t="shared" si="36"/>
        <v>-45.600000000000136</v>
      </c>
      <c r="N356" s="34"/>
      <c r="O356" s="35"/>
      <c r="P356" s="35"/>
      <c r="Q356" s="35"/>
      <c r="R356" s="35"/>
      <c r="S356" s="35"/>
      <c r="T356" s="35"/>
      <c r="U356" s="35"/>
      <c r="V356" s="35"/>
      <c r="W356" s="35"/>
      <c r="X356" s="35"/>
      <c r="Y356" s="35"/>
      <c r="Z356" s="35"/>
    </row>
    <row r="357" spans="2:26" x14ac:dyDescent="0.35">
      <c r="B357" s="27">
        <v>1910</v>
      </c>
      <c r="C357" s="28" t="s">
        <v>31</v>
      </c>
      <c r="D357" s="29">
        <v>1673378.73</v>
      </c>
      <c r="E357" s="30">
        <v>885142.45</v>
      </c>
      <c r="F357" s="31">
        <f t="shared" si="33"/>
        <v>788236.28</v>
      </c>
      <c r="G357" s="30">
        <v>86106</v>
      </c>
      <c r="H357" s="31">
        <f t="shared" si="34"/>
        <v>831289.28</v>
      </c>
      <c r="I357" s="32">
        <f t="shared" si="32"/>
        <v>5</v>
      </c>
      <c r="J357" s="33">
        <f t="shared" si="35"/>
        <v>0.2</v>
      </c>
      <c r="K357" s="31">
        <f t="shared" si="37"/>
        <v>166257.856</v>
      </c>
      <c r="L357" s="30">
        <v>137123.024</v>
      </c>
      <c r="M357" s="31">
        <f t="shared" si="36"/>
        <v>29134.831999999995</v>
      </c>
      <c r="N357" s="34"/>
      <c r="O357" s="35"/>
      <c r="P357" s="35"/>
      <c r="Q357" s="35"/>
      <c r="R357" s="35"/>
      <c r="S357" s="35"/>
      <c r="T357" s="35"/>
      <c r="U357" s="35"/>
      <c r="V357" s="35"/>
      <c r="W357" s="35"/>
      <c r="X357" s="35"/>
      <c r="Y357" s="35"/>
      <c r="Z357" s="35"/>
    </row>
    <row r="358" spans="2:26" x14ac:dyDescent="0.35">
      <c r="B358" s="27">
        <v>1915</v>
      </c>
      <c r="C358" s="28" t="s">
        <v>52</v>
      </c>
      <c r="D358" s="29">
        <v>1647886.75</v>
      </c>
      <c r="E358" s="30">
        <v>1299361.7999999998</v>
      </c>
      <c r="F358" s="31">
        <f t="shared" si="33"/>
        <v>348524.95000000019</v>
      </c>
      <c r="G358" s="30">
        <v>35000.04</v>
      </c>
      <c r="H358" s="31">
        <f t="shared" si="34"/>
        <v>366024.9700000002</v>
      </c>
      <c r="I358" s="32">
        <f t="shared" si="32"/>
        <v>10</v>
      </c>
      <c r="J358" s="33">
        <f t="shared" si="35"/>
        <v>0.1</v>
      </c>
      <c r="K358" s="31">
        <f t="shared" si="37"/>
        <v>36602.497000000018</v>
      </c>
      <c r="L358" s="30">
        <v>35861.828000000001</v>
      </c>
      <c r="M358" s="31">
        <f t="shared" si="36"/>
        <v>740.66900000001624</v>
      </c>
      <c r="N358" s="34"/>
      <c r="O358" s="35"/>
      <c r="P358" s="35"/>
      <c r="Q358" s="35"/>
      <c r="R358" s="35"/>
      <c r="S358" s="35"/>
      <c r="T358" s="35"/>
      <c r="U358" s="35"/>
      <c r="V358" s="35"/>
      <c r="W358" s="35"/>
      <c r="X358" s="35"/>
      <c r="Y358" s="35"/>
      <c r="Z358" s="35"/>
    </row>
    <row r="359" spans="2:26" x14ac:dyDescent="0.35">
      <c r="B359" s="27" t="s">
        <v>53</v>
      </c>
      <c r="C359" s="28" t="s">
        <v>54</v>
      </c>
      <c r="D359" s="29">
        <v>0</v>
      </c>
      <c r="E359" s="30">
        <v>0</v>
      </c>
      <c r="F359" s="31">
        <f t="shared" si="33"/>
        <v>0</v>
      </c>
      <c r="G359" s="30">
        <v>0</v>
      </c>
      <c r="H359" s="31">
        <f t="shared" si="34"/>
        <v>0</v>
      </c>
      <c r="I359" s="32">
        <f t="shared" si="32"/>
        <v>0</v>
      </c>
      <c r="J359" s="33" t="str">
        <f t="shared" si="35"/>
        <v/>
      </c>
      <c r="K359" s="31">
        <f t="shared" si="37"/>
        <v>0</v>
      </c>
      <c r="L359" s="30">
        <v>0</v>
      </c>
      <c r="M359" s="31">
        <f t="shared" si="36"/>
        <v>0</v>
      </c>
      <c r="N359" s="34"/>
      <c r="O359" s="35"/>
      <c r="P359" s="35"/>
      <c r="Q359" s="35"/>
      <c r="R359" s="35"/>
      <c r="S359" s="35"/>
      <c r="T359" s="35"/>
      <c r="U359" s="35"/>
      <c r="V359" s="35"/>
      <c r="W359" s="35"/>
      <c r="X359" s="35"/>
      <c r="Y359" s="35"/>
      <c r="Z359" s="35"/>
    </row>
    <row r="360" spans="2:26" x14ac:dyDescent="0.35">
      <c r="B360" s="27">
        <v>1920</v>
      </c>
      <c r="C360" s="28" t="s">
        <v>55</v>
      </c>
      <c r="D360" s="29">
        <v>3035094.6799999997</v>
      </c>
      <c r="E360" s="30">
        <v>1294117.75</v>
      </c>
      <c r="F360" s="31">
        <f t="shared" si="33"/>
        <v>1740976.9299999997</v>
      </c>
      <c r="G360" s="30">
        <v>199477.92</v>
      </c>
      <c r="H360" s="31">
        <f t="shared" si="34"/>
        <v>1840715.8899999997</v>
      </c>
      <c r="I360" s="32">
        <f t="shared" si="32"/>
        <v>5</v>
      </c>
      <c r="J360" s="33">
        <f t="shared" si="35"/>
        <v>0.2</v>
      </c>
      <c r="K360" s="31">
        <f t="shared" si="37"/>
        <v>368143.17799999996</v>
      </c>
      <c r="L360" s="30">
        <v>234129.46600000001</v>
      </c>
      <c r="M360" s="31">
        <f t="shared" si="36"/>
        <v>134013.71199999994</v>
      </c>
      <c r="N360" s="34"/>
      <c r="O360" s="34"/>
      <c r="P360" s="35"/>
      <c r="Q360" s="35"/>
      <c r="R360" s="35"/>
      <c r="S360" s="35"/>
      <c r="T360" s="35"/>
      <c r="U360" s="35"/>
      <c r="V360" s="35"/>
      <c r="W360" s="35"/>
      <c r="X360" s="35"/>
      <c r="Y360" s="35"/>
      <c r="Z360" s="35"/>
    </row>
    <row r="361" spans="2:26" x14ac:dyDescent="0.35">
      <c r="B361" s="27" t="s">
        <v>56</v>
      </c>
      <c r="C361" s="28" t="s">
        <v>57</v>
      </c>
      <c r="D361" s="29">
        <v>0</v>
      </c>
      <c r="E361" s="30">
        <v>0</v>
      </c>
      <c r="F361" s="31">
        <f t="shared" si="33"/>
        <v>0</v>
      </c>
      <c r="G361" s="30">
        <v>0</v>
      </c>
      <c r="H361" s="31">
        <f t="shared" si="34"/>
        <v>0</v>
      </c>
      <c r="I361" s="32">
        <f t="shared" si="32"/>
        <v>0</v>
      </c>
      <c r="J361" s="33" t="str">
        <f t="shared" si="35"/>
        <v/>
      </c>
      <c r="K361" s="31">
        <f t="shared" si="37"/>
        <v>0</v>
      </c>
      <c r="L361" s="30">
        <v>0</v>
      </c>
      <c r="M361" s="31">
        <f t="shared" si="36"/>
        <v>0</v>
      </c>
      <c r="N361" s="34"/>
      <c r="O361" s="35"/>
      <c r="P361" s="35"/>
      <c r="Q361" s="35"/>
      <c r="R361" s="35"/>
      <c r="S361" s="35"/>
      <c r="T361" s="35"/>
      <c r="U361" s="35"/>
      <c r="V361" s="35"/>
      <c r="W361" s="35"/>
      <c r="X361" s="35"/>
      <c r="Y361" s="35"/>
      <c r="Z361" s="35"/>
    </row>
    <row r="362" spans="2:26" x14ac:dyDescent="0.35">
      <c r="B362" s="27" t="s">
        <v>58</v>
      </c>
      <c r="C362" s="28" t="s">
        <v>59</v>
      </c>
      <c r="D362" s="29">
        <v>0</v>
      </c>
      <c r="E362" s="30">
        <v>0</v>
      </c>
      <c r="F362" s="31">
        <f t="shared" si="33"/>
        <v>0</v>
      </c>
      <c r="G362" s="30">
        <v>0</v>
      </c>
      <c r="H362" s="31">
        <f t="shared" si="34"/>
        <v>0</v>
      </c>
      <c r="I362" s="32">
        <f t="shared" si="32"/>
        <v>0</v>
      </c>
      <c r="J362" s="33" t="str">
        <f t="shared" si="35"/>
        <v/>
      </c>
      <c r="K362" s="31">
        <f t="shared" si="37"/>
        <v>0</v>
      </c>
      <c r="L362" s="30">
        <v>0</v>
      </c>
      <c r="M362" s="31">
        <f t="shared" si="36"/>
        <v>0</v>
      </c>
      <c r="N362" s="34"/>
      <c r="O362" s="35"/>
      <c r="P362" s="35"/>
      <c r="Q362" s="35"/>
      <c r="R362" s="35"/>
      <c r="S362" s="35"/>
      <c r="T362" s="35"/>
      <c r="U362" s="35"/>
      <c r="V362" s="35"/>
      <c r="W362" s="35"/>
      <c r="X362" s="35"/>
      <c r="Y362" s="35"/>
      <c r="Z362" s="35"/>
    </row>
    <row r="363" spans="2:26" x14ac:dyDescent="0.35">
      <c r="B363" s="27">
        <v>1930</v>
      </c>
      <c r="C363" s="28" t="s">
        <v>60</v>
      </c>
      <c r="D363" s="29">
        <v>1124384.5359999998</v>
      </c>
      <c r="E363" s="30">
        <v>307856.59999999998</v>
      </c>
      <c r="F363" s="31">
        <f t="shared" si="33"/>
        <v>816527.93599999987</v>
      </c>
      <c r="G363" s="30">
        <v>95000.004000000001</v>
      </c>
      <c r="H363" s="31">
        <f t="shared" si="34"/>
        <v>864027.93799999985</v>
      </c>
      <c r="I363" s="32">
        <f t="shared" si="32"/>
        <v>5</v>
      </c>
      <c r="J363" s="33">
        <f t="shared" si="35"/>
        <v>0.2</v>
      </c>
      <c r="K363" s="31">
        <f t="shared" si="37"/>
        <v>172805.58759999997</v>
      </c>
      <c r="L363" s="30">
        <v>147491.49160000001</v>
      </c>
      <c r="M363" s="31">
        <f t="shared" si="36"/>
        <v>25314.095999999961</v>
      </c>
      <c r="N363" s="34"/>
      <c r="O363" s="35"/>
      <c r="P363" s="35"/>
      <c r="Q363" s="35"/>
      <c r="R363" s="35"/>
      <c r="S363" s="35"/>
      <c r="T363" s="35"/>
      <c r="U363" s="35"/>
      <c r="V363" s="35"/>
      <c r="W363" s="35"/>
      <c r="X363" s="35"/>
      <c r="Y363" s="35"/>
      <c r="Z363" s="35"/>
    </row>
    <row r="364" spans="2:26" x14ac:dyDescent="0.35">
      <c r="B364" s="27" t="s">
        <v>61</v>
      </c>
      <c r="C364" s="28" t="s">
        <v>62</v>
      </c>
      <c r="D364" s="29">
        <v>5114022.5240000002</v>
      </c>
      <c r="E364" s="30">
        <v>1608249.0799999998</v>
      </c>
      <c r="F364" s="31">
        <f t="shared" si="33"/>
        <v>3505773.4440000001</v>
      </c>
      <c r="G364" s="30">
        <v>450000.03599999996</v>
      </c>
      <c r="H364" s="31">
        <f t="shared" si="34"/>
        <v>3730773.4620000003</v>
      </c>
      <c r="I364" s="32">
        <f t="shared" si="32"/>
        <v>10</v>
      </c>
      <c r="J364" s="33">
        <f t="shared" si="35"/>
        <v>0.1</v>
      </c>
      <c r="K364" s="31">
        <f t="shared" si="37"/>
        <v>373077.34620000003</v>
      </c>
      <c r="L364" s="30">
        <v>366482.51819999999</v>
      </c>
      <c r="M364" s="31">
        <f t="shared" si="36"/>
        <v>6594.8280000000377</v>
      </c>
      <c r="N364" s="34"/>
      <c r="O364" s="35"/>
      <c r="P364" s="35"/>
      <c r="Q364" s="35"/>
      <c r="R364" s="35"/>
      <c r="S364" s="35"/>
      <c r="T364" s="35"/>
      <c r="U364" s="35"/>
      <c r="V364" s="35"/>
      <c r="W364" s="35"/>
      <c r="X364" s="35"/>
      <c r="Y364" s="35"/>
      <c r="Z364" s="35"/>
    </row>
    <row r="365" spans="2:26" x14ac:dyDescent="0.35">
      <c r="B365" s="27">
        <v>1935</v>
      </c>
      <c r="C365" s="28" t="s">
        <v>63</v>
      </c>
      <c r="D365" s="29">
        <v>173575.58</v>
      </c>
      <c r="E365" s="30">
        <v>166638.13</v>
      </c>
      <c r="F365" s="31">
        <f t="shared" si="33"/>
        <v>6937.4499999999825</v>
      </c>
      <c r="G365" s="30">
        <v>0</v>
      </c>
      <c r="H365" s="31">
        <f t="shared" si="34"/>
        <v>6937.4499999999825</v>
      </c>
      <c r="I365" s="32">
        <f t="shared" si="32"/>
        <v>10</v>
      </c>
      <c r="J365" s="33">
        <f t="shared" si="35"/>
        <v>0.1</v>
      </c>
      <c r="K365" s="31">
        <f t="shared" si="37"/>
        <v>693.7449999999983</v>
      </c>
      <c r="L365" s="30">
        <v>693.74</v>
      </c>
      <c r="M365" s="31">
        <f t="shared" si="36"/>
        <v>4.99999999829015E-3</v>
      </c>
      <c r="N365" s="34"/>
      <c r="O365" s="35"/>
      <c r="P365" s="35"/>
      <c r="Q365" s="35"/>
      <c r="R365" s="35"/>
      <c r="S365" s="35"/>
      <c r="T365" s="35"/>
      <c r="U365" s="35"/>
      <c r="V365" s="35"/>
      <c r="W365" s="35"/>
      <c r="X365" s="35"/>
      <c r="Y365" s="35"/>
      <c r="Z365" s="35"/>
    </row>
    <row r="366" spans="2:26" x14ac:dyDescent="0.35">
      <c r="B366" s="27">
        <v>1940</v>
      </c>
      <c r="C366" s="28" t="s">
        <v>64</v>
      </c>
      <c r="D366" s="29">
        <v>1132831.29</v>
      </c>
      <c r="E366" s="30">
        <v>687379.43</v>
      </c>
      <c r="F366" s="31">
        <f t="shared" si="33"/>
        <v>445451.86</v>
      </c>
      <c r="G366" s="30">
        <v>75000</v>
      </c>
      <c r="H366" s="31">
        <f t="shared" si="34"/>
        <v>482951.86</v>
      </c>
      <c r="I366" s="32">
        <f t="shared" si="32"/>
        <v>10</v>
      </c>
      <c r="J366" s="33">
        <f t="shared" si="35"/>
        <v>0.1</v>
      </c>
      <c r="K366" s="31">
        <f t="shared" si="37"/>
        <v>48295.186000000002</v>
      </c>
      <c r="L366" s="30">
        <v>46012.84</v>
      </c>
      <c r="M366" s="31">
        <f t="shared" si="36"/>
        <v>2282.346000000005</v>
      </c>
      <c r="N366" s="34"/>
      <c r="O366" s="35"/>
      <c r="P366" s="35"/>
      <c r="Q366" s="35"/>
      <c r="R366" s="35"/>
      <c r="S366" s="35"/>
      <c r="T366" s="35"/>
      <c r="U366" s="35"/>
      <c r="V366" s="35"/>
      <c r="W366" s="35"/>
      <c r="X366" s="35"/>
      <c r="Y366" s="35"/>
      <c r="Z366" s="35"/>
    </row>
    <row r="367" spans="2:26" x14ac:dyDescent="0.35">
      <c r="B367" s="27">
        <v>1945</v>
      </c>
      <c r="C367" s="28" t="s">
        <v>65</v>
      </c>
      <c r="D367" s="29">
        <v>576329.17999999993</v>
      </c>
      <c r="E367" s="30">
        <v>478243.76</v>
      </c>
      <c r="F367" s="31">
        <f t="shared" si="33"/>
        <v>98085.419999999925</v>
      </c>
      <c r="G367" s="30">
        <v>0</v>
      </c>
      <c r="H367" s="31">
        <f t="shared" si="34"/>
        <v>98085.419999999925</v>
      </c>
      <c r="I367" s="32">
        <f t="shared" si="32"/>
        <v>10</v>
      </c>
      <c r="J367" s="33">
        <f t="shared" si="35"/>
        <v>0.1</v>
      </c>
      <c r="K367" s="31">
        <f t="shared" si="37"/>
        <v>9808.5419999999922</v>
      </c>
      <c r="L367" s="30">
        <v>9808.5400000000009</v>
      </c>
      <c r="M367" s="31">
        <f t="shared" si="36"/>
        <v>1.9999999913125066E-3</v>
      </c>
      <c r="N367" s="34"/>
      <c r="O367" s="35"/>
      <c r="P367" s="35"/>
      <c r="Q367" s="35"/>
      <c r="R367" s="35"/>
      <c r="S367" s="35"/>
      <c r="T367" s="35"/>
      <c r="U367" s="35"/>
      <c r="V367" s="35"/>
      <c r="W367" s="35"/>
      <c r="X367" s="35"/>
      <c r="Y367" s="35"/>
      <c r="Z367" s="35"/>
    </row>
    <row r="368" spans="2:26" x14ac:dyDescent="0.35">
      <c r="B368" s="27">
        <v>1950</v>
      </c>
      <c r="C368" s="28" t="s">
        <v>66</v>
      </c>
      <c r="D368" s="29">
        <v>125339.35999999999</v>
      </c>
      <c r="E368" s="30">
        <v>109339.4</v>
      </c>
      <c r="F368" s="31">
        <f t="shared" si="33"/>
        <v>15999.959999999992</v>
      </c>
      <c r="G368" s="30">
        <v>15999.96</v>
      </c>
      <c r="H368" s="31">
        <f t="shared" si="34"/>
        <v>23999.939999999991</v>
      </c>
      <c r="I368" s="32">
        <f t="shared" si="32"/>
        <v>10</v>
      </c>
      <c r="J368" s="33">
        <f t="shared" si="35"/>
        <v>0.1</v>
      </c>
      <c r="K368" s="31">
        <f t="shared" si="37"/>
        <v>2399.9939999999992</v>
      </c>
      <c r="L368" s="30">
        <v>2399.9939999999997</v>
      </c>
      <c r="M368" s="31">
        <f t="shared" si="36"/>
        <v>-4.5474735088646412E-13</v>
      </c>
      <c r="N368" s="34"/>
      <c r="O368" s="35"/>
      <c r="P368" s="35"/>
      <c r="Q368" s="35"/>
      <c r="R368" s="35"/>
      <c r="S368" s="35"/>
      <c r="T368" s="35"/>
      <c r="U368" s="35"/>
      <c r="V368" s="35"/>
      <c r="W368" s="35"/>
      <c r="X368" s="35"/>
      <c r="Y368" s="35"/>
      <c r="Z368" s="35"/>
    </row>
    <row r="369" spans="2:26" x14ac:dyDescent="0.35">
      <c r="B369" s="27">
        <v>1955</v>
      </c>
      <c r="C369" s="28" t="s">
        <v>67</v>
      </c>
      <c r="D369" s="29">
        <v>777190.53</v>
      </c>
      <c r="E369" s="30">
        <v>111476.01</v>
      </c>
      <c r="F369" s="31">
        <f t="shared" si="33"/>
        <v>665714.52</v>
      </c>
      <c r="G369" s="30">
        <v>0</v>
      </c>
      <c r="H369" s="31">
        <f t="shared" si="34"/>
        <v>665714.52</v>
      </c>
      <c r="I369" s="32">
        <f t="shared" si="32"/>
        <v>10</v>
      </c>
      <c r="J369" s="33">
        <f t="shared" si="35"/>
        <v>0.1</v>
      </c>
      <c r="K369" s="31">
        <f t="shared" si="37"/>
        <v>66571.452000000005</v>
      </c>
      <c r="L369" s="30">
        <v>62238.04</v>
      </c>
      <c r="M369" s="31">
        <f t="shared" si="36"/>
        <v>4333.4120000000039</v>
      </c>
      <c r="N369" s="34"/>
      <c r="O369" s="35"/>
      <c r="P369" s="35"/>
      <c r="Q369" s="35"/>
      <c r="R369" s="35"/>
      <c r="S369" s="35"/>
      <c r="T369" s="35"/>
      <c r="U369" s="35"/>
      <c r="V369" s="35"/>
      <c r="W369" s="35"/>
      <c r="X369" s="35"/>
      <c r="Y369" s="35"/>
      <c r="Z369" s="35"/>
    </row>
    <row r="370" spans="2:26" x14ac:dyDescent="0.35">
      <c r="B370" s="27" t="s">
        <v>68</v>
      </c>
      <c r="C370" s="28" t="s">
        <v>69</v>
      </c>
      <c r="D370" s="29">
        <v>176009.84999999998</v>
      </c>
      <c r="E370" s="30">
        <v>3683.08</v>
      </c>
      <c r="F370" s="31">
        <f t="shared" si="33"/>
        <v>172326.77</v>
      </c>
      <c r="G370" s="30">
        <v>52065</v>
      </c>
      <c r="H370" s="31">
        <f t="shared" si="34"/>
        <v>198359.27</v>
      </c>
      <c r="I370" s="32">
        <f t="shared" si="32"/>
        <v>5</v>
      </c>
      <c r="J370" s="33">
        <f t="shared" si="35"/>
        <v>0.2</v>
      </c>
      <c r="K370" s="31">
        <f t="shared" si="37"/>
        <v>39671.853999999999</v>
      </c>
      <c r="L370" s="30">
        <v>39671.847999999998</v>
      </c>
      <c r="M370" s="31">
        <f t="shared" si="36"/>
        <v>6.0000000012223609E-3</v>
      </c>
      <c r="N370" s="34"/>
      <c r="O370" s="35"/>
      <c r="P370" s="35"/>
      <c r="Q370" s="35"/>
      <c r="R370" s="35"/>
      <c r="S370" s="35"/>
      <c r="T370" s="35"/>
      <c r="U370" s="35"/>
      <c r="V370" s="35"/>
      <c r="W370" s="35"/>
      <c r="X370" s="35"/>
      <c r="Y370" s="35"/>
      <c r="Z370" s="35"/>
    </row>
    <row r="371" spans="2:26" x14ac:dyDescent="0.35">
      <c r="B371" s="27" t="s">
        <v>70</v>
      </c>
      <c r="C371" s="28" t="s">
        <v>71</v>
      </c>
      <c r="D371" s="29">
        <v>0</v>
      </c>
      <c r="E371" s="30">
        <v>0</v>
      </c>
      <c r="F371" s="31">
        <f t="shared" si="33"/>
        <v>0</v>
      </c>
      <c r="G371" s="30">
        <v>0</v>
      </c>
      <c r="H371" s="31">
        <f t="shared" si="34"/>
        <v>0</v>
      </c>
      <c r="I371" s="32">
        <f t="shared" si="32"/>
        <v>0</v>
      </c>
      <c r="J371" s="33" t="str">
        <f t="shared" si="35"/>
        <v/>
      </c>
      <c r="K371" s="31">
        <f t="shared" si="37"/>
        <v>0</v>
      </c>
      <c r="L371" s="30">
        <v>0</v>
      </c>
      <c r="M371" s="31">
        <f t="shared" si="36"/>
        <v>0</v>
      </c>
      <c r="N371" s="34"/>
      <c r="O371" s="35"/>
      <c r="P371" s="35"/>
      <c r="Q371" s="35"/>
      <c r="R371" s="35"/>
      <c r="S371" s="35"/>
      <c r="T371" s="35"/>
      <c r="U371" s="35"/>
      <c r="V371" s="35"/>
      <c r="W371" s="35"/>
      <c r="X371" s="35"/>
      <c r="Y371" s="35"/>
      <c r="Z371" s="35"/>
    </row>
    <row r="372" spans="2:26" x14ac:dyDescent="0.35">
      <c r="B372" s="27">
        <v>1960</v>
      </c>
      <c r="C372" s="28" t="s">
        <v>72</v>
      </c>
      <c r="D372" s="29">
        <v>116272.90000000001</v>
      </c>
      <c r="E372" s="30">
        <v>75036.91</v>
      </c>
      <c r="F372" s="31">
        <f t="shared" si="33"/>
        <v>41235.990000000005</v>
      </c>
      <c r="G372" s="30">
        <v>0</v>
      </c>
      <c r="H372" s="31">
        <f t="shared" si="34"/>
        <v>41235.990000000005</v>
      </c>
      <c r="I372" s="32">
        <f t="shared" si="32"/>
        <v>10</v>
      </c>
      <c r="J372" s="33">
        <f t="shared" si="35"/>
        <v>0.1</v>
      </c>
      <c r="K372" s="31">
        <f t="shared" si="37"/>
        <v>4123.5990000000002</v>
      </c>
      <c r="L372" s="30">
        <v>4123.6000000000004</v>
      </c>
      <c r="M372" s="31">
        <f t="shared" si="36"/>
        <v>-1.0000000002037268E-3</v>
      </c>
      <c r="N372" s="34"/>
      <c r="O372" s="35"/>
      <c r="P372" s="35"/>
      <c r="Q372" s="35"/>
      <c r="R372" s="35"/>
      <c r="S372" s="35"/>
      <c r="T372" s="35"/>
      <c r="U372" s="35"/>
      <c r="V372" s="35"/>
      <c r="W372" s="35"/>
      <c r="X372" s="35"/>
      <c r="Y372" s="35"/>
      <c r="Z372" s="35"/>
    </row>
    <row r="373" spans="2:26" x14ac:dyDescent="0.35">
      <c r="B373" s="27" t="s">
        <v>73</v>
      </c>
      <c r="C373" s="28" t="s">
        <v>74</v>
      </c>
      <c r="D373" s="29">
        <v>96227.000000000015</v>
      </c>
      <c r="E373" s="30">
        <v>91386.6</v>
      </c>
      <c r="F373" s="31">
        <f t="shared" si="33"/>
        <v>4840.4000000000087</v>
      </c>
      <c r="G373" s="30">
        <v>0</v>
      </c>
      <c r="H373" s="31">
        <f t="shared" si="34"/>
        <v>4840.4000000000087</v>
      </c>
      <c r="I373" s="32">
        <f t="shared" si="32"/>
        <v>5</v>
      </c>
      <c r="J373" s="33">
        <f t="shared" si="35"/>
        <v>0.2</v>
      </c>
      <c r="K373" s="31">
        <f t="shared" si="37"/>
        <v>968.08000000000175</v>
      </c>
      <c r="L373" s="30">
        <v>968.08</v>
      </c>
      <c r="M373" s="31">
        <f t="shared" si="36"/>
        <v>1.7053025658242404E-12</v>
      </c>
      <c r="N373" s="34"/>
      <c r="O373" s="35"/>
      <c r="P373" s="35"/>
      <c r="Q373" s="35"/>
      <c r="R373" s="35"/>
      <c r="S373" s="35"/>
      <c r="T373" s="35"/>
      <c r="U373" s="35"/>
      <c r="V373" s="35"/>
      <c r="W373" s="35"/>
      <c r="X373" s="35"/>
      <c r="Y373" s="35"/>
      <c r="Z373" s="35"/>
    </row>
    <row r="374" spans="2:26" x14ac:dyDescent="0.35">
      <c r="B374" s="27">
        <v>1970</v>
      </c>
      <c r="C374" s="28" t="s">
        <v>75</v>
      </c>
      <c r="D374" s="29">
        <v>0</v>
      </c>
      <c r="E374" s="30">
        <v>0</v>
      </c>
      <c r="F374" s="31">
        <f t="shared" si="33"/>
        <v>0</v>
      </c>
      <c r="G374" s="30">
        <v>0</v>
      </c>
      <c r="H374" s="31">
        <f t="shared" si="34"/>
        <v>0</v>
      </c>
      <c r="I374" s="32">
        <f t="shared" si="32"/>
        <v>0</v>
      </c>
      <c r="J374" s="33" t="str">
        <f t="shared" si="35"/>
        <v/>
      </c>
      <c r="K374" s="31">
        <f t="shared" si="37"/>
        <v>0</v>
      </c>
      <c r="L374" s="30">
        <v>0</v>
      </c>
      <c r="M374" s="31">
        <f t="shared" si="36"/>
        <v>0</v>
      </c>
      <c r="N374" s="34"/>
      <c r="O374" s="35"/>
      <c r="P374" s="35"/>
      <c r="Q374" s="35"/>
      <c r="R374" s="35"/>
      <c r="S374" s="35"/>
      <c r="T374" s="35"/>
      <c r="U374" s="35"/>
      <c r="V374" s="35"/>
      <c r="W374" s="35"/>
      <c r="X374" s="35"/>
      <c r="Y374" s="35"/>
      <c r="Z374" s="35"/>
    </row>
    <row r="375" spans="2:26" x14ac:dyDescent="0.35">
      <c r="B375" s="27">
        <v>1975</v>
      </c>
      <c r="C375" s="28" t="s">
        <v>76</v>
      </c>
      <c r="D375" s="29">
        <v>0</v>
      </c>
      <c r="E375" s="30">
        <v>0</v>
      </c>
      <c r="F375" s="31">
        <f t="shared" si="33"/>
        <v>0</v>
      </c>
      <c r="G375" s="30">
        <v>0</v>
      </c>
      <c r="H375" s="31">
        <f t="shared" si="34"/>
        <v>0</v>
      </c>
      <c r="I375" s="32">
        <f t="shared" si="32"/>
        <v>0</v>
      </c>
      <c r="J375" s="33" t="str">
        <f t="shared" si="35"/>
        <v/>
      </c>
      <c r="K375" s="31">
        <f t="shared" si="37"/>
        <v>0</v>
      </c>
      <c r="L375" s="30">
        <v>0</v>
      </c>
      <c r="M375" s="31">
        <f t="shared" si="36"/>
        <v>0</v>
      </c>
      <c r="N375" s="34"/>
      <c r="O375" s="35"/>
      <c r="P375" s="35"/>
      <c r="Q375" s="35"/>
      <c r="R375" s="35"/>
      <c r="S375" s="35"/>
      <c r="T375" s="35"/>
      <c r="U375" s="35"/>
      <c r="V375" s="35"/>
      <c r="W375" s="35"/>
      <c r="X375" s="35"/>
      <c r="Y375" s="35"/>
      <c r="Z375" s="35"/>
    </row>
    <row r="376" spans="2:26" x14ac:dyDescent="0.35">
      <c r="B376" s="27">
        <v>1980</v>
      </c>
      <c r="C376" s="28" t="s">
        <v>77</v>
      </c>
      <c r="D376" s="29">
        <v>1115536.3800000004</v>
      </c>
      <c r="E376" s="30">
        <v>581903.1399999999</v>
      </c>
      <c r="F376" s="31">
        <f>D376-E376</f>
        <v>533633.24000000046</v>
      </c>
      <c r="G376" s="30">
        <v>0</v>
      </c>
      <c r="H376" s="31">
        <f>F376+0.5*G376</f>
        <v>533633.24000000046</v>
      </c>
      <c r="I376" s="32">
        <f t="shared" si="32"/>
        <v>20</v>
      </c>
      <c r="J376" s="33">
        <f>IF(I376=0,"",1/I376)</f>
        <v>0.05</v>
      </c>
      <c r="K376" s="31">
        <f>IF(I376=0,0,H376/I376)</f>
        <v>26681.662000000022</v>
      </c>
      <c r="L376" s="30">
        <v>20645.68</v>
      </c>
      <c r="M376" s="31">
        <f>IF(ISERROR(+K376-L376),"",+K376-L376)</f>
        <v>6035.9820000000218</v>
      </c>
      <c r="N376" s="34"/>
      <c r="O376" s="35"/>
      <c r="P376" s="35"/>
      <c r="Q376" s="35"/>
      <c r="R376" s="35"/>
      <c r="S376" s="35"/>
      <c r="T376" s="35"/>
      <c r="U376" s="35"/>
      <c r="V376" s="35"/>
      <c r="W376" s="35"/>
      <c r="X376" s="35"/>
      <c r="Y376" s="35"/>
      <c r="Z376" s="35"/>
    </row>
    <row r="377" spans="2:26" x14ac:dyDescent="0.35">
      <c r="B377" s="27">
        <v>1985</v>
      </c>
      <c r="C377" s="28" t="s">
        <v>78</v>
      </c>
      <c r="D377" s="29">
        <v>0</v>
      </c>
      <c r="E377" s="30">
        <v>0</v>
      </c>
      <c r="F377" s="31">
        <f>D377-E377</f>
        <v>0</v>
      </c>
      <c r="G377" s="30">
        <v>0</v>
      </c>
      <c r="H377" s="31">
        <f>F377+0.5*G377</f>
        <v>0</v>
      </c>
      <c r="I377" s="32">
        <f t="shared" si="32"/>
        <v>0</v>
      </c>
      <c r="J377" s="33" t="str">
        <f>IF(I377=0,"",1/I377)</f>
        <v/>
      </c>
      <c r="K377" s="31">
        <f>IF(I377=0,0,H377/I377)</f>
        <v>0</v>
      </c>
      <c r="L377" s="30">
        <v>0</v>
      </c>
      <c r="M377" s="31">
        <f>IF(ISERROR(+K377-L377),"",+K377-L377)</f>
        <v>0</v>
      </c>
      <c r="N377" s="34"/>
      <c r="O377" s="35"/>
      <c r="P377" s="35"/>
      <c r="Q377" s="35"/>
      <c r="R377" s="35"/>
      <c r="S377" s="35"/>
      <c r="T377" s="35"/>
      <c r="U377" s="35"/>
      <c r="V377" s="35"/>
      <c r="W377" s="35"/>
      <c r="X377" s="35"/>
      <c r="Y377" s="35"/>
      <c r="Z377" s="35"/>
    </row>
    <row r="378" spans="2:26" x14ac:dyDescent="0.35">
      <c r="B378" s="27">
        <v>1990</v>
      </c>
      <c r="C378" s="28" t="s">
        <v>79</v>
      </c>
      <c r="D378" s="29">
        <v>0</v>
      </c>
      <c r="E378" s="30">
        <v>0</v>
      </c>
      <c r="F378" s="31">
        <f>D378-E378</f>
        <v>0</v>
      </c>
      <c r="G378" s="30">
        <v>0</v>
      </c>
      <c r="H378" s="31">
        <f>F378+0.5*G378</f>
        <v>0</v>
      </c>
      <c r="I378" s="32">
        <f t="shared" si="32"/>
        <v>0</v>
      </c>
      <c r="J378" s="33" t="str">
        <f>IF(I378=0,"",1/I378)</f>
        <v/>
      </c>
      <c r="K378" s="31">
        <f>IF(I378=0,0,H378/I378)</f>
        <v>0</v>
      </c>
      <c r="L378" s="30">
        <v>0</v>
      </c>
      <c r="M378" s="31">
        <f>IF(ISERROR(+K378-L378),"",+K378-L378)</f>
        <v>0</v>
      </c>
      <c r="N378" s="34"/>
      <c r="O378" s="35"/>
      <c r="P378" s="35"/>
      <c r="Q378" s="35"/>
      <c r="R378" s="35"/>
      <c r="S378" s="35"/>
      <c r="T378" s="35"/>
      <c r="U378" s="35"/>
      <c r="V378" s="35"/>
      <c r="W378" s="35"/>
      <c r="X378" s="35"/>
      <c r="Y378" s="35"/>
      <c r="Z378" s="35"/>
    </row>
    <row r="379" spans="2:26" x14ac:dyDescent="0.35">
      <c r="B379" s="27">
        <v>1995</v>
      </c>
      <c r="C379" s="28" t="s">
        <v>80</v>
      </c>
      <c r="D379" s="29">
        <v>-21500841.889999993</v>
      </c>
      <c r="E379" s="30">
        <v>-25710.850000000002</v>
      </c>
      <c r="F379" s="31">
        <f>D379-E379</f>
        <v>-21475131.039999992</v>
      </c>
      <c r="G379" s="30">
        <v>-900000</v>
      </c>
      <c r="H379" s="31">
        <f>F379+0.5*G379</f>
        <v>-21925131.039999992</v>
      </c>
      <c r="I379" s="32">
        <v>35.078369504940149</v>
      </c>
      <c r="J379" s="33">
        <f>IF(I379=0,"",1/I379)</f>
        <v>2.8507596393816656E-2</v>
      </c>
      <c r="K379" s="31">
        <f>IF(I379=0,0,H379/I379)</f>
        <v>-625032.78656986146</v>
      </c>
      <c r="L379" s="30">
        <v>-500780.79394180531</v>
      </c>
      <c r="M379" s="31">
        <f>IF(ISERROR(+K379-L379),"",+K379-L379)</f>
        <v>-124251.99262805615</v>
      </c>
      <c r="N379" s="34"/>
      <c r="O379" s="36"/>
      <c r="P379" s="35"/>
      <c r="Q379" s="35"/>
      <c r="R379" s="35"/>
      <c r="S379" s="35"/>
      <c r="T379" s="35"/>
      <c r="U379" s="35"/>
      <c r="V379" s="35"/>
      <c r="W379" s="35"/>
      <c r="X379" s="35"/>
      <c r="Y379" s="35"/>
      <c r="Z379" s="35"/>
    </row>
    <row r="380" spans="2:26" x14ac:dyDescent="0.35">
      <c r="B380" s="37">
        <v>2440</v>
      </c>
      <c r="C380" s="38" t="s">
        <v>81</v>
      </c>
      <c r="D380" s="29">
        <v>0</v>
      </c>
      <c r="E380" s="30">
        <v>0</v>
      </c>
      <c r="F380" s="31">
        <f>D380-E380</f>
        <v>0</v>
      </c>
      <c r="G380" s="30">
        <v>0</v>
      </c>
      <c r="H380" s="31">
        <f>F380+0.5*G380</f>
        <v>0</v>
      </c>
      <c r="I380" s="32">
        <f t="shared" si="32"/>
        <v>0</v>
      </c>
      <c r="J380" s="33" t="str">
        <f>IF(I380=0,"",1/I380)</f>
        <v/>
      </c>
      <c r="K380" s="31">
        <f>IF(I380=0,0,H380/I380)</f>
        <v>0</v>
      </c>
      <c r="L380" s="30">
        <v>0</v>
      </c>
      <c r="M380" s="31">
        <f>IF(ISERROR(+K380-L380),"",+K380-L380)</f>
        <v>0</v>
      </c>
      <c r="N380" s="34"/>
      <c r="O380" s="35"/>
      <c r="P380" s="35"/>
      <c r="Q380" s="35"/>
      <c r="R380" s="35"/>
      <c r="S380" s="35"/>
      <c r="T380" s="35"/>
      <c r="U380" s="35"/>
      <c r="V380" s="35"/>
      <c r="W380" s="35"/>
      <c r="X380" s="35"/>
      <c r="Y380" s="35"/>
      <c r="Z380" s="35"/>
    </row>
    <row r="381" spans="2:26" x14ac:dyDescent="0.35">
      <c r="B381" s="37">
        <v>2005</v>
      </c>
      <c r="C381" s="38" t="s">
        <v>82</v>
      </c>
      <c r="D381" s="29">
        <v>0</v>
      </c>
      <c r="E381" s="30">
        <v>0</v>
      </c>
      <c r="F381" s="31">
        <f t="shared" si="33"/>
        <v>0</v>
      </c>
      <c r="G381" s="30">
        <v>0</v>
      </c>
      <c r="H381" s="31">
        <f t="shared" si="34"/>
        <v>0</v>
      </c>
      <c r="I381" s="32"/>
      <c r="J381" s="33" t="str">
        <f t="shared" si="35"/>
        <v/>
      </c>
      <c r="K381" s="31">
        <f t="shared" si="37"/>
        <v>0</v>
      </c>
      <c r="L381" s="30">
        <v>0</v>
      </c>
      <c r="M381" s="31">
        <f>IF(ISERROR(+K381-L381), "", +K381-L381)</f>
        <v>0</v>
      </c>
      <c r="O381" s="35"/>
      <c r="P381" s="35"/>
      <c r="Q381" s="35"/>
      <c r="R381" s="35"/>
      <c r="S381" s="35"/>
      <c r="T381" s="35"/>
      <c r="U381" s="35"/>
      <c r="V381" s="35"/>
      <c r="W381" s="35"/>
      <c r="X381" s="35"/>
      <c r="Y381" s="35"/>
      <c r="Z381" s="35"/>
    </row>
    <row r="382" spans="2:26" x14ac:dyDescent="0.35">
      <c r="B382" s="37" t="s">
        <v>84</v>
      </c>
      <c r="C382" s="38"/>
      <c r="D382" s="41"/>
      <c r="E382" s="30"/>
      <c r="F382" s="31">
        <f t="shared" si="33"/>
        <v>0</v>
      </c>
      <c r="G382" s="30"/>
      <c r="H382" s="31">
        <f t="shared" si="34"/>
        <v>0</v>
      </c>
      <c r="I382" s="32"/>
      <c r="J382" s="33" t="str">
        <f t="shared" si="35"/>
        <v/>
      </c>
      <c r="K382" s="31">
        <f t="shared" si="37"/>
        <v>0</v>
      </c>
      <c r="L382" s="30"/>
      <c r="M382" s="31">
        <f>IF(ISERROR(+K382-L382), "", +K382-L382)</f>
        <v>0</v>
      </c>
      <c r="O382" s="35"/>
      <c r="P382" s="35"/>
      <c r="Q382" s="35"/>
      <c r="R382" s="35"/>
      <c r="S382" s="35"/>
      <c r="T382" s="35"/>
      <c r="U382" s="35"/>
      <c r="V382" s="35"/>
      <c r="W382" s="35"/>
      <c r="X382" s="35"/>
      <c r="Y382" s="35"/>
      <c r="Z382" s="35"/>
    </row>
    <row r="383" spans="2:26" x14ac:dyDescent="0.35">
      <c r="B383" s="37" t="s">
        <v>84</v>
      </c>
      <c r="C383" s="38"/>
      <c r="D383" s="41"/>
      <c r="E383" s="30"/>
      <c r="F383" s="31">
        <f t="shared" si="33"/>
        <v>0</v>
      </c>
      <c r="G383" s="30"/>
      <c r="H383" s="31">
        <f t="shared" si="34"/>
        <v>0</v>
      </c>
      <c r="I383" s="32"/>
      <c r="J383" s="33" t="str">
        <f t="shared" si="35"/>
        <v/>
      </c>
      <c r="K383" s="31">
        <f t="shared" si="37"/>
        <v>0</v>
      </c>
      <c r="L383" s="30"/>
      <c r="M383" s="31">
        <f>IF(ISERROR(+K383-L383), "", +K383-L383)</f>
        <v>0</v>
      </c>
      <c r="O383" s="35"/>
      <c r="P383" s="35"/>
      <c r="Q383" s="35"/>
      <c r="R383" s="35"/>
      <c r="S383" s="35"/>
      <c r="T383" s="35"/>
      <c r="U383" s="35"/>
      <c r="V383" s="35"/>
      <c r="W383" s="35"/>
      <c r="X383" s="35"/>
      <c r="Y383" s="35"/>
      <c r="Z383" s="35"/>
    </row>
    <row r="384" spans="2:26" ht="12" thickBot="1" x14ac:dyDescent="0.4">
      <c r="B384" s="37" t="s">
        <v>84</v>
      </c>
      <c r="C384" s="38"/>
      <c r="D384" s="44"/>
      <c r="E384" s="45"/>
      <c r="F384" s="46">
        <v>0</v>
      </c>
      <c r="G384" s="45"/>
      <c r="H384" s="46">
        <v>0</v>
      </c>
      <c r="I384" s="47"/>
      <c r="J384" s="48"/>
      <c r="K384" s="46">
        <v>0</v>
      </c>
      <c r="L384" s="45"/>
      <c r="M384" s="46">
        <v>0</v>
      </c>
      <c r="O384" s="35"/>
      <c r="P384" s="35"/>
      <c r="Q384" s="35"/>
      <c r="R384" s="35"/>
      <c r="S384" s="35"/>
      <c r="T384" s="35"/>
      <c r="U384" s="35"/>
      <c r="V384" s="35"/>
      <c r="W384" s="35"/>
      <c r="X384" s="35"/>
      <c r="Y384" s="35"/>
      <c r="Z384" s="35"/>
    </row>
    <row r="385" spans="2:26" ht="12" thickTop="1" x14ac:dyDescent="0.35">
      <c r="B385" s="49"/>
      <c r="C385" s="50" t="s">
        <v>83</v>
      </c>
      <c r="D385" s="51">
        <f>SUM(D330:D384)</f>
        <v>201984717.69000006</v>
      </c>
      <c r="E385" s="52">
        <f>SUM(E330:E384)</f>
        <v>20577453.82</v>
      </c>
      <c r="F385" s="52">
        <f>SUM(F330:F384)</f>
        <v>181407263.87000009</v>
      </c>
      <c r="G385" s="52">
        <f>SUM(G330:G384)</f>
        <v>13442747.399999999</v>
      </c>
      <c r="H385" s="52">
        <f>SUM(H330:H384)</f>
        <v>188128637.57000008</v>
      </c>
      <c r="I385" s="53"/>
      <c r="J385" s="54"/>
      <c r="K385" s="52">
        <f>SUM(K330:K384)</f>
        <v>6526595.2789560137</v>
      </c>
      <c r="L385" s="52">
        <f>SUM(L330:L384)</f>
        <v>6139690.8492118455</v>
      </c>
      <c r="M385" s="52">
        <f>SUM(M330:M384)</f>
        <v>386904.42974416621</v>
      </c>
      <c r="N385" s="55"/>
      <c r="O385" s="35"/>
      <c r="P385" s="35"/>
      <c r="Q385" s="35"/>
      <c r="R385" s="35"/>
      <c r="S385" s="35"/>
      <c r="T385" s="35"/>
      <c r="U385" s="35"/>
      <c r="V385" s="35"/>
      <c r="W385" s="35"/>
      <c r="X385" s="35"/>
      <c r="Y385" s="35"/>
      <c r="Z385" s="35"/>
    </row>
    <row r="386" spans="2:26" x14ac:dyDescent="0.35">
      <c r="C386" s="56"/>
      <c r="D386" s="57"/>
      <c r="E386" s="57"/>
      <c r="G386" s="57"/>
      <c r="L386" s="57"/>
      <c r="M386" s="58"/>
      <c r="O386" s="35"/>
      <c r="P386" s="35"/>
      <c r="Q386" s="35"/>
      <c r="R386" s="35"/>
      <c r="S386" s="35"/>
      <c r="T386" s="35"/>
      <c r="U386" s="35"/>
      <c r="V386" s="35"/>
      <c r="W386" s="35"/>
      <c r="X386" s="35"/>
      <c r="Y386" s="35"/>
      <c r="Z386" s="35"/>
    </row>
  </sheetData>
  <mergeCells count="20">
    <mergeCell ref="B139:B140"/>
    <mergeCell ref="C139:C140"/>
    <mergeCell ref="L139:L140"/>
    <mergeCell ref="B203:B204"/>
    <mergeCell ref="C203:C204"/>
    <mergeCell ref="L203:L204"/>
    <mergeCell ref="B265:B266"/>
    <mergeCell ref="C265:C266"/>
    <mergeCell ref="L265:L266"/>
    <mergeCell ref="B328:B329"/>
    <mergeCell ref="C328:C329"/>
    <mergeCell ref="L328:L329"/>
    <mergeCell ref="L12:L13"/>
    <mergeCell ref="B75:B76"/>
    <mergeCell ref="C75:C76"/>
    <mergeCell ref="L75:L76"/>
    <mergeCell ref="B8:M8"/>
    <mergeCell ref="B9:M9"/>
    <mergeCell ref="B12:B13"/>
    <mergeCell ref="C12:C13"/>
  </mergeCells>
  <dataValidations count="1">
    <dataValidation allowBlank="1" showInputMessage="1" showErrorMessage="1" promptTitle="Date Format" prompt="E.g:  &quot;August 1, 2011&quot;" sqref="WVS982950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396 JG65446 TC65446 ACY65446 AMU65446 AWQ65446 BGM65446 BQI65446 CAE65446 CKA65446 CTW65446 DDS65446 DNO65446 DXK65446 EHG65446 ERC65446 FAY65446 FKU65446 FUQ65446 GEM65446 GOI65446 GYE65446 HIA65446 HRW65446 IBS65446 ILO65446 IVK65446 JFG65446 JPC65446 JYY65446 KIU65446 KSQ65446 LCM65446 LMI65446 LWE65446 MGA65446 MPW65446 MZS65446 NJO65446 NTK65446 ODG65446 ONC65446 OWY65446 PGU65446 PQQ65446 QAM65446 QKI65446 QUE65446 REA65446 RNW65446 RXS65446 SHO65446 SRK65446 TBG65446 TLC65446 TUY65446 UEU65446 UOQ65446 UYM65446 VII65446 VSE65446 WCA65446 WLW65446 WVS65446 K130932 JG130982 TC130982 ACY130982 AMU130982 AWQ130982 BGM130982 BQI130982 CAE130982 CKA130982 CTW130982 DDS130982 DNO130982 DXK130982 EHG130982 ERC130982 FAY130982 FKU130982 FUQ130982 GEM130982 GOI130982 GYE130982 HIA130982 HRW130982 IBS130982 ILO130982 IVK130982 JFG130982 JPC130982 JYY130982 KIU130982 KSQ130982 LCM130982 LMI130982 LWE130982 MGA130982 MPW130982 MZS130982 NJO130982 NTK130982 ODG130982 ONC130982 OWY130982 PGU130982 PQQ130982 QAM130982 QKI130982 QUE130982 REA130982 RNW130982 RXS130982 SHO130982 SRK130982 TBG130982 TLC130982 TUY130982 UEU130982 UOQ130982 UYM130982 VII130982 VSE130982 WCA130982 WLW130982 WVS130982 K196468 JG196518 TC196518 ACY196518 AMU196518 AWQ196518 BGM196518 BQI196518 CAE196518 CKA196518 CTW196518 DDS196518 DNO196518 DXK196518 EHG196518 ERC196518 FAY196518 FKU196518 FUQ196518 GEM196518 GOI196518 GYE196518 HIA196518 HRW196518 IBS196518 ILO196518 IVK196518 JFG196518 JPC196518 JYY196518 KIU196518 KSQ196518 LCM196518 LMI196518 LWE196518 MGA196518 MPW196518 MZS196518 NJO196518 NTK196518 ODG196518 ONC196518 OWY196518 PGU196518 PQQ196518 QAM196518 QKI196518 QUE196518 REA196518 RNW196518 RXS196518 SHO196518 SRK196518 TBG196518 TLC196518 TUY196518 UEU196518 UOQ196518 UYM196518 VII196518 VSE196518 WCA196518 WLW196518 WVS196518 K262004 JG262054 TC262054 ACY262054 AMU262054 AWQ262054 BGM262054 BQI262054 CAE262054 CKA262054 CTW262054 DDS262054 DNO262054 DXK262054 EHG262054 ERC262054 FAY262054 FKU262054 FUQ262054 GEM262054 GOI262054 GYE262054 HIA262054 HRW262054 IBS262054 ILO262054 IVK262054 JFG262054 JPC262054 JYY262054 KIU262054 KSQ262054 LCM262054 LMI262054 LWE262054 MGA262054 MPW262054 MZS262054 NJO262054 NTK262054 ODG262054 ONC262054 OWY262054 PGU262054 PQQ262054 QAM262054 QKI262054 QUE262054 REA262054 RNW262054 RXS262054 SHO262054 SRK262054 TBG262054 TLC262054 TUY262054 UEU262054 UOQ262054 UYM262054 VII262054 VSE262054 WCA262054 WLW262054 WVS262054 K327540 JG327590 TC327590 ACY327590 AMU327590 AWQ327590 BGM327590 BQI327590 CAE327590 CKA327590 CTW327590 DDS327590 DNO327590 DXK327590 EHG327590 ERC327590 FAY327590 FKU327590 FUQ327590 GEM327590 GOI327590 GYE327590 HIA327590 HRW327590 IBS327590 ILO327590 IVK327590 JFG327590 JPC327590 JYY327590 KIU327590 KSQ327590 LCM327590 LMI327590 LWE327590 MGA327590 MPW327590 MZS327590 NJO327590 NTK327590 ODG327590 ONC327590 OWY327590 PGU327590 PQQ327590 QAM327590 QKI327590 QUE327590 REA327590 RNW327590 RXS327590 SHO327590 SRK327590 TBG327590 TLC327590 TUY327590 UEU327590 UOQ327590 UYM327590 VII327590 VSE327590 WCA327590 WLW327590 WVS327590 K393076 JG393126 TC393126 ACY393126 AMU393126 AWQ393126 BGM393126 BQI393126 CAE393126 CKA393126 CTW393126 DDS393126 DNO393126 DXK393126 EHG393126 ERC393126 FAY393126 FKU393126 FUQ393126 GEM393126 GOI393126 GYE393126 HIA393126 HRW393126 IBS393126 ILO393126 IVK393126 JFG393126 JPC393126 JYY393126 KIU393126 KSQ393126 LCM393126 LMI393126 LWE393126 MGA393126 MPW393126 MZS393126 NJO393126 NTK393126 ODG393126 ONC393126 OWY393126 PGU393126 PQQ393126 QAM393126 QKI393126 QUE393126 REA393126 RNW393126 RXS393126 SHO393126 SRK393126 TBG393126 TLC393126 TUY393126 UEU393126 UOQ393126 UYM393126 VII393126 VSE393126 WCA393126 WLW393126 WVS393126 K458612 JG458662 TC458662 ACY458662 AMU458662 AWQ458662 BGM458662 BQI458662 CAE458662 CKA458662 CTW458662 DDS458662 DNO458662 DXK458662 EHG458662 ERC458662 FAY458662 FKU458662 FUQ458662 GEM458662 GOI458662 GYE458662 HIA458662 HRW458662 IBS458662 ILO458662 IVK458662 JFG458662 JPC458662 JYY458662 KIU458662 KSQ458662 LCM458662 LMI458662 LWE458662 MGA458662 MPW458662 MZS458662 NJO458662 NTK458662 ODG458662 ONC458662 OWY458662 PGU458662 PQQ458662 QAM458662 QKI458662 QUE458662 REA458662 RNW458662 RXS458662 SHO458662 SRK458662 TBG458662 TLC458662 TUY458662 UEU458662 UOQ458662 UYM458662 VII458662 VSE458662 WCA458662 WLW458662 WVS458662 K524148 JG524198 TC524198 ACY524198 AMU524198 AWQ524198 BGM524198 BQI524198 CAE524198 CKA524198 CTW524198 DDS524198 DNO524198 DXK524198 EHG524198 ERC524198 FAY524198 FKU524198 FUQ524198 GEM524198 GOI524198 GYE524198 HIA524198 HRW524198 IBS524198 ILO524198 IVK524198 JFG524198 JPC524198 JYY524198 KIU524198 KSQ524198 LCM524198 LMI524198 LWE524198 MGA524198 MPW524198 MZS524198 NJO524198 NTK524198 ODG524198 ONC524198 OWY524198 PGU524198 PQQ524198 QAM524198 QKI524198 QUE524198 REA524198 RNW524198 RXS524198 SHO524198 SRK524198 TBG524198 TLC524198 TUY524198 UEU524198 UOQ524198 UYM524198 VII524198 VSE524198 WCA524198 WLW524198 WVS524198 K589684 JG589734 TC589734 ACY589734 AMU589734 AWQ589734 BGM589734 BQI589734 CAE589734 CKA589734 CTW589734 DDS589734 DNO589734 DXK589734 EHG589734 ERC589734 FAY589734 FKU589734 FUQ589734 GEM589734 GOI589734 GYE589734 HIA589734 HRW589734 IBS589734 ILO589734 IVK589734 JFG589734 JPC589734 JYY589734 KIU589734 KSQ589734 LCM589734 LMI589734 LWE589734 MGA589734 MPW589734 MZS589734 NJO589734 NTK589734 ODG589734 ONC589734 OWY589734 PGU589734 PQQ589734 QAM589734 QKI589734 QUE589734 REA589734 RNW589734 RXS589734 SHO589734 SRK589734 TBG589734 TLC589734 TUY589734 UEU589734 UOQ589734 UYM589734 VII589734 VSE589734 WCA589734 WLW589734 WVS589734 K655220 JG655270 TC655270 ACY655270 AMU655270 AWQ655270 BGM655270 BQI655270 CAE655270 CKA655270 CTW655270 DDS655270 DNO655270 DXK655270 EHG655270 ERC655270 FAY655270 FKU655270 FUQ655270 GEM655270 GOI655270 GYE655270 HIA655270 HRW655270 IBS655270 ILO655270 IVK655270 JFG655270 JPC655270 JYY655270 KIU655270 KSQ655270 LCM655270 LMI655270 LWE655270 MGA655270 MPW655270 MZS655270 NJO655270 NTK655270 ODG655270 ONC655270 OWY655270 PGU655270 PQQ655270 QAM655270 QKI655270 QUE655270 REA655270 RNW655270 RXS655270 SHO655270 SRK655270 TBG655270 TLC655270 TUY655270 UEU655270 UOQ655270 UYM655270 VII655270 VSE655270 WCA655270 WLW655270 WVS655270 K720756 JG720806 TC720806 ACY720806 AMU720806 AWQ720806 BGM720806 BQI720806 CAE720806 CKA720806 CTW720806 DDS720806 DNO720806 DXK720806 EHG720806 ERC720806 FAY720806 FKU720806 FUQ720806 GEM720806 GOI720806 GYE720806 HIA720806 HRW720806 IBS720806 ILO720806 IVK720806 JFG720806 JPC720806 JYY720806 KIU720806 KSQ720806 LCM720806 LMI720806 LWE720806 MGA720806 MPW720806 MZS720806 NJO720806 NTK720806 ODG720806 ONC720806 OWY720806 PGU720806 PQQ720806 QAM720806 QKI720806 QUE720806 REA720806 RNW720806 RXS720806 SHO720806 SRK720806 TBG720806 TLC720806 TUY720806 UEU720806 UOQ720806 UYM720806 VII720806 VSE720806 WCA720806 WLW720806 WVS720806 K786292 JG786342 TC786342 ACY786342 AMU786342 AWQ786342 BGM786342 BQI786342 CAE786342 CKA786342 CTW786342 DDS786342 DNO786342 DXK786342 EHG786342 ERC786342 FAY786342 FKU786342 FUQ786342 GEM786342 GOI786342 GYE786342 HIA786342 HRW786342 IBS786342 ILO786342 IVK786342 JFG786342 JPC786342 JYY786342 KIU786342 KSQ786342 LCM786342 LMI786342 LWE786342 MGA786342 MPW786342 MZS786342 NJO786342 NTK786342 ODG786342 ONC786342 OWY786342 PGU786342 PQQ786342 QAM786342 QKI786342 QUE786342 REA786342 RNW786342 RXS786342 SHO786342 SRK786342 TBG786342 TLC786342 TUY786342 UEU786342 UOQ786342 UYM786342 VII786342 VSE786342 WCA786342 WLW786342 WVS786342 K851828 JG851878 TC851878 ACY851878 AMU851878 AWQ851878 BGM851878 BQI851878 CAE851878 CKA851878 CTW851878 DDS851878 DNO851878 DXK851878 EHG851878 ERC851878 FAY851878 FKU851878 FUQ851878 GEM851878 GOI851878 GYE851878 HIA851878 HRW851878 IBS851878 ILO851878 IVK851878 JFG851878 JPC851878 JYY851878 KIU851878 KSQ851878 LCM851878 LMI851878 LWE851878 MGA851878 MPW851878 MZS851878 NJO851878 NTK851878 ODG851878 ONC851878 OWY851878 PGU851878 PQQ851878 QAM851878 QKI851878 QUE851878 REA851878 RNW851878 RXS851878 SHO851878 SRK851878 TBG851878 TLC851878 TUY851878 UEU851878 UOQ851878 UYM851878 VII851878 VSE851878 WCA851878 WLW851878 WVS851878 K917364 JG917414 TC917414 ACY917414 AMU917414 AWQ917414 BGM917414 BQI917414 CAE917414 CKA917414 CTW917414 DDS917414 DNO917414 DXK917414 EHG917414 ERC917414 FAY917414 FKU917414 FUQ917414 GEM917414 GOI917414 GYE917414 HIA917414 HRW917414 IBS917414 ILO917414 IVK917414 JFG917414 JPC917414 JYY917414 KIU917414 KSQ917414 LCM917414 LMI917414 LWE917414 MGA917414 MPW917414 MZS917414 NJO917414 NTK917414 ODG917414 ONC917414 OWY917414 PGU917414 PQQ917414 QAM917414 QKI917414 QUE917414 REA917414 RNW917414 RXS917414 SHO917414 SRK917414 TBG917414 TLC917414 TUY917414 UEU917414 UOQ917414 UYM917414 VII917414 VSE917414 WCA917414 WLW917414 WVS917414 K982900 JG982950 TC982950 ACY982950 AMU982950 AWQ982950 BGM982950 BQI982950 CAE982950 CKA982950 CTW982950 DDS982950 DNO982950 DXK982950 EHG982950 ERC982950 FAY982950 FKU982950 FUQ982950 GEM982950 GOI982950 GYE982950 HIA982950 HRW982950 IBS982950 ILO982950 IVK982950 JFG982950 JPC982950 JYY982950 KIU982950 KSQ982950 LCM982950 LMI982950 LWE982950 MGA982950 MPW982950 MZS982950 NJO982950 NTK982950 ODG982950 ONC982950 OWY982950 PGU982950 PQQ982950 QAM982950 QKI982950 QUE982950 REA982950 RNW982950 RXS982950 SHO982950 SRK982950 TBG982950 TLC982950 TUY982950 UEU982950 UOQ982950 UYM982950 VII982950 VSE982950 WCA982950 WLW982950 K7" xr:uid="{1A8290AA-D19A-420F-99C6-DB0A6A5FF3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2.2.2 Dep Exp (2-C)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Wilde, Trevor</cp:lastModifiedBy>
  <dcterms:created xsi:type="dcterms:W3CDTF">2021-06-23T01:58:06Z</dcterms:created>
  <dcterms:modified xsi:type="dcterms:W3CDTF">2021-08-06T18:00:51Z</dcterms:modified>
</cp:coreProperties>
</file>