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8824" windowHeight="6228"/>
  </bookViews>
  <sheets>
    <sheet name="App.2-ZA_Com. Exp. Forecast" sheetId="1" r:id="rId1"/>
    <sheet name="App.2-ZB_Cost of Power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3" i="2" l="1"/>
  <c r="J133" i="2"/>
  <c r="F133" i="2"/>
  <c r="J132" i="2"/>
  <c r="F132" i="2"/>
  <c r="J131" i="2"/>
  <c r="J134" i="2" s="1"/>
  <c r="F131" i="2"/>
  <c r="F134" i="2" s="1"/>
  <c r="K134" i="2" s="1"/>
  <c r="E150" i="2" s="1"/>
  <c r="J126" i="2"/>
  <c r="F126" i="2"/>
  <c r="J125" i="2"/>
  <c r="F125" i="2"/>
  <c r="J124" i="2"/>
  <c r="F124" i="2"/>
  <c r="J123" i="2"/>
  <c r="F123" i="2"/>
  <c r="J122" i="2"/>
  <c r="F122" i="2"/>
  <c r="J121" i="2"/>
  <c r="F121" i="2"/>
  <c r="J120" i="2"/>
  <c r="F120" i="2"/>
  <c r="F127" i="2" s="1"/>
  <c r="J119" i="2"/>
  <c r="F119" i="2"/>
  <c r="J118" i="2"/>
  <c r="J127" i="2" s="1"/>
  <c r="F118" i="2"/>
  <c r="J113" i="2"/>
  <c r="F113" i="2"/>
  <c r="J112" i="2"/>
  <c r="F112" i="2"/>
  <c r="J111" i="2"/>
  <c r="F111" i="2"/>
  <c r="J110" i="2"/>
  <c r="F110" i="2"/>
  <c r="J109" i="2"/>
  <c r="F109" i="2"/>
  <c r="J108" i="2"/>
  <c r="F108" i="2"/>
  <c r="J107" i="2"/>
  <c r="F107" i="2"/>
  <c r="J106" i="2"/>
  <c r="J114" i="2" s="1"/>
  <c r="F106" i="2"/>
  <c r="J105" i="2"/>
  <c r="F105" i="2"/>
  <c r="F114" i="2" s="1"/>
  <c r="K114" i="2" s="1"/>
  <c r="J100" i="2"/>
  <c r="F100" i="2"/>
  <c r="J99" i="2"/>
  <c r="F99" i="2"/>
  <c r="J98" i="2"/>
  <c r="F98" i="2"/>
  <c r="F101" i="2" s="1"/>
  <c r="J97" i="2"/>
  <c r="F97" i="2"/>
  <c r="J96" i="2"/>
  <c r="F96" i="2"/>
  <c r="J95" i="2"/>
  <c r="F95" i="2"/>
  <c r="J94" i="2"/>
  <c r="F94" i="2"/>
  <c r="J93" i="2"/>
  <c r="F93" i="2"/>
  <c r="J92" i="2"/>
  <c r="J101" i="2" s="1"/>
  <c r="F92" i="2"/>
  <c r="J87" i="2"/>
  <c r="F87" i="2"/>
  <c r="J86" i="2"/>
  <c r="F86" i="2"/>
  <c r="J85" i="2"/>
  <c r="F85" i="2"/>
  <c r="J84" i="2"/>
  <c r="F84" i="2"/>
  <c r="J83" i="2"/>
  <c r="F83" i="2"/>
  <c r="J82" i="2"/>
  <c r="F82" i="2"/>
  <c r="J81" i="2"/>
  <c r="F81" i="2"/>
  <c r="J80" i="2"/>
  <c r="J88" i="2" s="1"/>
  <c r="F80" i="2"/>
  <c r="J79" i="2"/>
  <c r="F79" i="2"/>
  <c r="F88" i="2" s="1"/>
  <c r="J74" i="2"/>
  <c r="F74" i="2"/>
  <c r="J73" i="2"/>
  <c r="F73" i="2"/>
  <c r="J72" i="2"/>
  <c r="F72" i="2"/>
  <c r="J71" i="2"/>
  <c r="F71" i="2"/>
  <c r="J70" i="2"/>
  <c r="F70" i="2"/>
  <c r="J69" i="2"/>
  <c r="F69" i="2"/>
  <c r="J68" i="2"/>
  <c r="F68" i="2"/>
  <c r="F75" i="2" s="1"/>
  <c r="J67" i="2"/>
  <c r="F67" i="2"/>
  <c r="J66" i="2"/>
  <c r="J75" i="2" s="1"/>
  <c r="F66" i="2"/>
  <c r="J61" i="2"/>
  <c r="F61" i="2"/>
  <c r="J60" i="2"/>
  <c r="F60" i="2"/>
  <c r="J59" i="2"/>
  <c r="F59" i="2"/>
  <c r="J58" i="2"/>
  <c r="F58" i="2"/>
  <c r="J57" i="2"/>
  <c r="F57" i="2"/>
  <c r="J56" i="2"/>
  <c r="F56" i="2"/>
  <c r="J55" i="2"/>
  <c r="F55" i="2"/>
  <c r="J54" i="2"/>
  <c r="J62" i="2" s="1"/>
  <c r="F54" i="2"/>
  <c r="J53" i="2"/>
  <c r="F53" i="2"/>
  <c r="F62" i="2" s="1"/>
  <c r="K62" i="2" s="1"/>
  <c r="E148" i="2" s="1"/>
  <c r="J48" i="2"/>
  <c r="F48" i="2"/>
  <c r="J47" i="2"/>
  <c r="F47" i="2"/>
  <c r="J46" i="2"/>
  <c r="F46" i="2"/>
  <c r="A46" i="2"/>
  <c r="A60" i="2" s="1"/>
  <c r="A73" i="2" s="1"/>
  <c r="J45" i="2"/>
  <c r="F45" i="2"/>
  <c r="J44" i="2"/>
  <c r="F44" i="2"/>
  <c r="J43" i="2"/>
  <c r="F43" i="2"/>
  <c r="F49" i="2" s="1"/>
  <c r="J42" i="2"/>
  <c r="F42" i="2"/>
  <c r="J41" i="2"/>
  <c r="F41" i="2"/>
  <c r="J40" i="2"/>
  <c r="F40" i="2"/>
  <c r="J39" i="2"/>
  <c r="J49" i="2" s="1"/>
  <c r="F39" i="2"/>
  <c r="J35" i="2"/>
  <c r="F35" i="2"/>
  <c r="K35" i="2" s="1"/>
  <c r="E145" i="2" s="1"/>
  <c r="D35" i="2"/>
  <c r="F34" i="2"/>
  <c r="F33" i="2"/>
  <c r="A33" i="2"/>
  <c r="F32" i="2"/>
  <c r="F31" i="2"/>
  <c r="F30" i="2"/>
  <c r="F29" i="2"/>
  <c r="A29" i="2"/>
  <c r="A42" i="2" s="1"/>
  <c r="A56" i="2" s="1"/>
  <c r="A69" i="2" s="1"/>
  <c r="F28" i="2"/>
  <c r="F27" i="2"/>
  <c r="F26" i="2"/>
  <c r="A34" i="2"/>
  <c r="A47" i="2" s="1"/>
  <c r="A61" i="2" s="1"/>
  <c r="A74" i="2" s="1"/>
  <c r="A32" i="2"/>
  <c r="A45" i="2" s="1"/>
  <c r="A59" i="2" s="1"/>
  <c r="A72" i="2" s="1"/>
  <c r="A31" i="2"/>
  <c r="A44" i="2" s="1"/>
  <c r="A58" i="2" s="1"/>
  <c r="A71" i="2" s="1"/>
  <c r="A30" i="2"/>
  <c r="A43" i="2" s="1"/>
  <c r="A57" i="2" s="1"/>
  <c r="A70" i="2" s="1"/>
  <c r="A28" i="2"/>
  <c r="A41" i="2" s="1"/>
  <c r="A55" i="2" s="1"/>
  <c r="A68" i="2" s="1"/>
  <c r="A27" i="2"/>
  <c r="A40" i="2" s="1"/>
  <c r="A54" i="2" s="1"/>
  <c r="A67" i="2" s="1"/>
  <c r="H22" i="2"/>
  <c r="A26" i="2"/>
  <c r="A39" i="2" s="1"/>
  <c r="A53" i="2" s="1"/>
  <c r="A66" i="2" s="1"/>
  <c r="F12" i="2"/>
  <c r="H10" i="2"/>
  <c r="H59" i="1"/>
  <c r="K58" i="1"/>
  <c r="L58" i="1" s="1"/>
  <c r="H58" i="1"/>
  <c r="B58" i="1"/>
  <c r="K57" i="1"/>
  <c r="L57" i="1" s="1"/>
  <c r="H57" i="1"/>
  <c r="B57" i="1"/>
  <c r="K56" i="1"/>
  <c r="L56" i="1" s="1"/>
  <c r="H56" i="1"/>
  <c r="B56" i="1"/>
  <c r="K55" i="1"/>
  <c r="L55" i="1" s="1"/>
  <c r="H55" i="1"/>
  <c r="B55" i="1"/>
  <c r="K54" i="1"/>
  <c r="L54" i="1" s="1"/>
  <c r="H54" i="1"/>
  <c r="B54" i="1"/>
  <c r="K53" i="1"/>
  <c r="L53" i="1" s="1"/>
  <c r="H53" i="1"/>
  <c r="B53" i="1"/>
  <c r="K52" i="1"/>
  <c r="L52" i="1" s="1"/>
  <c r="H52" i="1"/>
  <c r="B52" i="1"/>
  <c r="K51" i="1"/>
  <c r="L51" i="1" s="1"/>
  <c r="H51" i="1"/>
  <c r="B51" i="1"/>
  <c r="G46" i="1"/>
  <c r="F46" i="1"/>
  <c r="L45" i="1"/>
  <c r="L44" i="1"/>
  <c r="L43" i="1"/>
  <c r="L46" i="1" s="1"/>
  <c r="G41" i="1"/>
  <c r="G48" i="1" s="1"/>
  <c r="K37" i="1"/>
  <c r="J37" i="1"/>
  <c r="L37" i="1" s="1"/>
  <c r="J36" i="1"/>
  <c r="J35" i="1"/>
  <c r="K34" i="1"/>
  <c r="L34" i="1" s="1"/>
  <c r="J34" i="1"/>
  <c r="K33" i="1"/>
  <c r="J33" i="1"/>
  <c r="L33" i="1" s="1"/>
  <c r="J32" i="1"/>
  <c r="J31" i="1"/>
  <c r="K30" i="1"/>
  <c r="L30" i="1" s="1"/>
  <c r="J30" i="1"/>
  <c r="K29" i="1"/>
  <c r="J29" i="1"/>
  <c r="L29" i="1" s="1"/>
  <c r="H20" i="1"/>
  <c r="K36" i="1" s="1"/>
  <c r="A109" i="2" l="1"/>
  <c r="A122" i="2" s="1"/>
  <c r="A83" i="2"/>
  <c r="A96" i="2" s="1"/>
  <c r="A79" i="2"/>
  <c r="A92" i="2" s="1"/>
  <c r="A105" i="2"/>
  <c r="A118" i="2" s="1"/>
  <c r="A87" i="2"/>
  <c r="A100" i="2" s="1"/>
  <c r="A113" i="2"/>
  <c r="A126" i="2" s="1"/>
  <c r="F22" i="2"/>
  <c r="K49" i="2"/>
  <c r="E147" i="2" s="1"/>
  <c r="A82" i="2"/>
  <c r="A95" i="2" s="1"/>
  <c r="A108" i="2"/>
  <c r="A121" i="2" s="1"/>
  <c r="J22" i="2"/>
  <c r="J136" i="2" s="1"/>
  <c r="J138" i="2" s="1"/>
  <c r="A106" i="2"/>
  <c r="A119" i="2" s="1"/>
  <c r="A80" i="2"/>
  <c r="A93" i="2" s="1"/>
  <c r="L32" i="1"/>
  <c r="A107" i="2"/>
  <c r="A120" i="2" s="1"/>
  <c r="A81" i="2"/>
  <c r="A94" i="2" s="1"/>
  <c r="A84" i="2"/>
  <c r="A97" i="2" s="1"/>
  <c r="A110" i="2"/>
  <c r="A123" i="2" s="1"/>
  <c r="K88" i="2"/>
  <c r="L36" i="1"/>
  <c r="K75" i="2"/>
  <c r="E146" i="2" s="1"/>
  <c r="K127" i="2"/>
  <c r="E149" i="2" s="1"/>
  <c r="L60" i="1"/>
  <c r="A85" i="2"/>
  <c r="A98" i="2" s="1"/>
  <c r="A111" i="2"/>
  <c r="A124" i="2" s="1"/>
  <c r="A112" i="2"/>
  <c r="A125" i="2" s="1"/>
  <c r="A86" i="2"/>
  <c r="A99" i="2" s="1"/>
  <c r="K101" i="2"/>
  <c r="D22" i="2"/>
  <c r="K31" i="1"/>
  <c r="L31" i="1" s="1"/>
  <c r="L38" i="1" s="1"/>
  <c r="K32" i="1"/>
  <c r="K35" i="1"/>
  <c r="L35" i="1" s="1"/>
  <c r="F136" i="2" l="1"/>
  <c r="K22" i="2"/>
  <c r="E144" i="2" s="1"/>
  <c r="F137" i="2" l="1"/>
  <c r="K137" i="2" s="1"/>
  <c r="E151" i="2" s="1"/>
  <c r="E152" i="2" s="1"/>
  <c r="K136" i="2"/>
  <c r="K138" i="2" l="1"/>
  <c r="F138" i="2"/>
</calcChain>
</file>

<file path=xl/sharedStrings.xml><?xml version="1.0" encoding="utf-8"?>
<sst xmlns="http://schemas.openxmlformats.org/spreadsheetml/2006/main" count="286" uniqueCount="100">
  <si>
    <t>File Number:</t>
  </si>
  <si>
    <t>Exhibit:</t>
  </si>
  <si>
    <t xml:space="preserve">Commodity Expense </t>
  </si>
  <si>
    <t>Tab:</t>
  </si>
  <si>
    <t>Schedule:</t>
  </si>
  <si>
    <t>Page:</t>
  </si>
  <si>
    <t>Date:</t>
  </si>
  <si>
    <t>Step 1:</t>
  </si>
  <si>
    <t>2021 Forecasted Commodity Prices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</si>
  <si>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</si>
  <si>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</si>
  <si>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</si>
  <si>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</si>
  <si>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</si>
  <si>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</si>
  <si>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</si>
  <si>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</si>
  <si>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</si>
  <si>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</si>
  <si>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</si>
  <si>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</si>
  <si>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</si>
  <si>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</si>
  <si>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bridge and test year are loss adjusted)</t>
  </si>
  <si>
    <t>Commodity</t>
  </si>
  <si>
    <t>2021 Test Year</t>
  </si>
  <si>
    <t>Customer</t>
  </si>
  <si>
    <t>Revenue</t>
  </si>
  <si>
    <t>Expense</t>
  </si>
  <si>
    <t>Class Name</t>
  </si>
  <si>
    <t>UoM</t>
  </si>
  <si>
    <t>USA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</si>
  <si>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</si>
  <si>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</si>
  <si>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</si>
  <si>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</si>
  <si>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</si>
  <si>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</si>
  <si>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</si>
  <si>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</si>
  <si>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General Service &lt; 50 kW</t>
  </si>
  <si>
    <t>General Service 50 to 2999 kW</t>
  </si>
  <si>
    <t>Unmetered Scattered Load</t>
  </si>
  <si>
    <t>Sentinel Lighting</t>
  </si>
  <si>
    <t xml:space="preserve">Street Lighting </t>
  </si>
  <si>
    <t>Embedded Distributor</t>
  </si>
  <si>
    <t>TOTAL</t>
  </si>
  <si>
    <t>Class A - non-RPP Global Adjustment</t>
  </si>
  <si>
    <t>kWh Volume</t>
  </si>
  <si>
    <t>Hist. Avg GA/kWh ***</t>
  </si>
  <si>
    <t>General Service &gt; 50 to 4999 kW</t>
  </si>
  <si>
    <t>Class B - non-RPP Global Adjustment</t>
  </si>
  <si>
    <t>Class B Non-RPP Volume</t>
  </si>
  <si>
    <t>GA Rate/kWh</t>
  </si>
  <si>
    <t>Total Volume</t>
  </si>
  <si>
    <t>*Regulated Price Plan Prices for the Period November 1, 2019 – October 31, 2020</t>
  </si>
  <si>
    <t>** Enter 2021 load forecast data by class based on the most recent 12-month historic Class A and Class B RPP/Non-RPP proportions</t>
  </si>
  <si>
    <t>*** Based on average $ GA per kWh billed to class A customers for most recent 12-month historical year.</t>
  </si>
  <si>
    <t>Cost of Power Calculation</t>
  </si>
  <si>
    <t>1. Volumns for Electricity Commodity and Global Adjustment non-RPP in kWh</t>
  </si>
  <si>
    <t>2. All Volume should be loss adjusted with the exception of:</t>
  </si>
  <si>
    <t xml:space="preserve">  - Volume for Electricity Commodity, Wholesale Market Services, Class A and B should loss adjusted less WMP</t>
  </si>
  <si>
    <t xml:space="preserve">  -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</si>
  <si>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</si>
  <si>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</si>
  <si>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</si>
  <si>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</si>
  <si>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</si>
  <si>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</si>
  <si>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</si>
  <si>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</si>
  <si>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</si>
  <si>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OK</t>
  </si>
  <si>
    <t>Global Adjustment non-RPP</t>
  </si>
  <si>
    <t xml:space="preserve">Class per Load Forecast </t>
  </si>
  <si>
    <t>Transmission - Network</t>
  </si>
  <si>
    <t xml:space="preserve"> Volume</t>
  </si>
  <si>
    <t>kW</t>
  </si>
  <si>
    <t>Transmission - Connection</t>
  </si>
  <si>
    <t>Wholesale Market Service</t>
  </si>
  <si>
    <t xml:space="preserve">Class A CBR </t>
  </si>
  <si>
    <r>
      <t>Rate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</si>
  <si>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Class B CBR </t>
  </si>
  <si>
    <t>RRRP</t>
  </si>
  <si>
    <t>Low Voltage - No TLF adjustment</t>
  </si>
  <si>
    <t>Smart Meter Entity Charge</t>
  </si>
  <si>
    <t>Customers</t>
  </si>
  <si>
    <t xml:space="preserve">Residential </t>
  </si>
  <si>
    <t>SUB- TOTAL</t>
  </si>
  <si>
    <r>
      <t>OER CREDIT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</si>
  <si>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 xml:space="preserve">3.The OER Credit of 31.8% will only apply to RPP proportion of the listed components. Impacts on distribution charges are excluded for the purpose of calculating the cost of power. </t>
  </si>
  <si>
    <t>4. Class A CBR: use the average CBR per kWh, similar to how the Class A GA cost is calculated. A Class A customer is a customer who participate in the ICI, pays global adjustment (GA) based on their percentage contribution to the top five peak Ontario demand hours over a 12-month period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</si>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</sst>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_);&quot;($&quot;#,##0.00\)"/>
    <numFmt numFmtId="166" formatCode="_-* #,##0_-;\-* #,##0_-;_-* &quot;-&quot;??_-;_-@_-"/>
    <numFmt numFmtId="167" formatCode="_(&quot;$&quot;* #,##0.00000_);_(&quot;$&quot;* \(#,##0.00000\);_(&quot;$&quot;* &quot;-&quot;??_);_(@_)"/>
    <numFmt numFmtId="168" formatCode="\$#,##0"/>
    <numFmt numFmtId="169" formatCode="_(* #,##0_);_(* \(#,##0\);_(* &quot;-&quot;??_);_(@_)"/>
    <numFmt numFmtId="170" formatCode="_(* #,##0.0000_);_(* \(#,##0.0000\);_(* &quot;-&quot;??_);_(@_)"/>
    <numFmt numFmtId="171" formatCode="_(&quot;$&quot;* #,##0.0000_);_(&quot;$&quot;* \(#,##0.0000\);_(&quot;$&quot;* &quot;-&quot;??_);_(@_)"/>
    <numFmt numFmtId="172" formatCode="_-* #,##0_-;\-* #,##0_-;_-* \-??_-;_-@_-"/>
    <numFmt numFmtId="173" formatCode="_-* #,##0.00_-;\-* #,##0.00_-;_-* \-??_-;_-@_-"/>
    <numFmt numFmtId="174" formatCode="_(&quot;$&quot;* #,##0_);_(&quot;$&quot;* \(#,##0\);_(&quot;$&quot;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indexed="22"/>
      <name val="Arial"/>
      <family val="2"/>
    </font>
    <font>
      <strike/>
      <sz val="11"/>
      <color rgb="FFFF000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 tint="-0.499984740745262"/>
      <name val="Arial"/>
      <family val="2"/>
      <charset val="1"/>
    </font>
    <font>
      <sz val="10"/>
      <color theme="0" tint="-0.499984740745262"/>
      <name val="Arial"/>
      <family val="2"/>
      <charset val="1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5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0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0" fillId="0" borderId="0" applyFill="0" applyBorder="0" applyAlignment="0" applyProtection="0"/>
    <xf numFmtId="0" fontId="20" fillId="0" borderId="0"/>
  </cellStyleXfs>
  <cellXfs count="235">
    <xf numFmtId="0" fontId="0" fillId="0" borderId="0" xfId="0"/>
    <xf numFmtId="0" fontId="1" fillId="0" borderId="0" xfId="2" applyProtection="1"/>
    <xf numFmtId="0" fontId="3" fillId="0" borderId="0" xfId="2" applyFont="1" applyAlignment="1" applyProtection="1">
      <alignment horizontal="left" vertical="center"/>
    </xf>
    <xf numFmtId="0" fontId="4" fillId="0" borderId="0" xfId="2" applyFont="1" applyAlignment="1" applyProtection="1">
      <alignment wrapText="1"/>
    </xf>
    <xf numFmtId="0" fontId="5" fillId="0" borderId="0" xfId="2" applyFont="1" applyAlignment="1" applyProtection="1">
      <alignment horizontal="left"/>
    </xf>
    <xf numFmtId="0" fontId="6" fillId="2" borderId="0" xfId="2" applyFont="1" applyFill="1" applyAlignment="1" applyProtection="1">
      <alignment horizontal="right" vertical="top"/>
      <protection locked="0"/>
    </xf>
    <xf numFmtId="0" fontId="7" fillId="0" borderId="0" xfId="2" applyFont="1" applyBorder="1" applyAlignment="1" applyProtection="1">
      <alignment vertical="top"/>
    </xf>
    <xf numFmtId="0" fontId="6" fillId="2" borderId="1" xfId="2" applyFont="1" applyFill="1" applyBorder="1" applyAlignment="1" applyProtection="1">
      <alignment horizontal="right" vertical="top"/>
      <protection locked="0"/>
    </xf>
    <xf numFmtId="0" fontId="7" fillId="0" borderId="0" xfId="2" applyFont="1" applyBorder="1" applyAlignment="1" applyProtection="1">
      <alignment horizontal="center" vertical="top"/>
    </xf>
    <xf numFmtId="0" fontId="1" fillId="0" borderId="0" xfId="2" applyAlignment="1" applyProtection="1">
      <alignment horizontal="center"/>
    </xf>
    <xf numFmtId="0" fontId="6" fillId="0" borderId="0" xfId="2" applyFont="1" applyAlignment="1" applyProtection="1">
      <alignment horizontal="right" vertical="top"/>
    </xf>
    <xf numFmtId="0" fontId="1" fillId="0" borderId="0" xfId="2" applyBorder="1" applyProtection="1"/>
    <xf numFmtId="0" fontId="8" fillId="0" borderId="2" xfId="2" applyFont="1" applyBorder="1" applyProtection="1"/>
    <xf numFmtId="0" fontId="9" fillId="0" borderId="2" xfId="2" applyFont="1" applyFill="1" applyBorder="1" applyAlignment="1" applyProtection="1">
      <alignment horizontal="left" indent="1"/>
    </xf>
    <xf numFmtId="0" fontId="9" fillId="0" borderId="2" xfId="2" applyFont="1" applyFill="1" applyBorder="1" applyProtection="1"/>
    <xf numFmtId="10" fontId="9" fillId="0" borderId="2" xfId="3" applyNumberFormat="1" applyFont="1" applyFill="1" applyBorder="1" applyAlignment="1" applyProtection="1">
      <alignment horizontal="right"/>
    </xf>
    <xf numFmtId="0" fontId="9" fillId="0" borderId="0" xfId="2" applyFont="1" applyFill="1" applyBorder="1" applyAlignment="1" applyProtection="1">
      <alignment horizontal="left" indent="1"/>
    </xf>
    <xf numFmtId="0" fontId="9" fillId="0" borderId="0" xfId="2" applyFont="1" applyFill="1" applyBorder="1" applyProtection="1"/>
    <xf numFmtId="10" fontId="9" fillId="0" borderId="0" xfId="3" applyNumberFormat="1" applyFont="1" applyFill="1" applyBorder="1" applyAlignment="1" applyProtection="1">
      <alignment horizontal="right"/>
    </xf>
    <xf numFmtId="0" fontId="8" fillId="0" borderId="0" xfId="2" applyFont="1" applyProtection="1"/>
    <xf numFmtId="0" fontId="11" fillId="0" borderId="0" xfId="2" applyFont="1" applyProtection="1"/>
    <xf numFmtId="0" fontId="12" fillId="0" borderId="0" xfId="2" applyFont="1" applyBorder="1" applyProtection="1"/>
    <xf numFmtId="0" fontId="8" fillId="0" borderId="0" xfId="2" applyFont="1" applyFill="1" applyBorder="1" applyProtection="1"/>
    <xf numFmtId="44" fontId="5" fillId="0" borderId="3" xfId="2" applyNumberFormat="1" applyFont="1" applyFill="1" applyBorder="1" applyAlignment="1" applyProtection="1">
      <alignment horizontal="center"/>
    </xf>
    <xf numFmtId="44" fontId="5" fillId="0" borderId="4" xfId="2" applyNumberFormat="1" applyFont="1" applyFill="1" applyBorder="1" applyAlignment="1" applyProtection="1">
      <alignment horizontal="center"/>
    </xf>
    <xf numFmtId="44" fontId="5" fillId="0" borderId="0" xfId="2" applyNumberFormat="1" applyFont="1" applyFill="1" applyBorder="1" applyAlignment="1" applyProtection="1">
      <alignment horizontal="center"/>
    </xf>
    <xf numFmtId="0" fontId="13" fillId="0" borderId="0" xfId="2" applyFont="1" applyFill="1" applyBorder="1" applyProtection="1"/>
    <xf numFmtId="0" fontId="8" fillId="0" borderId="0" xfId="2" applyFont="1" applyBorder="1" applyProtection="1"/>
    <xf numFmtId="0" fontId="14" fillId="0" borderId="5" xfId="2" applyFont="1" applyFill="1" applyBorder="1" applyAlignment="1" applyProtection="1">
      <alignment horizontal="center"/>
    </xf>
    <xf numFmtId="0" fontId="14" fillId="0" borderId="6" xfId="2" applyFont="1" applyFill="1" applyBorder="1" applyAlignment="1" applyProtection="1">
      <alignment horizontal="center"/>
    </xf>
    <xf numFmtId="0" fontId="14" fillId="0" borderId="0" xfId="2" applyFont="1" applyFill="1" applyBorder="1" applyAlignment="1" applyProtection="1">
      <alignment horizontal="center"/>
    </xf>
    <xf numFmtId="0" fontId="15" fillId="0" borderId="0" xfId="2" applyFont="1" applyFill="1" applyBorder="1" applyProtection="1"/>
    <xf numFmtId="0" fontId="14" fillId="0" borderId="7" xfId="2" applyFont="1" applyFill="1" applyBorder="1" applyAlignment="1" applyProtection="1">
      <alignment horizontal="center"/>
    </xf>
    <xf numFmtId="0" fontId="14" fillId="0" borderId="8" xfId="2" applyFont="1" applyFill="1" applyBorder="1" applyAlignment="1" applyProtection="1">
      <alignment horizontal="center"/>
    </xf>
    <xf numFmtId="0" fontId="16" fillId="0" borderId="9" xfId="2" applyFont="1" applyFill="1" applyBorder="1" applyProtection="1"/>
    <xf numFmtId="0" fontId="16" fillId="0" borderId="10" xfId="2" applyFont="1" applyFill="1" applyBorder="1" applyAlignment="1" applyProtection="1">
      <alignment horizontal="center" vertical="center" wrapText="1"/>
    </xf>
    <xf numFmtId="0" fontId="16" fillId="0" borderId="11" xfId="2" applyFont="1" applyFill="1" applyBorder="1" applyAlignment="1" applyProtection="1">
      <alignment horizontal="center" vertical="center" wrapText="1"/>
    </xf>
    <xf numFmtId="0" fontId="16" fillId="0" borderId="12" xfId="2" applyFont="1" applyFill="1" applyBorder="1" applyAlignment="1" applyProtection="1">
      <alignment horizontal="center" vertical="center" wrapText="1"/>
    </xf>
    <xf numFmtId="0" fontId="16" fillId="3" borderId="13" xfId="2" applyFont="1" applyFill="1" applyBorder="1" applyAlignment="1" applyProtection="1">
      <alignment horizontal="center" wrapText="1"/>
    </xf>
    <xf numFmtId="164" fontId="16" fillId="4" borderId="14" xfId="2" applyNumberFormat="1" applyFont="1" applyFill="1" applyBorder="1" applyProtection="1">
      <protection locked="0"/>
    </xf>
    <xf numFmtId="164" fontId="16" fillId="2" borderId="15" xfId="2" applyNumberFormat="1" applyFont="1" applyFill="1" applyBorder="1" applyProtection="1">
      <protection locked="0"/>
    </xf>
    <xf numFmtId="164" fontId="16" fillId="0" borderId="0" xfId="2" applyNumberFormat="1" applyFont="1" applyFill="1" applyBorder="1" applyProtection="1"/>
    <xf numFmtId="0" fontId="16" fillId="3" borderId="16" xfId="2" applyFont="1" applyFill="1" applyBorder="1" applyAlignment="1" applyProtection="1">
      <alignment horizontal="center" wrapText="1"/>
    </xf>
    <xf numFmtId="0" fontId="8" fillId="0" borderId="10" xfId="2" applyFont="1" applyFill="1" applyBorder="1" applyAlignment="1" applyProtection="1">
      <alignment horizontal="center" vertical="center" wrapText="1"/>
    </xf>
    <xf numFmtId="0" fontId="8" fillId="0" borderId="11" xfId="2" applyFont="1" applyFill="1" applyBorder="1" applyAlignment="1" applyProtection="1">
      <alignment horizontal="center" vertical="center" wrapText="1"/>
    </xf>
    <xf numFmtId="0" fontId="8" fillId="0" borderId="12" xfId="2" applyFont="1" applyFill="1" applyBorder="1" applyAlignment="1" applyProtection="1">
      <alignment horizontal="center" vertical="center" wrapText="1"/>
    </xf>
    <xf numFmtId="164" fontId="8" fillId="0" borderId="17" xfId="2" applyNumberFormat="1" applyFont="1" applyFill="1" applyBorder="1" applyProtection="1"/>
    <xf numFmtId="164" fontId="8" fillId="0" borderId="0" xfId="2" applyNumberFormat="1" applyFont="1" applyFill="1" applyBorder="1" applyProtection="1"/>
    <xf numFmtId="0" fontId="17" fillId="0" borderId="9" xfId="2" applyFont="1" applyFill="1" applyBorder="1" applyAlignment="1" applyProtection="1">
      <alignment horizontal="left" indent="1"/>
    </xf>
    <xf numFmtId="164" fontId="17" fillId="0" borderId="17" xfId="2" applyNumberFormat="1" applyFont="1" applyFill="1" applyBorder="1" applyProtection="1"/>
    <xf numFmtId="164" fontId="17" fillId="0" borderId="18" xfId="2" applyNumberFormat="1" applyFont="1" applyFill="1" applyBorder="1" applyProtection="1"/>
    <xf numFmtId="164" fontId="17" fillId="0" borderId="0" xfId="2" applyNumberFormat="1" applyFont="1" applyFill="1" applyBorder="1" applyProtection="1"/>
    <xf numFmtId="0" fontId="18" fillId="0" borderId="0" xfId="2" applyFont="1" applyBorder="1" applyProtection="1"/>
    <xf numFmtId="0" fontId="19" fillId="0" borderId="0" xfId="2" applyFont="1" applyProtection="1"/>
    <xf numFmtId="0" fontId="1" fillId="0" borderId="19" xfId="2" applyBorder="1" applyProtection="1"/>
    <xf numFmtId="1" fontId="17" fillId="5" borderId="12" xfId="2" applyNumberFormat="1" applyFont="1" applyFill="1" applyBorder="1" applyAlignment="1" applyProtection="1">
      <alignment horizontal="center"/>
    </xf>
    <xf numFmtId="1" fontId="17" fillId="5" borderId="17" xfId="2" applyNumberFormat="1" applyFont="1" applyFill="1" applyBorder="1" applyAlignment="1" applyProtection="1">
      <alignment horizontal="center"/>
    </xf>
    <xf numFmtId="0" fontId="17" fillId="0" borderId="20" xfId="2" applyFont="1" applyBorder="1" applyProtection="1"/>
    <xf numFmtId="0" fontId="17" fillId="0" borderId="20" xfId="2" applyFont="1" applyBorder="1" applyAlignment="1" applyProtection="1">
      <alignment horizontal="center"/>
    </xf>
    <xf numFmtId="0" fontId="17" fillId="0" borderId="9" xfId="2" applyFont="1" applyBorder="1" applyAlignment="1" applyProtection="1">
      <alignment horizontal="center"/>
    </xf>
    <xf numFmtId="0" fontId="17" fillId="0" borderId="17" xfId="2" applyFont="1" applyBorder="1" applyAlignment="1" applyProtection="1">
      <alignment horizontal="center"/>
    </xf>
    <xf numFmtId="0" fontId="1" fillId="0" borderId="20" xfId="2" applyFont="1" applyBorder="1" applyProtection="1"/>
    <xf numFmtId="0" fontId="1" fillId="0" borderId="20" xfId="2" applyBorder="1" applyAlignment="1" applyProtection="1">
      <alignment horizontal="center"/>
    </xf>
    <xf numFmtId="0" fontId="1" fillId="0" borderId="9" xfId="2" applyBorder="1" applyAlignment="1" applyProtection="1">
      <alignment horizontal="center"/>
    </xf>
    <xf numFmtId="0" fontId="16" fillId="0" borderId="17" xfId="2" applyFont="1" applyBorder="1" applyAlignment="1" applyProtection="1">
      <alignment horizontal="center" wrapText="1"/>
    </xf>
    <xf numFmtId="0" fontId="1" fillId="0" borderId="17" xfId="2" applyBorder="1" applyAlignment="1" applyProtection="1">
      <alignment horizontal="center"/>
    </xf>
    <xf numFmtId="0" fontId="16" fillId="2" borderId="20" xfId="2" applyFont="1" applyFill="1" applyBorder="1" applyAlignment="1" applyProtection="1">
      <alignment vertical="center"/>
      <protection locked="0"/>
    </xf>
    <xf numFmtId="0" fontId="1" fillId="6" borderId="20" xfId="2" applyFill="1" applyBorder="1" applyAlignment="1" applyProtection="1">
      <alignment horizontal="center"/>
    </xf>
    <xf numFmtId="0" fontId="1" fillId="6" borderId="9" xfId="2" applyFill="1" applyBorder="1" applyAlignment="1" applyProtection="1">
      <alignment horizontal="center"/>
    </xf>
    <xf numFmtId="0" fontId="1" fillId="3" borderId="0" xfId="2" applyFill="1" applyProtection="1"/>
    <xf numFmtId="166" fontId="16" fillId="2" borderId="20" xfId="1" applyNumberFormat="1" applyFont="1" applyFill="1" applyBorder="1" applyAlignment="1" applyProtection="1">
      <alignment vertical="center"/>
      <protection locked="0"/>
    </xf>
    <xf numFmtId="167" fontId="0" fillId="0" borderId="17" xfId="4" quotePrefix="1" applyNumberFormat="1" applyFont="1" applyFill="1" applyBorder="1" applyAlignment="1" applyProtection="1">
      <alignment horizontal="right"/>
    </xf>
    <xf numFmtId="168" fontId="1" fillId="0" borderId="17" xfId="2" applyNumberFormat="1" applyFill="1" applyBorder="1" applyAlignment="1" applyProtection="1">
      <alignment horizontal="right"/>
    </xf>
    <xf numFmtId="0" fontId="17" fillId="0" borderId="21" xfId="2" applyFont="1" applyBorder="1" applyProtection="1"/>
    <xf numFmtId="49" fontId="1" fillId="0" borderId="21" xfId="2" applyNumberFormat="1" applyBorder="1" applyAlignment="1" applyProtection="1">
      <alignment horizontal="center"/>
    </xf>
    <xf numFmtId="0" fontId="17" fillId="0" borderId="21" xfId="2" applyFont="1" applyBorder="1" applyAlignment="1" applyProtection="1">
      <alignment horizontal="center"/>
    </xf>
    <xf numFmtId="0" fontId="17" fillId="0" borderId="22" xfId="2" applyFont="1" applyBorder="1" applyAlignment="1" applyProtection="1">
      <alignment horizontal="center"/>
    </xf>
    <xf numFmtId="37" fontId="17" fillId="0" borderId="17" xfId="2" applyNumberFormat="1" applyFont="1" applyBorder="1" applyAlignment="1" applyProtection="1">
      <alignment horizontal="right"/>
    </xf>
    <xf numFmtId="169" fontId="2" fillId="0" borderId="17" xfId="5" applyNumberFormat="1" applyFont="1" applyBorder="1" applyProtection="1"/>
    <xf numFmtId="37" fontId="17" fillId="0" borderId="12" xfId="2" applyNumberFormat="1" applyFont="1" applyBorder="1" applyAlignment="1" applyProtection="1">
      <alignment horizontal="right"/>
    </xf>
    <xf numFmtId="168" fontId="17" fillId="0" borderId="17" xfId="2" applyNumberFormat="1" applyFont="1" applyBorder="1" applyAlignment="1" applyProtection="1">
      <alignment horizontal="right"/>
    </xf>
    <xf numFmtId="0" fontId="15" fillId="0" borderId="0" xfId="2" applyFont="1" applyBorder="1" applyProtection="1"/>
    <xf numFmtId="170" fontId="8" fillId="0" borderId="0" xfId="2" applyNumberFormat="1" applyFont="1" applyProtection="1"/>
    <xf numFmtId="1" fontId="17" fillId="5" borderId="23" xfId="2" applyNumberFormat="1" applyFont="1" applyFill="1" applyBorder="1" applyAlignment="1" applyProtection="1">
      <alignment horizontal="center"/>
    </xf>
    <xf numFmtId="1" fontId="17" fillId="5" borderId="24" xfId="2" applyNumberFormat="1" applyFont="1" applyFill="1" applyBorder="1" applyAlignment="1" applyProtection="1">
      <alignment horizontal="center"/>
    </xf>
    <xf numFmtId="1" fontId="17" fillId="5" borderId="25" xfId="2" applyNumberFormat="1" applyFont="1" applyFill="1" applyBorder="1" applyAlignment="1" applyProtection="1">
      <alignment horizontal="center"/>
    </xf>
    <xf numFmtId="1" fontId="17" fillId="5" borderId="26" xfId="2" applyNumberFormat="1" applyFont="1" applyFill="1" applyBorder="1" applyAlignment="1" applyProtection="1">
      <alignment horizontal="center"/>
    </xf>
    <xf numFmtId="0" fontId="21" fillId="3" borderId="0" xfId="2" applyFont="1" applyFill="1" applyBorder="1" applyAlignment="1" applyProtection="1">
      <alignment horizontal="center"/>
    </xf>
    <xf numFmtId="0" fontId="17" fillId="0" borderId="27" xfId="2" applyFont="1" applyBorder="1" applyAlignment="1" applyProtection="1">
      <alignment horizontal="center"/>
    </xf>
    <xf numFmtId="0" fontId="17" fillId="3" borderId="26" xfId="2" applyFont="1" applyFill="1" applyBorder="1" applyAlignment="1" applyProtection="1">
      <alignment horizontal="center"/>
    </xf>
    <xf numFmtId="0" fontId="17" fillId="0" borderId="27" xfId="2" applyFont="1" applyBorder="1" applyAlignment="1" applyProtection="1">
      <alignment horizontal="center" wrapText="1"/>
    </xf>
    <xf numFmtId="0" fontId="22" fillId="3" borderId="0" xfId="2" applyFont="1" applyFill="1" applyBorder="1" applyAlignment="1" applyProtection="1">
      <alignment vertical="center"/>
      <protection locked="0"/>
    </xf>
    <xf numFmtId="169" fontId="0" fillId="3" borderId="0" xfId="5" applyNumberFormat="1" applyFont="1" applyFill="1" applyBorder="1" applyAlignment="1" applyProtection="1">
      <alignment horizontal="center"/>
    </xf>
    <xf numFmtId="171" fontId="16" fillId="2" borderId="20" xfId="2" applyNumberFormat="1" applyFont="1" applyFill="1" applyBorder="1" applyAlignment="1" applyProtection="1">
      <alignment vertical="center"/>
      <protection locked="0"/>
    </xf>
    <xf numFmtId="168" fontId="1" fillId="0" borderId="20" xfId="2" applyNumberFormat="1" applyFill="1" applyBorder="1" applyAlignment="1" applyProtection="1">
      <alignment horizontal="right"/>
    </xf>
    <xf numFmtId="43" fontId="0" fillId="3" borderId="0" xfId="5" applyFont="1" applyFill="1" applyBorder="1" applyAlignment="1" applyProtection="1">
      <alignment horizontal="center"/>
    </xf>
    <xf numFmtId="169" fontId="23" fillId="3" borderId="0" xfId="2" applyNumberFormat="1" applyFont="1" applyFill="1" applyBorder="1" applyAlignment="1" applyProtection="1">
      <alignment horizontal="center"/>
    </xf>
    <xf numFmtId="172" fontId="1" fillId="6" borderId="27" xfId="2" applyNumberFormat="1" applyFill="1" applyBorder="1" applyAlignment="1" applyProtection="1">
      <alignment horizontal="center"/>
    </xf>
    <xf numFmtId="172" fontId="1" fillId="3" borderId="0" xfId="2" applyNumberFormat="1" applyFill="1" applyBorder="1" applyAlignment="1" applyProtection="1">
      <alignment horizontal="center"/>
    </xf>
    <xf numFmtId="0" fontId="1" fillId="6" borderId="27" xfId="2" applyFill="1" applyBorder="1" applyAlignment="1" applyProtection="1">
      <alignment horizontal="center"/>
    </xf>
    <xf numFmtId="168" fontId="2" fillId="0" borderId="20" xfId="2" applyNumberFormat="1" applyFont="1" applyFill="1" applyBorder="1" applyAlignment="1" applyProtection="1">
      <alignment horizontal="right"/>
    </xf>
    <xf numFmtId="0" fontId="8" fillId="0" borderId="0" xfId="2" applyFont="1" applyFill="1" applyProtection="1"/>
    <xf numFmtId="0" fontId="17" fillId="0" borderId="0" xfId="2" applyFont="1" applyProtection="1"/>
    <xf numFmtId="0" fontId="16" fillId="0" borderId="17" xfId="2" applyFont="1" applyBorder="1" applyAlignment="1" applyProtection="1">
      <alignment horizontal="center"/>
    </xf>
    <xf numFmtId="0" fontId="16" fillId="0" borderId="13" xfId="2" applyFont="1" applyBorder="1" applyAlignment="1" applyProtection="1">
      <alignment horizontal="center"/>
    </xf>
    <xf numFmtId="0" fontId="16" fillId="0" borderId="20" xfId="2" applyFont="1" applyFill="1" applyBorder="1" applyAlignment="1" applyProtection="1">
      <alignment vertical="center"/>
    </xf>
    <xf numFmtId="37" fontId="1" fillId="3" borderId="0" xfId="2" quotePrefix="1" applyNumberFormat="1" applyFill="1" applyBorder="1" applyAlignment="1" applyProtection="1">
      <alignment horizontal="right"/>
    </xf>
    <xf numFmtId="37" fontId="1" fillId="7" borderId="11" xfId="2" quotePrefix="1" applyNumberFormat="1" applyFill="1" applyBorder="1" applyAlignment="1" applyProtection="1">
      <alignment horizontal="right"/>
    </xf>
    <xf numFmtId="167" fontId="0" fillId="7" borderId="12" xfId="4" quotePrefix="1" applyNumberFormat="1" applyFont="1" applyFill="1" applyBorder="1" applyAlignment="1" applyProtection="1">
      <alignment horizontal="right"/>
    </xf>
    <xf numFmtId="0" fontId="1" fillId="0" borderId="20" xfId="2" applyFill="1" applyBorder="1" applyAlignment="1" applyProtection="1">
      <alignment horizontal="center"/>
    </xf>
    <xf numFmtId="0" fontId="1" fillId="0" borderId="9" xfId="2" applyFill="1" applyBorder="1" applyAlignment="1" applyProtection="1">
      <alignment horizontal="center"/>
    </xf>
    <xf numFmtId="37" fontId="1" fillId="0" borderId="17" xfId="2" quotePrefix="1" applyNumberFormat="1" applyFill="1" applyBorder="1" applyAlignment="1" applyProtection="1">
      <alignment horizontal="right"/>
    </xf>
    <xf numFmtId="37" fontId="2" fillId="7" borderId="17" xfId="2" quotePrefix="1" applyNumberFormat="1" applyFont="1" applyFill="1" applyBorder="1" applyAlignment="1" applyProtection="1">
      <alignment horizontal="right"/>
    </xf>
    <xf numFmtId="37" fontId="1" fillId="7" borderId="12" xfId="2" quotePrefix="1" applyNumberFormat="1" applyFill="1" applyBorder="1" applyAlignment="1" applyProtection="1">
      <alignment horizontal="right"/>
    </xf>
    <xf numFmtId="49" fontId="1" fillId="0" borderId="20" xfId="2" applyNumberFormat="1" applyFill="1" applyBorder="1" applyAlignment="1" applyProtection="1">
      <alignment horizontal="center"/>
    </xf>
    <xf numFmtId="0" fontId="17" fillId="0" borderId="20" xfId="2" applyFont="1" applyFill="1" applyBorder="1" applyAlignment="1" applyProtection="1">
      <alignment horizontal="center"/>
    </xf>
    <xf numFmtId="0" fontId="17" fillId="0" borderId="9" xfId="2" applyFont="1" applyFill="1" applyBorder="1" applyAlignment="1" applyProtection="1">
      <alignment horizontal="center"/>
    </xf>
    <xf numFmtId="37" fontId="17" fillId="0" borderId="14" xfId="2" applyNumberFormat="1" applyFont="1" applyBorder="1" applyAlignment="1" applyProtection="1">
      <alignment horizontal="right"/>
    </xf>
    <xf numFmtId="37" fontId="17" fillId="0" borderId="14" xfId="2" applyNumberFormat="1" applyFont="1" applyFill="1" applyBorder="1" applyAlignment="1" applyProtection="1">
      <alignment horizontal="right"/>
    </xf>
    <xf numFmtId="168" fontId="2" fillId="0" borderId="17" xfId="2" applyNumberFormat="1" applyFont="1" applyBorder="1" applyAlignment="1" applyProtection="1">
      <alignment horizontal="right"/>
    </xf>
    <xf numFmtId="0" fontId="17" fillId="0" borderId="0" xfId="2" applyFont="1" applyBorder="1" applyProtection="1"/>
    <xf numFmtId="49" fontId="1" fillId="0" borderId="0" xfId="2" applyNumberFormat="1" applyFill="1" applyBorder="1" applyAlignment="1" applyProtection="1">
      <alignment horizontal="center"/>
    </xf>
    <xf numFmtId="0" fontId="17" fillId="0" borderId="0" xfId="2" applyFont="1" applyFill="1" applyBorder="1" applyAlignment="1" applyProtection="1">
      <alignment horizontal="center"/>
    </xf>
    <xf numFmtId="37" fontId="17" fillId="0" borderId="0" xfId="2" applyNumberFormat="1" applyFont="1" applyBorder="1" applyAlignment="1" applyProtection="1">
      <alignment horizontal="right"/>
    </xf>
    <xf numFmtId="37" fontId="17" fillId="0" borderId="0" xfId="2" applyNumberFormat="1" applyFont="1" applyFill="1" applyBorder="1" applyAlignment="1" applyProtection="1">
      <alignment horizontal="right"/>
    </xf>
    <xf numFmtId="0" fontId="1" fillId="0" borderId="0" xfId="2" applyBorder="1" applyAlignment="1" applyProtection="1">
      <alignment horizontal="center"/>
    </xf>
    <xf numFmtId="168" fontId="1" fillId="0" borderId="0" xfId="2" applyNumberFormat="1" applyProtection="1"/>
    <xf numFmtId="172" fontId="10" fillId="0" borderId="0" xfId="6" applyNumberFormat="1" applyProtection="1"/>
    <xf numFmtId="0" fontId="1" fillId="0" borderId="0" xfId="2" applyFont="1" applyProtection="1"/>
    <xf numFmtId="43" fontId="1" fillId="0" borderId="0" xfId="2" applyNumberFormat="1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1" fillId="0" borderId="0" xfId="2" applyFont="1" applyAlignment="1" applyProtection="1">
      <alignment horizontal="left"/>
    </xf>
    <xf numFmtId="0" fontId="1" fillId="0" borderId="0" xfId="2" applyFont="1" applyBorder="1" applyProtection="1"/>
    <xf numFmtId="0" fontId="1" fillId="0" borderId="0" xfId="2" applyBorder="1" applyAlignment="1" applyProtection="1">
      <alignment horizontal="center"/>
    </xf>
    <xf numFmtId="0" fontId="1" fillId="0" borderId="0" xfId="2" applyBorder="1" applyAlignment="1" applyProtection="1">
      <alignment wrapText="1"/>
    </xf>
    <xf numFmtId="0" fontId="2" fillId="0" borderId="0" xfId="2" applyFont="1" applyBorder="1" applyAlignment="1" applyProtection="1">
      <alignment wrapText="1"/>
    </xf>
    <xf numFmtId="0" fontId="2" fillId="0" borderId="17" xfId="2" applyFont="1" applyBorder="1" applyAlignment="1" applyProtection="1">
      <alignment horizontal="center"/>
    </xf>
    <xf numFmtId="0" fontId="2" fillId="0" borderId="17" xfId="2" applyFont="1" applyBorder="1" applyAlignment="1" applyProtection="1">
      <alignment horizontal="center"/>
    </xf>
    <xf numFmtId="0" fontId="2" fillId="0" borderId="0" xfId="2" applyFont="1" applyBorder="1" applyAlignment="1" applyProtection="1"/>
    <xf numFmtId="0" fontId="2" fillId="0" borderId="12" xfId="2" applyFont="1" applyBorder="1" applyAlignment="1" applyProtection="1">
      <alignment horizontal="center" vertical="center"/>
    </xf>
    <xf numFmtId="0" fontId="24" fillId="0" borderId="17" xfId="2" applyFont="1" applyBorder="1" applyProtection="1"/>
    <xf numFmtId="0" fontId="2" fillId="0" borderId="13" xfId="2" applyFont="1" applyBorder="1" applyAlignment="1" applyProtection="1">
      <alignment horizontal="center" vertical="center" wrapText="1"/>
    </xf>
    <xf numFmtId="0" fontId="1" fillId="0" borderId="16" xfId="2" applyBorder="1" applyAlignment="1" applyProtection="1">
      <alignment horizontal="center"/>
    </xf>
    <xf numFmtId="0" fontId="1" fillId="0" borderId="17" xfId="2" applyBorder="1" applyAlignment="1" applyProtection="1">
      <alignment horizontal="center" wrapText="1"/>
    </xf>
    <xf numFmtId="0" fontId="1" fillId="0" borderId="12" xfId="2" applyBorder="1" applyAlignment="1" applyProtection="1">
      <alignment horizontal="center"/>
    </xf>
    <xf numFmtId="0" fontId="2" fillId="0" borderId="17" xfId="2" applyFont="1" applyBorder="1" applyProtection="1"/>
    <xf numFmtId="0" fontId="2" fillId="0" borderId="14" xfId="2" applyFont="1" applyBorder="1" applyAlignment="1" applyProtection="1">
      <alignment horizontal="center" vertical="center" wrapText="1"/>
    </xf>
    <xf numFmtId="0" fontId="1" fillId="0" borderId="16" xfId="2" applyFill="1" applyBorder="1" applyProtection="1"/>
    <xf numFmtId="37" fontId="1" fillId="0" borderId="17" xfId="2" applyNumberFormat="1" applyFill="1" applyBorder="1" applyProtection="1"/>
    <xf numFmtId="0" fontId="1" fillId="0" borderId="13" xfId="2" applyFill="1" applyBorder="1" applyProtection="1"/>
    <xf numFmtId="169" fontId="0" fillId="0" borderId="12" xfId="5" applyNumberFormat="1" applyFont="1" applyFill="1" applyBorder="1" applyProtection="1"/>
    <xf numFmtId="0" fontId="1" fillId="0" borderId="0" xfId="2" applyFill="1" applyBorder="1" applyProtection="1"/>
    <xf numFmtId="0" fontId="1" fillId="0" borderId="17" xfId="2" applyBorder="1" applyAlignment="1" applyProtection="1">
      <alignment horizontal="center"/>
    </xf>
    <xf numFmtId="169" fontId="0" fillId="0" borderId="12" xfId="5" applyNumberFormat="1" applyFont="1" applyBorder="1" applyProtection="1"/>
    <xf numFmtId="0" fontId="1" fillId="2" borderId="17" xfId="2" applyFont="1" applyFill="1" applyBorder="1" applyProtection="1">
      <protection locked="0"/>
    </xf>
    <xf numFmtId="0" fontId="1" fillId="0" borderId="16" xfId="2" applyBorder="1" applyProtection="1"/>
    <xf numFmtId="0" fontId="20" fillId="3" borderId="16" xfId="7" applyFill="1" applyBorder="1" applyProtection="1"/>
    <xf numFmtId="169" fontId="0" fillId="0" borderId="17" xfId="5" applyNumberFormat="1" applyFont="1" applyBorder="1" applyProtection="1"/>
    <xf numFmtId="0" fontId="1" fillId="3" borderId="16" xfId="2" applyFill="1" applyBorder="1" applyProtection="1"/>
    <xf numFmtId="0" fontId="1" fillId="0" borderId="28" xfId="2" applyBorder="1" applyProtection="1"/>
    <xf numFmtId="0" fontId="1" fillId="0" borderId="13" xfId="2" applyBorder="1" applyAlignment="1" applyProtection="1">
      <alignment horizontal="center"/>
    </xf>
    <xf numFmtId="0" fontId="1" fillId="3" borderId="29" xfId="2" applyFill="1" applyBorder="1" applyProtection="1"/>
    <xf numFmtId="0" fontId="1" fillId="0" borderId="14" xfId="2" applyBorder="1" applyAlignment="1" applyProtection="1">
      <alignment horizontal="center"/>
    </xf>
    <xf numFmtId="0" fontId="1" fillId="0" borderId="17" xfId="2" applyFill="1" applyBorder="1" applyProtection="1"/>
    <xf numFmtId="0" fontId="1" fillId="0" borderId="14" xfId="2" applyFill="1" applyBorder="1" applyProtection="1"/>
    <xf numFmtId="0" fontId="1" fillId="0" borderId="17" xfId="2" applyBorder="1" applyProtection="1"/>
    <xf numFmtId="0" fontId="1" fillId="0" borderId="30" xfId="2" applyFill="1" applyBorder="1" applyProtection="1"/>
    <xf numFmtId="169" fontId="1" fillId="0" borderId="17" xfId="2" applyNumberFormat="1" applyFill="1" applyBorder="1" applyProtection="1"/>
    <xf numFmtId="174" fontId="0" fillId="0" borderId="17" xfId="4" applyNumberFormat="1" applyFont="1" applyBorder="1" applyProtection="1"/>
    <xf numFmtId="0" fontId="1" fillId="0" borderId="31" xfId="2" applyBorder="1" applyProtection="1"/>
    <xf numFmtId="0" fontId="1" fillId="0" borderId="29" xfId="2" applyBorder="1" applyAlignment="1" applyProtection="1">
      <alignment horizontal="center"/>
    </xf>
    <xf numFmtId="0" fontId="1" fillId="0" borderId="28" xfId="2" applyBorder="1" applyAlignment="1" applyProtection="1">
      <alignment horizontal="center"/>
    </xf>
    <xf numFmtId="0" fontId="1" fillId="0" borderId="32" xfId="2" applyBorder="1" applyAlignment="1" applyProtection="1">
      <alignment horizontal="center"/>
    </xf>
    <xf numFmtId="0" fontId="1" fillId="0" borderId="23" xfId="2" applyBorder="1" applyAlignment="1" applyProtection="1">
      <alignment horizontal="center"/>
    </xf>
    <xf numFmtId="0" fontId="1" fillId="0" borderId="13" xfId="2" applyBorder="1" applyAlignment="1" applyProtection="1">
      <alignment horizontal="center" wrapText="1"/>
    </xf>
    <xf numFmtId="0" fontId="1" fillId="0" borderId="13" xfId="2" applyFont="1" applyBorder="1" applyAlignment="1" applyProtection="1">
      <alignment horizontal="center"/>
    </xf>
    <xf numFmtId="0" fontId="1" fillId="0" borderId="30" xfId="2" applyBorder="1" applyAlignment="1" applyProtection="1">
      <alignment horizontal="center"/>
    </xf>
    <xf numFmtId="0" fontId="1" fillId="0" borderId="16" xfId="2" applyBorder="1" applyAlignment="1" applyProtection="1">
      <alignment horizontal="center" wrapText="1"/>
    </xf>
    <xf numFmtId="0" fontId="1" fillId="0" borderId="14" xfId="2" applyFont="1" applyBorder="1" applyAlignment="1" applyProtection="1">
      <alignment horizontal="center"/>
    </xf>
    <xf numFmtId="0" fontId="1" fillId="3" borderId="0" xfId="2" applyFill="1" applyBorder="1" applyProtection="1"/>
    <xf numFmtId="0" fontId="1" fillId="0" borderId="12" xfId="2" applyBorder="1" applyProtection="1"/>
    <xf numFmtId="37" fontId="1" fillId="3" borderId="0" xfId="2" applyNumberFormat="1" applyFill="1" applyBorder="1" applyProtection="1"/>
    <xf numFmtId="170" fontId="0" fillId="2" borderId="17" xfId="5" applyNumberFormat="1" applyFont="1" applyFill="1" applyBorder="1" applyProtection="1">
      <protection locked="0"/>
    </xf>
    <xf numFmtId="0" fontId="1" fillId="0" borderId="23" xfId="2" applyBorder="1" applyProtection="1"/>
    <xf numFmtId="0" fontId="1" fillId="0" borderId="10" xfId="2" applyBorder="1" applyAlignment="1" applyProtection="1">
      <alignment horizontal="left"/>
    </xf>
    <xf numFmtId="0" fontId="1" fillId="0" borderId="14" xfId="2" applyBorder="1" applyProtection="1"/>
    <xf numFmtId="169" fontId="0" fillId="0" borderId="17" xfId="5" applyNumberFormat="1" applyFont="1" applyFill="1" applyBorder="1" applyProtection="1"/>
    <xf numFmtId="174" fontId="1" fillId="0" borderId="0" xfId="2" applyNumberFormat="1" applyProtection="1"/>
    <xf numFmtId="0" fontId="24" fillId="0" borderId="17" xfId="2" applyFont="1" applyFill="1" applyBorder="1" applyProtection="1"/>
    <xf numFmtId="0" fontId="1" fillId="0" borderId="28" xfId="2" applyBorder="1" applyAlignment="1" applyProtection="1">
      <alignment horizontal="center"/>
    </xf>
    <xf numFmtId="0" fontId="1" fillId="0" borderId="14" xfId="2" applyBorder="1" applyAlignment="1" applyProtection="1">
      <alignment horizontal="center"/>
    </xf>
    <xf numFmtId="0" fontId="1" fillId="0" borderId="14" xfId="2" applyBorder="1" applyAlignment="1" applyProtection="1">
      <alignment horizontal="center" wrapText="1"/>
    </xf>
    <xf numFmtId="169" fontId="0" fillId="2" borderId="17" xfId="5" applyNumberFormat="1" applyFont="1" applyFill="1" applyBorder="1" applyProtection="1">
      <protection locked="0"/>
    </xf>
    <xf numFmtId="0" fontId="1" fillId="0" borderId="10" xfId="2" applyBorder="1" applyAlignment="1" applyProtection="1">
      <alignment horizontal="center"/>
    </xf>
    <xf numFmtId="37" fontId="1" fillId="0" borderId="17" xfId="2" applyNumberFormat="1" applyBorder="1" applyProtection="1"/>
    <xf numFmtId="0" fontId="1" fillId="0" borderId="10" xfId="2" applyBorder="1" applyProtection="1"/>
    <xf numFmtId="0" fontId="1" fillId="0" borderId="32" xfId="2" applyBorder="1" applyProtection="1"/>
    <xf numFmtId="0" fontId="1" fillId="0" borderId="32" xfId="2" applyFill="1" applyBorder="1" applyProtection="1"/>
    <xf numFmtId="0" fontId="1" fillId="0" borderId="29" xfId="2" applyBorder="1" applyAlignment="1" applyProtection="1">
      <alignment horizontal="center"/>
    </xf>
    <xf numFmtId="0" fontId="1" fillId="0" borderId="17" xfId="2" applyFont="1" applyBorder="1" applyAlignment="1" applyProtection="1">
      <alignment horizontal="center"/>
    </xf>
    <xf numFmtId="0" fontId="1" fillId="0" borderId="16" xfId="2" applyBorder="1" applyAlignment="1" applyProtection="1">
      <alignment horizontal="center"/>
    </xf>
    <xf numFmtId="169" fontId="0" fillId="3" borderId="0" xfId="5" applyNumberFormat="1" applyFont="1" applyFill="1" applyBorder="1" applyProtection="1">
      <protection locked="0"/>
    </xf>
    <xf numFmtId="170" fontId="0" fillId="3" borderId="0" xfId="5" applyNumberFormat="1" applyFont="1" applyFill="1" applyBorder="1" applyProtection="1">
      <protection locked="0"/>
    </xf>
    <xf numFmtId="0" fontId="1" fillId="0" borderId="0" xfId="2" applyFont="1" applyFill="1" applyProtection="1"/>
    <xf numFmtId="169" fontId="0" fillId="0" borderId="14" xfId="5" applyNumberFormat="1" applyFont="1" applyFill="1" applyBorder="1" applyProtection="1"/>
    <xf numFmtId="0" fontId="1" fillId="0" borderId="32" xfId="2" applyBorder="1" applyAlignment="1" applyProtection="1">
      <alignment horizontal="center"/>
    </xf>
    <xf numFmtId="169" fontId="0" fillId="0" borderId="23" xfId="5" applyNumberFormat="1" applyFont="1" applyFill="1" applyBorder="1" applyProtection="1"/>
    <xf numFmtId="0" fontId="1" fillId="0" borderId="13" xfId="2" applyBorder="1" applyProtection="1"/>
    <xf numFmtId="169" fontId="0" fillId="0" borderId="13" xfId="5" applyNumberFormat="1" applyFont="1" applyBorder="1" applyProtection="1"/>
    <xf numFmtId="0" fontId="1" fillId="0" borderId="33" xfId="2" applyBorder="1" applyAlignment="1" applyProtection="1">
      <alignment horizontal="center"/>
    </xf>
    <xf numFmtId="0" fontId="1" fillId="0" borderId="28" xfId="2" applyFill="1" applyBorder="1" applyProtection="1"/>
    <xf numFmtId="0" fontId="1" fillId="0" borderId="29" xfId="2" applyBorder="1" applyProtection="1"/>
    <xf numFmtId="169" fontId="0" fillId="2" borderId="12" xfId="5" applyNumberFormat="1" applyFont="1" applyFill="1" applyBorder="1" applyProtection="1">
      <protection locked="0"/>
    </xf>
    <xf numFmtId="0" fontId="1" fillId="0" borderId="12" xfId="2" applyFill="1" applyBorder="1" applyProtection="1"/>
    <xf numFmtId="43" fontId="0" fillId="2" borderId="17" xfId="1" applyFont="1" applyFill="1" applyBorder="1" applyProtection="1">
      <protection locked="0"/>
    </xf>
    <xf numFmtId="166" fontId="1" fillId="0" borderId="17" xfId="1" applyNumberFormat="1" applyFont="1" applyFill="1" applyBorder="1" applyProtection="1"/>
    <xf numFmtId="0" fontId="1" fillId="0" borderId="28" xfId="2" applyFont="1" applyBorder="1" applyProtection="1"/>
    <xf numFmtId="0" fontId="1" fillId="0" borderId="31" xfId="2" applyBorder="1" applyAlignment="1" applyProtection="1">
      <alignment horizontal="center"/>
    </xf>
    <xf numFmtId="0" fontId="2" fillId="0" borderId="17" xfId="2" applyFont="1" applyFill="1" applyBorder="1" applyProtection="1"/>
    <xf numFmtId="169" fontId="1" fillId="0" borderId="17" xfId="2" applyNumberFormat="1" applyBorder="1" applyProtection="1"/>
    <xf numFmtId="10" fontId="1" fillId="0" borderId="17" xfId="2" applyNumberFormat="1" applyBorder="1" applyProtection="1"/>
    <xf numFmtId="169" fontId="0" fillId="0" borderId="34" xfId="5" applyNumberFormat="1" applyFont="1" applyBorder="1" applyProtection="1"/>
    <xf numFmtId="10" fontId="2" fillId="0" borderId="17" xfId="2" applyNumberFormat="1" applyFont="1" applyBorder="1" applyProtection="1"/>
    <xf numFmtId="0" fontId="2" fillId="0" borderId="16" xfId="2" applyFont="1" applyBorder="1" applyProtection="1"/>
    <xf numFmtId="169" fontId="2" fillId="0" borderId="35" xfId="5" applyNumberFormat="1" applyFont="1" applyBorder="1" applyProtection="1"/>
    <xf numFmtId="0" fontId="1" fillId="0" borderId="16" xfId="2" applyFont="1" applyBorder="1" applyProtection="1"/>
    <xf numFmtId="10" fontId="2" fillId="0" borderId="0" xfId="2" applyNumberFormat="1" applyFont="1" applyBorder="1" applyProtection="1"/>
    <xf numFmtId="0" fontId="2" fillId="0" borderId="0" xfId="2" applyFont="1" applyBorder="1" applyProtection="1"/>
    <xf numFmtId="169" fontId="2" fillId="0" borderId="0" xfId="5" applyNumberFormat="1" applyFont="1" applyBorder="1" applyProtection="1"/>
    <xf numFmtId="0" fontId="1" fillId="0" borderId="16" xfId="2" applyFont="1" applyFill="1" applyBorder="1" applyProtection="1"/>
    <xf numFmtId="0" fontId="2" fillId="0" borderId="0" xfId="2" applyFont="1" applyFill="1" applyBorder="1" applyProtection="1"/>
    <xf numFmtId="0" fontId="1" fillId="8" borderId="17" xfId="2" applyFill="1" applyBorder="1" applyAlignment="1" applyProtection="1">
      <alignment horizontal="center"/>
    </xf>
    <xf numFmtId="174" fontId="1" fillId="0" borderId="17" xfId="2" applyNumberFormat="1" applyBorder="1" applyProtection="1"/>
    <xf numFmtId="174" fontId="2" fillId="0" borderId="17" xfId="2" applyNumberFormat="1" applyFont="1" applyBorder="1" applyProtection="1"/>
  </cellXfs>
  <cellStyles count="8">
    <cellStyle name="Comma" xfId="1" builtinId="3"/>
    <cellStyle name="Comma 6" xfId="6"/>
    <cellStyle name="Comma 7 2" xfId="5"/>
    <cellStyle name="Currency 5 2" xfId="4"/>
    <cellStyle name="Normal" xfId="0" builtinId="0"/>
    <cellStyle name="Normal 2" xfId="7"/>
    <cellStyle name="Normal 4 2 2" xfId="2"/>
    <cellStyle name="Percent 6" xfId="3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7" workbookViewId="0">
      <selection activeCell="L14" sqref="L14"/>
    </sheetView>
  </sheetViews>
  <sheetFormatPr defaultRowHeight="14.4"/>
  <cols>
    <col min="1" max="1" width="9.33203125" style="1" customWidth="1"/>
    <col min="2" max="2" width="43.33203125" style="1" customWidth="1"/>
    <col min="3" max="3" width="7.33203125" style="1" customWidth="1"/>
    <col min="4" max="4" width="10.33203125" style="1" customWidth="1"/>
    <col min="5" max="5" width="7.6640625" style="1" customWidth="1"/>
    <col min="6" max="6" width="20.33203125" style="1" customWidth="1"/>
    <col min="7" max="7" width="14.5546875" style="1" customWidth="1"/>
    <col min="8" max="10" width="17.33203125" style="1" customWidth="1"/>
    <col min="11" max="11" width="21.33203125" style="1" customWidth="1"/>
    <col min="12" max="12" width="16.5546875" style="1" customWidth="1"/>
  </cols>
  <sheetData>
    <row r="1" spans="1:12">
      <c r="B1" s="2"/>
    </row>
    <row r="2" spans="1:12">
      <c r="A2" s="3"/>
      <c r="B2" s="3"/>
      <c r="C2" s="3"/>
      <c r="D2" s="3"/>
      <c r="E2" s="3"/>
      <c r="K2" s="4" t="s">
        <v>0</v>
      </c>
      <c r="L2" s="5"/>
    </row>
    <row r="3" spans="1:12" ht="17.399999999999999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/>
    </row>
    <row r="4" spans="1:12">
      <c r="B4" s="8" t="s">
        <v>2</v>
      </c>
      <c r="C4" s="8"/>
      <c r="D4" s="8"/>
      <c r="E4" s="8"/>
      <c r="F4" s="8"/>
      <c r="G4" s="8"/>
      <c r="H4" s="8"/>
      <c r="I4" s="8"/>
      <c r="K4" s="4" t="s">
        <v>3</v>
      </c>
      <c r="L4" s="7"/>
    </row>
    <row r="5" spans="1:12" ht="17.399999999999999">
      <c r="B5" s="8"/>
      <c r="C5" s="8"/>
      <c r="D5" s="8"/>
      <c r="E5" s="8"/>
      <c r="F5" s="8"/>
      <c r="G5" s="8"/>
      <c r="H5" s="8"/>
      <c r="I5" s="8"/>
      <c r="J5" s="6"/>
      <c r="K5" s="4" t="s">
        <v>4</v>
      </c>
      <c r="L5" s="7"/>
    </row>
    <row r="6" spans="1:12" ht="17.399999999999999">
      <c r="B6" s="8"/>
      <c r="C6" s="8"/>
      <c r="D6" s="8"/>
      <c r="E6" s="8"/>
      <c r="F6" s="8"/>
      <c r="G6" s="8"/>
      <c r="H6" s="8"/>
      <c r="I6" s="8"/>
      <c r="J6" s="6"/>
      <c r="K6" s="4" t="s">
        <v>5</v>
      </c>
      <c r="L6" s="5"/>
    </row>
    <row r="7" spans="1:12">
      <c r="B7" s="9"/>
      <c r="K7" s="4"/>
      <c r="L7" s="10"/>
    </row>
    <row r="8" spans="1:12">
      <c r="B8" s="9"/>
      <c r="K8" s="4" t="s">
        <v>6</v>
      </c>
      <c r="L8" s="5"/>
    </row>
    <row r="9" spans="1:12">
      <c r="B9" s="9"/>
      <c r="K9" s="11"/>
    </row>
    <row r="10" spans="1:12" ht="15" thickBot="1">
      <c r="A10" s="12"/>
      <c r="B10" s="13"/>
      <c r="C10" s="14"/>
      <c r="D10" s="15"/>
      <c r="E10" s="15"/>
      <c r="F10" s="15"/>
      <c r="G10" s="12"/>
      <c r="H10" s="12"/>
      <c r="I10" s="12"/>
      <c r="J10" s="12"/>
      <c r="K10" s="12"/>
      <c r="L10" s="15"/>
    </row>
    <row r="11" spans="1:12">
      <c r="A11" s="16"/>
      <c r="B11" s="17"/>
      <c r="C11" s="18"/>
      <c r="D11" s="18"/>
      <c r="E11" s="18"/>
      <c r="F11" s="18"/>
      <c r="G11" s="19"/>
      <c r="H11" s="18"/>
      <c r="I11" s="18"/>
      <c r="J11" s="18"/>
      <c r="K11" s="18"/>
      <c r="L11" s="20"/>
    </row>
    <row r="12" spans="1:12" ht="15.6">
      <c r="A12" s="20" t="s">
        <v>7</v>
      </c>
      <c r="B12" s="21" t="s">
        <v>8</v>
      </c>
      <c r="C12" s="17"/>
      <c r="D12" s="18"/>
      <c r="E12" s="18"/>
      <c r="F12" s="18"/>
      <c r="G12" s="19"/>
      <c r="H12" s="18"/>
      <c r="I12" s="18"/>
      <c r="J12" s="18"/>
      <c r="K12" s="18"/>
      <c r="L12" s="20"/>
    </row>
    <row r="13" spans="1:12" ht="15" thickBot="1">
      <c r="A13" s="16"/>
      <c r="B13" s="17"/>
      <c r="C13" s="18"/>
      <c r="D13" s="18"/>
      <c r="E13" s="18"/>
      <c r="F13" s="18"/>
      <c r="G13" s="19"/>
      <c r="H13" s="18"/>
      <c r="I13" s="18"/>
      <c r="J13" s="18"/>
      <c r="K13" s="18"/>
      <c r="L13" s="20"/>
    </row>
    <row r="14" spans="1:12" ht="15" thickBot="1">
      <c r="A14" s="19"/>
      <c r="B14" s="22" t="s">
        <v>9</v>
      </c>
      <c r="C14" s="22"/>
      <c r="D14" s="22"/>
      <c r="E14" s="22"/>
      <c r="F14" s="19"/>
      <c r="G14" s="23"/>
      <c r="H14" s="24"/>
      <c r="J14" s="25"/>
      <c r="K14" s="25"/>
      <c r="L14" s="11"/>
    </row>
    <row r="15" spans="1:12">
      <c r="A15" s="20"/>
      <c r="B15" s="26" t="s">
        <v>10</v>
      </c>
      <c r="C15" s="22" t="s">
        <v>11</v>
      </c>
      <c r="D15" s="22"/>
      <c r="E15" s="22"/>
      <c r="F15" s="27"/>
      <c r="G15" s="28" t="s">
        <v>12</v>
      </c>
      <c r="H15" s="29" t="s">
        <v>13</v>
      </c>
      <c r="J15" s="30"/>
      <c r="K15" s="30"/>
      <c r="L15" s="11"/>
    </row>
    <row r="16" spans="1:12" ht="15" thickBot="1">
      <c r="A16" s="19"/>
      <c r="B16" s="31"/>
      <c r="C16" s="19"/>
      <c r="D16" s="22"/>
      <c r="E16" s="22"/>
      <c r="F16" s="19"/>
      <c r="G16" s="32"/>
      <c r="H16" s="33"/>
      <c r="J16" s="30"/>
      <c r="K16" s="30"/>
      <c r="L16" s="11"/>
    </row>
    <row r="17" spans="1:12" ht="34.799999999999997" customHeight="1">
      <c r="A17" s="19"/>
      <c r="B17" s="34" t="s">
        <v>14</v>
      </c>
      <c r="C17" s="35" t="s">
        <v>15</v>
      </c>
      <c r="D17" s="36"/>
      <c r="E17" s="37"/>
      <c r="F17" s="38"/>
      <c r="G17" s="39">
        <v>19.25</v>
      </c>
      <c r="H17" s="40">
        <v>19.25</v>
      </c>
      <c r="J17" s="41"/>
      <c r="K17" s="41"/>
      <c r="L17" s="11"/>
    </row>
    <row r="18" spans="1:12" ht="22.8" customHeight="1">
      <c r="A18" s="19"/>
      <c r="B18" s="34" t="s">
        <v>16</v>
      </c>
      <c r="C18" s="35" t="s">
        <v>17</v>
      </c>
      <c r="D18" s="36"/>
      <c r="E18" s="37"/>
      <c r="F18" s="42"/>
      <c r="G18" s="39">
        <v>85.25</v>
      </c>
      <c r="H18" s="40">
        <v>85.25</v>
      </c>
      <c r="J18" s="41"/>
      <c r="K18" s="41"/>
      <c r="L18" s="11"/>
    </row>
    <row r="19" spans="1:12">
      <c r="A19" s="19"/>
      <c r="B19" s="34" t="s">
        <v>18</v>
      </c>
      <c r="C19" s="43"/>
      <c r="D19" s="44"/>
      <c r="E19" s="45"/>
      <c r="F19" s="42"/>
      <c r="G19" s="46"/>
      <c r="H19" s="40">
        <v>-0.79</v>
      </c>
      <c r="J19" s="47"/>
      <c r="K19" s="41"/>
      <c r="L19" s="11"/>
    </row>
    <row r="20" spans="1:12" ht="32.4" customHeight="1">
      <c r="A20" s="19"/>
      <c r="B20" s="48" t="s">
        <v>19</v>
      </c>
      <c r="C20" s="35" t="s">
        <v>20</v>
      </c>
      <c r="D20" s="36"/>
      <c r="E20" s="37"/>
      <c r="F20" s="42"/>
      <c r="G20" s="49"/>
      <c r="H20" s="50">
        <f>SUM(H17:H19)</f>
        <v>103.71</v>
      </c>
      <c r="J20" s="51"/>
      <c r="K20" s="51"/>
      <c r="L20" s="11"/>
    </row>
    <row r="21" spans="1:12" ht="15" thickBo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5.6">
      <c r="A23" s="20" t="s">
        <v>21</v>
      </c>
      <c r="B23" s="21" t="s">
        <v>22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19"/>
      <c r="B24" s="52" t="s">
        <v>23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>
      <c r="A25" s="19"/>
      <c r="B25" s="52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5.6">
      <c r="A26" s="19"/>
      <c r="B26" s="53" t="s">
        <v>24</v>
      </c>
      <c r="E26" s="54"/>
      <c r="F26" s="55"/>
      <c r="G26" s="56" t="s">
        <v>25</v>
      </c>
      <c r="H26" s="56"/>
      <c r="I26" s="56"/>
      <c r="J26" s="56"/>
      <c r="K26" s="56"/>
      <c r="L26" s="56"/>
    </row>
    <row r="27" spans="1:12">
      <c r="A27" s="19"/>
      <c r="B27" s="57" t="s">
        <v>26</v>
      </c>
      <c r="C27" s="58"/>
      <c r="D27" s="58" t="s">
        <v>27</v>
      </c>
      <c r="E27" s="59" t="s">
        <v>28</v>
      </c>
      <c r="F27" s="60"/>
      <c r="G27" s="60"/>
      <c r="H27" s="60"/>
      <c r="I27" s="60"/>
      <c r="J27" s="60"/>
      <c r="K27" s="60"/>
      <c r="L27" s="60"/>
    </row>
    <row r="28" spans="1:12" ht="27">
      <c r="A28" s="19"/>
      <c r="B28" s="61" t="s">
        <v>29</v>
      </c>
      <c r="C28" s="62" t="s">
        <v>30</v>
      </c>
      <c r="D28" s="62" t="s">
        <v>31</v>
      </c>
      <c r="E28" s="63" t="s">
        <v>31</v>
      </c>
      <c r="F28" s="64" t="s">
        <v>32</v>
      </c>
      <c r="G28" s="64"/>
      <c r="H28" s="64" t="s">
        <v>33</v>
      </c>
      <c r="I28" s="64" t="s">
        <v>34</v>
      </c>
      <c r="J28" s="64" t="s">
        <v>35</v>
      </c>
      <c r="K28" s="64" t="s">
        <v>36</v>
      </c>
      <c r="L28" s="65" t="s">
        <v>37</v>
      </c>
    </row>
    <row r="29" spans="1:12">
      <c r="A29" s="19"/>
      <c r="B29" s="66" t="s">
        <v>38</v>
      </c>
      <c r="C29" s="67" t="s">
        <v>39</v>
      </c>
      <c r="D29" s="67">
        <v>4006</v>
      </c>
      <c r="E29" s="68">
        <v>4705</v>
      </c>
      <c r="F29" s="66"/>
      <c r="G29" s="69"/>
      <c r="H29" s="70">
        <v>7366318.3027738361</v>
      </c>
      <c r="I29" s="70">
        <v>291359568.92034829</v>
      </c>
      <c r="J29" s="71">
        <f t="shared" ref="J29:J37" si="0">+$G$17/1000</f>
        <v>1.925E-2</v>
      </c>
      <c r="K29" s="71">
        <f t="shared" ref="K29:K37" si="1">+$H$20/1000</f>
        <v>0.10371</v>
      </c>
      <c r="L29" s="72">
        <f t="shared" ref="L29:L37" si="2">(+F29+H29)*J29+(I29*K29)</f>
        <v>30358702.520057715</v>
      </c>
    </row>
    <row r="30" spans="1:12">
      <c r="A30" s="19"/>
      <c r="B30" s="66" t="s">
        <v>40</v>
      </c>
      <c r="C30" s="67" t="s">
        <v>39</v>
      </c>
      <c r="D30" s="67">
        <v>4010</v>
      </c>
      <c r="E30" s="68">
        <v>4705</v>
      </c>
      <c r="F30" s="66"/>
      <c r="G30" s="69"/>
      <c r="H30" s="70">
        <v>13111012.598077636</v>
      </c>
      <c r="I30" s="70">
        <v>64134420.643421128</v>
      </c>
      <c r="J30" s="71">
        <f t="shared" si="0"/>
        <v>1.925E-2</v>
      </c>
      <c r="K30" s="71">
        <f t="shared" si="1"/>
        <v>0.10371</v>
      </c>
      <c r="L30" s="72">
        <f t="shared" si="2"/>
        <v>6903767.7574421996</v>
      </c>
    </row>
    <row r="31" spans="1:12">
      <c r="A31" s="19"/>
      <c r="B31" s="66" t="s">
        <v>41</v>
      </c>
      <c r="C31" s="67" t="s">
        <v>39</v>
      </c>
      <c r="D31" s="67">
        <v>4035</v>
      </c>
      <c r="E31" s="68">
        <v>4705</v>
      </c>
      <c r="F31" s="70">
        <v>208282274.38</v>
      </c>
      <c r="G31" s="69"/>
      <c r="H31" s="70">
        <v>270118350.19207978</v>
      </c>
      <c r="I31" s="70">
        <v>19272594.824192703</v>
      </c>
      <c r="J31" s="71">
        <f t="shared" si="0"/>
        <v>1.925E-2</v>
      </c>
      <c r="K31" s="71">
        <f t="shared" si="1"/>
        <v>0.10371</v>
      </c>
      <c r="L31" s="72">
        <f t="shared" si="2"/>
        <v>11207972.83222956</v>
      </c>
    </row>
    <row r="32" spans="1:12">
      <c r="A32" s="19"/>
      <c r="B32" s="66" t="s">
        <v>42</v>
      </c>
      <c r="C32" s="67" t="s">
        <v>39</v>
      </c>
      <c r="D32" s="67">
        <v>4010</v>
      </c>
      <c r="E32" s="68">
        <v>4705</v>
      </c>
      <c r="F32" s="70"/>
      <c r="G32" s="69"/>
      <c r="H32" s="70">
        <v>0</v>
      </c>
      <c r="I32" s="70">
        <v>1502728.3720270565</v>
      </c>
      <c r="J32" s="71">
        <f t="shared" si="0"/>
        <v>1.925E-2</v>
      </c>
      <c r="K32" s="71">
        <f t="shared" si="1"/>
        <v>0.10371</v>
      </c>
      <c r="L32" s="72">
        <f t="shared" si="2"/>
        <v>155847.95946292602</v>
      </c>
    </row>
    <row r="33" spans="1:12">
      <c r="A33" s="19"/>
      <c r="B33" s="66" t="s">
        <v>43</v>
      </c>
      <c r="C33" s="67" t="s">
        <v>39</v>
      </c>
      <c r="D33" s="67">
        <v>4025</v>
      </c>
      <c r="E33" s="68">
        <v>4705</v>
      </c>
      <c r="F33" s="66"/>
      <c r="G33" s="69"/>
      <c r="H33" s="70">
        <v>4901.2099302156103</v>
      </c>
      <c r="I33" s="70">
        <v>149489.63706738697</v>
      </c>
      <c r="J33" s="71">
        <f t="shared" si="0"/>
        <v>1.925E-2</v>
      </c>
      <c r="K33" s="71">
        <f t="shared" si="1"/>
        <v>0.10371</v>
      </c>
      <c r="L33" s="72">
        <f t="shared" si="2"/>
        <v>15597.918551415352</v>
      </c>
    </row>
    <row r="34" spans="1:12">
      <c r="A34" s="19"/>
      <c r="B34" s="66" t="s">
        <v>44</v>
      </c>
      <c r="C34" s="67" t="s">
        <v>39</v>
      </c>
      <c r="D34" s="67">
        <v>4025</v>
      </c>
      <c r="E34" s="68">
        <v>4705</v>
      </c>
      <c r="F34" s="66"/>
      <c r="G34" s="69"/>
      <c r="H34" s="70">
        <v>8058549.1930789379</v>
      </c>
      <c r="I34" s="70">
        <v>0</v>
      </c>
      <c r="J34" s="71">
        <f t="shared" si="0"/>
        <v>1.925E-2</v>
      </c>
      <c r="K34" s="71">
        <f t="shared" si="1"/>
        <v>0.10371</v>
      </c>
      <c r="L34" s="72">
        <f t="shared" si="2"/>
        <v>155127.07196676955</v>
      </c>
    </row>
    <row r="35" spans="1:12">
      <c r="A35" s="19"/>
      <c r="B35" s="66" t="s">
        <v>45</v>
      </c>
      <c r="C35" s="67" t="s">
        <v>39</v>
      </c>
      <c r="D35" s="67">
        <v>4025</v>
      </c>
      <c r="E35" s="68">
        <v>4705</v>
      </c>
      <c r="F35" s="66"/>
      <c r="G35" s="69"/>
      <c r="H35" s="70">
        <v>0</v>
      </c>
      <c r="I35" s="70">
        <v>0</v>
      </c>
      <c r="J35" s="71">
        <f t="shared" si="0"/>
        <v>1.925E-2</v>
      </c>
      <c r="K35" s="71">
        <f t="shared" si="1"/>
        <v>0.10371</v>
      </c>
      <c r="L35" s="72">
        <f t="shared" si="2"/>
        <v>0</v>
      </c>
    </row>
    <row r="36" spans="1:12">
      <c r="A36" s="19"/>
      <c r="B36" s="66"/>
      <c r="C36" s="67" t="s">
        <v>39</v>
      </c>
      <c r="D36" s="67">
        <v>4025</v>
      </c>
      <c r="E36" s="68">
        <v>4705</v>
      </c>
      <c r="F36" s="66"/>
      <c r="G36" s="69"/>
      <c r="H36" s="70"/>
      <c r="I36" s="70"/>
      <c r="J36" s="71">
        <f t="shared" si="0"/>
        <v>1.925E-2</v>
      </c>
      <c r="K36" s="71">
        <f t="shared" si="1"/>
        <v>0.10371</v>
      </c>
      <c r="L36" s="72">
        <f t="shared" si="2"/>
        <v>0</v>
      </c>
    </row>
    <row r="37" spans="1:12">
      <c r="A37" s="19"/>
      <c r="B37" s="66"/>
      <c r="C37" s="67" t="s">
        <v>39</v>
      </c>
      <c r="D37" s="67">
        <v>4025</v>
      </c>
      <c r="E37" s="68">
        <v>4705</v>
      </c>
      <c r="F37" s="66"/>
      <c r="G37" s="69"/>
      <c r="H37" s="66"/>
      <c r="I37" s="66"/>
      <c r="J37" s="71">
        <f t="shared" si="0"/>
        <v>1.925E-2</v>
      </c>
      <c r="K37" s="71">
        <f t="shared" si="1"/>
        <v>0.10371</v>
      </c>
      <c r="L37" s="72">
        <f t="shared" si="2"/>
        <v>0</v>
      </c>
    </row>
    <row r="38" spans="1:12">
      <c r="A38" s="19"/>
      <c r="B38" s="73" t="s">
        <v>46</v>
      </c>
      <c r="C38" s="74"/>
      <c r="D38" s="75"/>
      <c r="E38" s="76"/>
      <c r="F38" s="77"/>
      <c r="G38" s="78"/>
      <c r="H38" s="77"/>
      <c r="I38" s="79"/>
      <c r="J38" s="79"/>
      <c r="K38" s="77"/>
      <c r="L38" s="80">
        <f>SUM(L29:L37)</f>
        <v>48797016.059710585</v>
      </c>
    </row>
    <row r="39" spans="1:12">
      <c r="A39" s="19"/>
      <c r="B39" s="52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>
      <c r="A40" s="19"/>
      <c r="B40" s="81"/>
      <c r="C40" s="19"/>
      <c r="D40" s="19"/>
      <c r="E40" s="19"/>
      <c r="F40" s="82"/>
      <c r="G40" s="82"/>
      <c r="H40" s="19"/>
      <c r="I40" s="19"/>
      <c r="J40" s="19"/>
      <c r="K40" s="19"/>
      <c r="L40" s="19"/>
    </row>
    <row r="41" spans="1:12" ht="15.6">
      <c r="A41" s="19"/>
      <c r="B41" s="53" t="s">
        <v>47</v>
      </c>
      <c r="E41" s="54"/>
      <c r="F41" s="83"/>
      <c r="G41" s="84" t="str">
        <f>G26</f>
        <v>2021 Test Year</v>
      </c>
      <c r="H41" s="85"/>
      <c r="I41" s="85"/>
      <c r="J41" s="86"/>
      <c r="K41" s="85"/>
      <c r="L41" s="85"/>
    </row>
    <row r="42" spans="1:12">
      <c r="A42" s="19"/>
      <c r="B42" s="57" t="s">
        <v>26</v>
      </c>
      <c r="C42" s="62"/>
      <c r="D42" s="58" t="s">
        <v>27</v>
      </c>
      <c r="E42" s="59" t="s">
        <v>28</v>
      </c>
      <c r="F42" s="87"/>
      <c r="G42" s="88" t="s">
        <v>48</v>
      </c>
      <c r="H42" s="69"/>
      <c r="I42" s="69"/>
      <c r="J42" s="89"/>
      <c r="K42" s="90" t="s">
        <v>49</v>
      </c>
      <c r="L42" s="58" t="s">
        <v>37</v>
      </c>
    </row>
    <row r="43" spans="1:12">
      <c r="A43" s="19"/>
      <c r="B43" s="66" t="s">
        <v>50</v>
      </c>
      <c r="C43" s="67"/>
      <c r="D43" s="67">
        <v>4035</v>
      </c>
      <c r="E43" s="68">
        <v>4707</v>
      </c>
      <c r="F43" s="91"/>
      <c r="G43" s="70">
        <v>208282274.38</v>
      </c>
      <c r="H43" s="69"/>
      <c r="I43" s="69"/>
      <c r="J43" s="92"/>
      <c r="K43" s="93">
        <v>7.1027056402359623E-2</v>
      </c>
      <c r="L43" s="94">
        <f>+K43*G43</f>
        <v>14793676.850000001</v>
      </c>
    </row>
    <row r="44" spans="1:12">
      <c r="A44" s="19"/>
      <c r="B44" s="66"/>
      <c r="C44" s="67"/>
      <c r="D44" s="67">
        <v>4010</v>
      </c>
      <c r="E44" s="68">
        <v>4707</v>
      </c>
      <c r="F44" s="91"/>
      <c r="G44" s="70"/>
      <c r="H44" s="69"/>
      <c r="I44" s="69"/>
      <c r="J44" s="92"/>
      <c r="K44" s="66"/>
      <c r="L44" s="94">
        <f>+K44*G44</f>
        <v>0</v>
      </c>
    </row>
    <row r="45" spans="1:12">
      <c r="A45" s="19"/>
      <c r="B45" s="66"/>
      <c r="C45" s="67"/>
      <c r="D45" s="67">
        <v>4010</v>
      </c>
      <c r="E45" s="68">
        <v>4707</v>
      </c>
      <c r="F45" s="91"/>
      <c r="G45" s="66"/>
      <c r="H45" s="69"/>
      <c r="I45" s="69"/>
      <c r="J45" s="95"/>
      <c r="K45" s="66"/>
      <c r="L45" s="94">
        <f>+K45*G45</f>
        <v>0</v>
      </c>
    </row>
    <row r="46" spans="1:12">
      <c r="A46" s="19"/>
      <c r="F46" s="96">
        <f>+F43+F44</f>
        <v>0</v>
      </c>
      <c r="G46" s="97">
        <f>SUM(G43:G45)</f>
        <v>208282274.38</v>
      </c>
      <c r="H46" s="69"/>
      <c r="I46" s="69"/>
      <c r="J46" s="98"/>
      <c r="K46" s="99"/>
      <c r="L46" s="100">
        <f>SUM(L43:L45)</f>
        <v>14793676.850000001</v>
      </c>
    </row>
    <row r="47" spans="1:12">
      <c r="A47" s="19"/>
      <c r="B47" s="19"/>
      <c r="C47" s="19"/>
      <c r="D47" s="19"/>
      <c r="E47" s="19"/>
      <c r="F47" s="19"/>
      <c r="G47" s="19"/>
      <c r="H47" s="19"/>
      <c r="I47" s="19"/>
      <c r="J47" s="101"/>
      <c r="K47" s="19"/>
      <c r="L47" s="19"/>
    </row>
    <row r="48" spans="1:12" ht="15.6">
      <c r="B48" s="53" t="s">
        <v>51</v>
      </c>
      <c r="E48" s="54"/>
      <c r="F48" s="55"/>
      <c r="G48" s="56" t="str">
        <f>G41</f>
        <v>2021 Test Year</v>
      </c>
      <c r="H48" s="56"/>
      <c r="I48" s="56"/>
      <c r="J48" s="56"/>
      <c r="K48" s="56"/>
      <c r="L48" s="56"/>
    </row>
    <row r="49" spans="1:12">
      <c r="A49" s="102"/>
      <c r="B49" s="57" t="s">
        <v>26</v>
      </c>
      <c r="C49" s="58"/>
      <c r="D49" s="58" t="s">
        <v>27</v>
      </c>
      <c r="E49" s="59" t="s">
        <v>28</v>
      </c>
      <c r="F49" s="60"/>
      <c r="G49" s="60"/>
      <c r="H49" s="60"/>
      <c r="I49" s="60"/>
      <c r="J49" s="60"/>
      <c r="K49" s="60"/>
      <c r="L49" s="65" t="s">
        <v>37</v>
      </c>
    </row>
    <row r="50" spans="1:12" ht="27">
      <c r="B50" s="61" t="s">
        <v>29</v>
      </c>
      <c r="C50" s="62" t="s">
        <v>30</v>
      </c>
      <c r="D50" s="62" t="s">
        <v>31</v>
      </c>
      <c r="E50" s="63" t="s">
        <v>31</v>
      </c>
      <c r="F50" s="103"/>
      <c r="G50" s="103"/>
      <c r="H50" s="64" t="s">
        <v>52</v>
      </c>
      <c r="I50" s="104"/>
      <c r="J50" s="104"/>
      <c r="K50" s="103" t="s">
        <v>53</v>
      </c>
    </row>
    <row r="51" spans="1:12">
      <c r="B51" s="105" t="str">
        <f>IF(B29=0,"",B29)</f>
        <v>Residential</v>
      </c>
      <c r="C51" s="67" t="s">
        <v>39</v>
      </c>
      <c r="D51" s="67">
        <v>4006</v>
      </c>
      <c r="E51" s="67">
        <v>4707</v>
      </c>
      <c r="F51" s="106"/>
      <c r="G51" s="106"/>
      <c r="H51" s="107">
        <f>+H29</f>
        <v>7366318.3027738361</v>
      </c>
      <c r="I51" s="106"/>
      <c r="J51" s="106"/>
      <c r="K51" s="108">
        <f t="shared" ref="K51:K58" si="3">+$G$18/1000</f>
        <v>8.5250000000000006E-2</v>
      </c>
      <c r="L51" s="72">
        <f t="shared" ref="L51:L56" si="4">+K51*H51</f>
        <v>627978.63531146955</v>
      </c>
    </row>
    <row r="52" spans="1:12">
      <c r="B52" s="105" t="str">
        <f t="shared" ref="B52:B58" si="5">IF(B30=0,"",B30)</f>
        <v>General Service &lt; 50 kW</v>
      </c>
      <c r="C52" s="67" t="s">
        <v>39</v>
      </c>
      <c r="D52" s="67">
        <v>4010</v>
      </c>
      <c r="E52" s="67">
        <v>4707</v>
      </c>
      <c r="F52" s="106"/>
      <c r="G52" s="106"/>
      <c r="H52" s="107">
        <f t="shared" ref="H52:H58" si="6">+H30</f>
        <v>13111012.598077636</v>
      </c>
      <c r="I52" s="106"/>
      <c r="J52" s="106"/>
      <c r="K52" s="108">
        <f t="shared" si="3"/>
        <v>8.5250000000000006E-2</v>
      </c>
      <c r="L52" s="72">
        <f t="shared" si="4"/>
        <v>1117713.8239861187</v>
      </c>
    </row>
    <row r="53" spans="1:12">
      <c r="B53" s="105" t="str">
        <f t="shared" si="5"/>
        <v>General Service 50 to 2999 kW</v>
      </c>
      <c r="C53" s="67" t="s">
        <v>39</v>
      </c>
      <c r="D53" s="67">
        <v>4035</v>
      </c>
      <c r="E53" s="67">
        <v>4707</v>
      </c>
      <c r="F53" s="106"/>
      <c r="G53" s="106"/>
      <c r="H53" s="107">
        <f t="shared" si="6"/>
        <v>270118350.19207978</v>
      </c>
      <c r="I53" s="106"/>
      <c r="J53" s="106"/>
      <c r="K53" s="108">
        <f t="shared" si="3"/>
        <v>8.5250000000000006E-2</v>
      </c>
      <c r="L53" s="72">
        <f t="shared" si="4"/>
        <v>23027589.353874803</v>
      </c>
    </row>
    <row r="54" spans="1:12">
      <c r="B54" s="105" t="str">
        <f t="shared" si="5"/>
        <v>Unmetered Scattered Load</v>
      </c>
      <c r="C54" s="67" t="s">
        <v>39</v>
      </c>
      <c r="D54" s="67">
        <v>4010</v>
      </c>
      <c r="E54" s="67">
        <v>4707</v>
      </c>
      <c r="F54" s="106"/>
      <c r="G54" s="106"/>
      <c r="H54" s="107">
        <f t="shared" si="6"/>
        <v>0</v>
      </c>
      <c r="I54" s="106"/>
      <c r="J54" s="106"/>
      <c r="K54" s="108">
        <f t="shared" si="3"/>
        <v>8.5250000000000006E-2</v>
      </c>
      <c r="L54" s="72">
        <f t="shared" si="4"/>
        <v>0</v>
      </c>
    </row>
    <row r="55" spans="1:12">
      <c r="B55" s="105" t="str">
        <f t="shared" si="5"/>
        <v>Sentinel Lighting</v>
      </c>
      <c r="C55" s="67" t="s">
        <v>39</v>
      </c>
      <c r="D55" s="67">
        <v>4025</v>
      </c>
      <c r="E55" s="67">
        <v>4707</v>
      </c>
      <c r="F55" s="106"/>
      <c r="G55" s="106"/>
      <c r="H55" s="107">
        <f t="shared" si="6"/>
        <v>4901.2099302156103</v>
      </c>
      <c r="I55" s="106"/>
      <c r="J55" s="106"/>
      <c r="K55" s="108">
        <f t="shared" si="3"/>
        <v>8.5250000000000006E-2</v>
      </c>
      <c r="L55" s="72">
        <f t="shared" si="4"/>
        <v>417.82814655088083</v>
      </c>
    </row>
    <row r="56" spans="1:12">
      <c r="B56" s="105" t="str">
        <f t="shared" si="5"/>
        <v xml:space="preserve">Street Lighting </v>
      </c>
      <c r="C56" s="67" t="s">
        <v>39</v>
      </c>
      <c r="D56" s="67">
        <v>4025</v>
      </c>
      <c r="E56" s="67">
        <v>4707</v>
      </c>
      <c r="F56" s="106"/>
      <c r="G56" s="106"/>
      <c r="H56" s="107">
        <f t="shared" si="6"/>
        <v>8058549.1930789379</v>
      </c>
      <c r="I56" s="106"/>
      <c r="J56" s="106"/>
      <c r="K56" s="108">
        <f t="shared" si="3"/>
        <v>8.5250000000000006E-2</v>
      </c>
      <c r="L56" s="72">
        <f t="shared" si="4"/>
        <v>686991.31870997953</v>
      </c>
    </row>
    <row r="57" spans="1:12">
      <c r="B57" s="105" t="str">
        <f t="shared" si="5"/>
        <v>Embedded Distributor</v>
      </c>
      <c r="C57" s="67" t="s">
        <v>39</v>
      </c>
      <c r="D57" s="67">
        <v>4025</v>
      </c>
      <c r="E57" s="67">
        <v>4707</v>
      </c>
      <c r="F57" s="106"/>
      <c r="G57" s="106"/>
      <c r="H57" s="107">
        <f t="shared" si="6"/>
        <v>0</v>
      </c>
      <c r="I57" s="106"/>
      <c r="J57" s="106"/>
      <c r="K57" s="108">
        <f t="shared" si="3"/>
        <v>8.5250000000000006E-2</v>
      </c>
      <c r="L57" s="72">
        <f>K57*H57</f>
        <v>0</v>
      </c>
    </row>
    <row r="58" spans="1:12">
      <c r="B58" s="105" t="str">
        <f t="shared" si="5"/>
        <v/>
      </c>
      <c r="C58" s="67" t="s">
        <v>39</v>
      </c>
      <c r="D58" s="67">
        <v>4025</v>
      </c>
      <c r="E58" s="67">
        <v>4707</v>
      </c>
      <c r="F58" s="106"/>
      <c r="G58" s="106"/>
      <c r="H58" s="107">
        <f t="shared" si="6"/>
        <v>0</v>
      </c>
      <c r="I58" s="106"/>
      <c r="J58" s="106"/>
      <c r="K58" s="108">
        <f t="shared" si="3"/>
        <v>8.5250000000000006E-2</v>
      </c>
      <c r="L58" s="72">
        <f>K58*H58</f>
        <v>0</v>
      </c>
    </row>
    <row r="59" spans="1:12">
      <c r="B59" s="105" t="s">
        <v>54</v>
      </c>
      <c r="C59" s="109"/>
      <c r="D59" s="109"/>
      <c r="E59" s="110"/>
      <c r="F59" s="111"/>
      <c r="G59" s="111"/>
      <c r="H59" s="112">
        <f>SUM(H51:H58)</f>
        <v>298659131.49594045</v>
      </c>
      <c r="I59" s="111"/>
      <c r="J59" s="111"/>
      <c r="K59" s="113"/>
      <c r="L59" s="80"/>
    </row>
    <row r="60" spans="1:12">
      <c r="B60" s="57" t="s">
        <v>46</v>
      </c>
      <c r="C60" s="114"/>
      <c r="D60" s="115"/>
      <c r="E60" s="116"/>
      <c r="F60" s="117"/>
      <c r="G60" s="118"/>
      <c r="H60" s="117"/>
      <c r="I60" s="117"/>
      <c r="J60" s="117"/>
      <c r="K60" s="77"/>
      <c r="L60" s="119">
        <f>SUM(L51:L58)</f>
        <v>25460690.960028924</v>
      </c>
    </row>
    <row r="61" spans="1:12">
      <c r="B61" s="120"/>
      <c r="C61" s="121"/>
      <c r="D61" s="122"/>
      <c r="E61" s="122"/>
      <c r="F61" s="123"/>
      <c r="G61" s="124"/>
      <c r="H61" s="123"/>
      <c r="I61" s="123"/>
      <c r="J61" s="123"/>
      <c r="K61" s="123"/>
      <c r="L61" s="125"/>
    </row>
    <row r="62" spans="1:12">
      <c r="F62" s="11"/>
      <c r="L62" s="126"/>
    </row>
    <row r="63" spans="1:12">
      <c r="A63" s="1" t="s">
        <v>55</v>
      </c>
      <c r="F63" s="127"/>
      <c r="G63" s="127"/>
      <c r="H63" s="127"/>
      <c r="I63" s="127"/>
      <c r="J63" s="127"/>
      <c r="K63" s="127"/>
    </row>
    <row r="64" spans="1:12">
      <c r="A64" s="128" t="s">
        <v>56</v>
      </c>
      <c r="G64" s="129"/>
      <c r="H64" s="129"/>
      <c r="I64" s="129"/>
      <c r="J64" s="129"/>
      <c r="K64" s="129"/>
    </row>
    <row r="65" spans="1:8">
      <c r="A65" s="1" t="s">
        <v>57</v>
      </c>
      <c r="H65" s="11"/>
    </row>
    <row r="66" spans="1:8">
      <c r="H66" s="11"/>
    </row>
  </sheetData>
  <mergeCells count="8">
    <mergeCell ref="G41:L41"/>
    <mergeCell ref="G48:L48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opLeftCell="A139" workbookViewId="0">
      <selection activeCell="A155" sqref="A155"/>
    </sheetView>
  </sheetViews>
  <sheetFormatPr defaultRowHeight="14.4"/>
  <cols>
    <col min="1" max="1" width="27.33203125" style="1" customWidth="1"/>
    <col min="2" max="2" width="8" style="1" bestFit="1" customWidth="1"/>
    <col min="3" max="3" width="1.5546875" style="1" customWidth="1"/>
    <col min="4" max="4" width="23.33203125" style="1" bestFit="1" customWidth="1"/>
    <col min="5" max="5" width="15.33203125" style="1" bestFit="1" customWidth="1"/>
    <col min="6" max="6" width="12.33203125" style="1" customWidth="1"/>
    <col min="7" max="7" width="2.33203125" style="1" customWidth="1"/>
    <col min="8" max="8" width="19.33203125" style="1" customWidth="1"/>
    <col min="9" max="9" width="11.33203125" style="1" customWidth="1"/>
    <col min="10" max="10" width="16.109375" style="1" bestFit="1" customWidth="1"/>
    <col min="11" max="11" width="16.33203125" style="1" bestFit="1" customWidth="1"/>
    <col min="12" max="12" width="12" style="1" bestFit="1" customWidth="1"/>
  </cols>
  <sheetData>
    <row r="1" spans="1:11">
      <c r="A1" s="130" t="s">
        <v>58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1">
      <c r="A2" s="131"/>
      <c r="B2" s="131"/>
      <c r="C2" s="131"/>
      <c r="D2" s="131"/>
      <c r="E2" s="131"/>
      <c r="F2" s="131"/>
      <c r="G2" s="131"/>
      <c r="H2" s="131"/>
      <c r="I2" s="131"/>
      <c r="J2" s="4" t="s">
        <v>0</v>
      </c>
      <c r="K2" s="5"/>
    </row>
    <row r="3" spans="1:11">
      <c r="A3" s="131"/>
      <c r="B3" s="131"/>
      <c r="C3" s="131"/>
      <c r="D3" s="131"/>
      <c r="E3" s="131"/>
      <c r="F3" s="131"/>
      <c r="G3" s="131"/>
      <c r="H3" s="131"/>
      <c r="I3" s="131"/>
      <c r="J3" s="4" t="s">
        <v>1</v>
      </c>
      <c r="K3" s="5"/>
    </row>
    <row r="4" spans="1:11">
      <c r="A4" s="131"/>
      <c r="B4" s="131"/>
      <c r="C4" s="131"/>
      <c r="D4" s="131"/>
      <c r="E4" s="131"/>
      <c r="F4" s="131"/>
      <c r="G4" s="131"/>
      <c r="H4" s="131"/>
      <c r="I4" s="131"/>
      <c r="J4" s="4" t="s">
        <v>3</v>
      </c>
      <c r="K4" s="5"/>
    </row>
    <row r="5" spans="1:11">
      <c r="A5" s="131"/>
      <c r="B5" s="131"/>
      <c r="C5" s="131"/>
      <c r="D5" s="131"/>
      <c r="E5" s="131"/>
      <c r="F5" s="131"/>
      <c r="G5" s="131"/>
      <c r="H5" s="131"/>
      <c r="I5" s="131"/>
      <c r="J5" s="4" t="s">
        <v>4</v>
      </c>
      <c r="K5" s="5"/>
    </row>
    <row r="6" spans="1:11">
      <c r="A6" s="132" t="s">
        <v>59</v>
      </c>
      <c r="B6" s="131"/>
      <c r="C6" s="131"/>
      <c r="D6" s="131"/>
      <c r="E6" s="131"/>
      <c r="F6" s="131"/>
      <c r="G6" s="131"/>
      <c r="H6" s="131"/>
      <c r="I6" s="131"/>
      <c r="J6" s="4" t="s">
        <v>5</v>
      </c>
      <c r="K6" s="5"/>
    </row>
    <row r="7" spans="1:11">
      <c r="A7" s="128" t="s">
        <v>60</v>
      </c>
      <c r="J7" s="4"/>
      <c r="K7" s="10"/>
    </row>
    <row r="8" spans="1:11">
      <c r="A8" s="128" t="s">
        <v>61</v>
      </c>
      <c r="J8" s="4" t="s">
        <v>6</v>
      </c>
      <c r="K8" s="5"/>
    </row>
    <row r="9" spans="1:11">
      <c r="A9" s="133" t="s">
        <v>62</v>
      </c>
      <c r="E9" s="134"/>
      <c r="F9" s="134"/>
      <c r="G9" s="125"/>
      <c r="H9" s="125"/>
      <c r="I9" s="134"/>
      <c r="J9" s="134"/>
    </row>
    <row r="10" spans="1:11">
      <c r="A10" s="11"/>
      <c r="B10" s="135"/>
      <c r="C10" s="136"/>
      <c r="D10" s="137" t="s">
        <v>25</v>
      </c>
      <c r="E10" s="138" t="s">
        <v>13</v>
      </c>
      <c r="F10" s="138"/>
      <c r="G10" s="139"/>
      <c r="H10" s="137" t="str">
        <f>D10</f>
        <v>2021 Test Year</v>
      </c>
      <c r="I10" s="138" t="s">
        <v>12</v>
      </c>
      <c r="J10" s="138"/>
      <c r="K10" s="140" t="s">
        <v>63</v>
      </c>
    </row>
    <row r="11" spans="1:11">
      <c r="A11" s="141" t="s">
        <v>64</v>
      </c>
      <c r="B11" s="142" t="s">
        <v>65</v>
      </c>
      <c r="C11" s="143"/>
      <c r="D11" s="144" t="s">
        <v>66</v>
      </c>
      <c r="E11" s="144" t="s">
        <v>67</v>
      </c>
      <c r="F11" s="65" t="s">
        <v>68</v>
      </c>
      <c r="G11" s="125"/>
      <c r="H11" s="144" t="s">
        <v>66</v>
      </c>
      <c r="I11" s="144" t="s">
        <v>67</v>
      </c>
      <c r="J11" s="65" t="s">
        <v>68</v>
      </c>
      <c r="K11" s="145" t="s">
        <v>69</v>
      </c>
    </row>
    <row r="12" spans="1:11">
      <c r="A12" s="146" t="s">
        <v>70</v>
      </c>
      <c r="B12" s="147"/>
      <c r="C12" s="148"/>
      <c r="D12" s="149"/>
      <c r="E12" s="150"/>
      <c r="F12" s="151">
        <f>D12*E12</f>
        <v>0</v>
      </c>
      <c r="G12" s="152"/>
      <c r="H12" s="149"/>
      <c r="I12" s="150"/>
      <c r="J12" s="151"/>
      <c r="K12" s="153"/>
    </row>
    <row r="13" spans="1:11">
      <c r="A13" s="154" t="s">
        <v>38</v>
      </c>
      <c r="B13" s="155" t="s">
        <v>39</v>
      </c>
      <c r="C13" s="156"/>
      <c r="D13" s="154">
        <v>291359568.92034829</v>
      </c>
      <c r="E13" s="157"/>
      <c r="F13" s="154">
        <v>30216900.89272932</v>
      </c>
      <c r="G13" s="11"/>
      <c r="H13" s="158">
        <v>7366318.3027738361</v>
      </c>
      <c r="I13" s="159"/>
      <c r="J13" s="151">
        <v>141801.62732839634</v>
      </c>
      <c r="K13" s="153"/>
    </row>
    <row r="14" spans="1:11">
      <c r="A14" s="154" t="s">
        <v>40</v>
      </c>
      <c r="B14" s="155" t="s">
        <v>39</v>
      </c>
      <c r="C14" s="156"/>
      <c r="D14" s="154">
        <v>64134420.643421128</v>
      </c>
      <c r="E14" s="157"/>
      <c r="F14" s="154">
        <v>6651380.7649292052</v>
      </c>
      <c r="G14" s="11"/>
      <c r="H14" s="158">
        <v>13111012.598077636</v>
      </c>
      <c r="I14" s="159"/>
      <c r="J14" s="151">
        <v>252386.9925129945</v>
      </c>
      <c r="K14" s="153"/>
    </row>
    <row r="15" spans="1:11">
      <c r="A15" s="154" t="s">
        <v>41</v>
      </c>
      <c r="B15" s="155" t="s">
        <v>39</v>
      </c>
      <c r="C15" s="156"/>
      <c r="D15" s="154">
        <v>19272594.824192703</v>
      </c>
      <c r="E15" s="157"/>
      <c r="F15" s="154">
        <v>1998760.8092170251</v>
      </c>
      <c r="G15" s="11"/>
      <c r="H15" s="158">
        <v>478400624.57207978</v>
      </c>
      <c r="I15" s="159"/>
      <c r="J15" s="151">
        <v>9209212.0230125356</v>
      </c>
      <c r="K15" s="153"/>
    </row>
    <row r="16" spans="1:11">
      <c r="A16" s="154" t="s">
        <v>42</v>
      </c>
      <c r="B16" s="155" t="s">
        <v>39</v>
      </c>
      <c r="C16" s="156"/>
      <c r="D16" s="154">
        <v>1502728.3720270565</v>
      </c>
      <c r="E16" s="157"/>
      <c r="F16" s="154">
        <v>155847.95946292602</v>
      </c>
      <c r="G16" s="11"/>
      <c r="H16" s="158">
        <v>0</v>
      </c>
      <c r="I16" s="159"/>
      <c r="J16" s="151">
        <v>0</v>
      </c>
      <c r="K16" s="153"/>
    </row>
    <row r="17" spans="1:12" ht="34.799999999999997" customHeight="1">
      <c r="A17" s="154" t="s">
        <v>43</v>
      </c>
      <c r="B17" s="155" t="s">
        <v>39</v>
      </c>
      <c r="C17" s="156"/>
      <c r="D17" s="154">
        <v>149489.63706738697</v>
      </c>
      <c r="E17" s="157"/>
      <c r="F17" s="154">
        <v>15503.570260258703</v>
      </c>
      <c r="G17" s="11"/>
      <c r="H17" s="158">
        <v>4901.2099302156103</v>
      </c>
      <c r="I17" s="159"/>
      <c r="J17" s="151">
        <v>94.34829115665049</v>
      </c>
      <c r="K17" s="153"/>
    </row>
    <row r="18" spans="1:12" ht="22.8" customHeight="1">
      <c r="A18" s="154" t="s">
        <v>44</v>
      </c>
      <c r="B18" s="155" t="s">
        <v>39</v>
      </c>
      <c r="C18" s="160"/>
      <c r="D18" s="154">
        <v>0</v>
      </c>
      <c r="E18" s="157"/>
      <c r="F18" s="154">
        <v>0</v>
      </c>
      <c r="G18" s="11"/>
      <c r="H18" s="158">
        <v>8058549.1930789379</v>
      </c>
      <c r="I18" s="159"/>
      <c r="J18" s="151">
        <v>155127.07196676955</v>
      </c>
      <c r="K18" s="153"/>
    </row>
    <row r="19" spans="1:12">
      <c r="A19" s="154" t="s">
        <v>45</v>
      </c>
      <c r="B19" s="155" t="s">
        <v>39</v>
      </c>
      <c r="C19" s="156"/>
      <c r="D19" s="154">
        <v>0</v>
      </c>
      <c r="E19" s="157"/>
      <c r="F19" s="154">
        <v>0</v>
      </c>
      <c r="G19" s="11"/>
      <c r="H19" s="158">
        <v>0</v>
      </c>
      <c r="I19" s="159"/>
      <c r="J19" s="151">
        <v>0</v>
      </c>
      <c r="K19" s="161"/>
      <c r="L19" s="11"/>
    </row>
    <row r="20" spans="1:12" ht="32.4" customHeight="1">
      <c r="A20" s="154">
        <v>0</v>
      </c>
      <c r="B20" s="155"/>
      <c r="C20" s="156"/>
      <c r="D20" s="154">
        <v>0</v>
      </c>
      <c r="E20" s="157"/>
      <c r="F20" s="154">
        <v>0</v>
      </c>
      <c r="G20" s="11"/>
      <c r="H20" s="158">
        <v>0</v>
      </c>
      <c r="I20" s="162"/>
      <c r="J20" s="151">
        <v>0</v>
      </c>
      <c r="K20" s="143"/>
      <c r="L20" s="11"/>
    </row>
    <row r="21" spans="1:12">
      <c r="A21" s="154">
        <v>0</v>
      </c>
      <c r="B21" s="155"/>
      <c r="C21" s="156"/>
      <c r="D21" s="154">
        <v>0</v>
      </c>
      <c r="E21" s="157"/>
      <c r="F21" s="154">
        <v>0</v>
      </c>
      <c r="G21" s="11"/>
      <c r="H21" s="158">
        <v>0</v>
      </c>
      <c r="I21" s="162"/>
      <c r="J21" s="151">
        <v>0</v>
      </c>
      <c r="K21" s="163"/>
      <c r="L21" s="11"/>
    </row>
    <row r="22" spans="1:12">
      <c r="A22" s="146" t="s">
        <v>71</v>
      </c>
      <c r="B22" s="164"/>
      <c r="C22" s="156"/>
      <c r="D22" s="154">
        <f>SUM(D13:D19)</f>
        <v>376418802.39705652</v>
      </c>
      <c r="E22" s="165"/>
      <c r="F22" s="154">
        <f>SUM(F13:F20)</f>
        <v>39038393.996598735</v>
      </c>
      <c r="G22" s="166"/>
      <c r="H22" s="154">
        <f>SUM(H13:H19)</f>
        <v>506941405.87594044</v>
      </c>
      <c r="I22" s="167"/>
      <c r="J22" s="168">
        <f>SUM(J13:J20)</f>
        <v>9758622.0631118529</v>
      </c>
      <c r="K22" s="169">
        <f>F22+J22</f>
        <v>48797016.059710592</v>
      </c>
      <c r="L22" s="11" t="s">
        <v>72</v>
      </c>
    </row>
    <row r="23" spans="1:12">
      <c r="D23" s="170"/>
      <c r="G23" s="11"/>
      <c r="H23" s="11"/>
      <c r="I23" s="171"/>
      <c r="J23" s="172"/>
      <c r="L23" s="11"/>
    </row>
    <row r="24" spans="1:12">
      <c r="A24" s="141" t="s">
        <v>73</v>
      </c>
      <c r="B24" s="142" t="s">
        <v>65</v>
      </c>
      <c r="C24" s="143"/>
      <c r="D24" s="161" t="s">
        <v>66</v>
      </c>
      <c r="E24" s="173" t="s">
        <v>67</v>
      </c>
      <c r="F24" s="174" t="s">
        <v>68</v>
      </c>
      <c r="G24" s="125"/>
      <c r="H24" s="175" t="s">
        <v>66</v>
      </c>
      <c r="I24" s="173" t="s">
        <v>67</v>
      </c>
      <c r="J24" s="174" t="s">
        <v>68</v>
      </c>
      <c r="K24" s="176" t="s">
        <v>63</v>
      </c>
    </row>
    <row r="25" spans="1:12">
      <c r="A25" s="146" t="s">
        <v>74</v>
      </c>
      <c r="B25" s="147"/>
      <c r="C25" s="143"/>
      <c r="D25" s="171"/>
      <c r="E25" s="172"/>
      <c r="F25" s="177"/>
      <c r="G25" s="9"/>
      <c r="H25" s="178"/>
      <c r="I25" s="172"/>
      <c r="J25" s="177"/>
      <c r="K25" s="179"/>
    </row>
    <row r="26" spans="1:12">
      <c r="A26" s="166" t="str">
        <f t="shared" ref="A26:A34" si="0">IF(A13=0,"",A13)</f>
        <v>Residential</v>
      </c>
      <c r="B26" s="155"/>
      <c r="C26" s="156"/>
      <c r="D26" s="180"/>
      <c r="E26" s="180"/>
      <c r="F26" s="181">
        <f>D26*E26</f>
        <v>0</v>
      </c>
      <c r="H26" s="182"/>
      <c r="I26" s="180"/>
      <c r="J26" s="183">
        <v>627978.63531146955</v>
      </c>
      <c r="K26" s="153"/>
    </row>
    <row r="27" spans="1:12">
      <c r="A27" s="166" t="str">
        <f t="shared" si="0"/>
        <v>General Service &lt; 50 kW</v>
      </c>
      <c r="B27" s="155"/>
      <c r="C27" s="156"/>
      <c r="D27" s="180"/>
      <c r="E27" s="180"/>
      <c r="F27" s="181">
        <f t="shared" ref="F27:F34" si="1">D27*E27</f>
        <v>0</v>
      </c>
      <c r="H27" s="182"/>
      <c r="I27" s="180"/>
      <c r="J27" s="183">
        <v>1117713.8239861187</v>
      </c>
      <c r="K27" s="153"/>
    </row>
    <row r="28" spans="1:12">
      <c r="A28" s="166" t="str">
        <f t="shared" si="0"/>
        <v>General Service 50 to 2999 kW</v>
      </c>
      <c r="B28" s="155"/>
      <c r="C28" s="156"/>
      <c r="D28" s="180"/>
      <c r="E28" s="180"/>
      <c r="F28" s="181">
        <f t="shared" si="1"/>
        <v>0</v>
      </c>
      <c r="H28" s="182"/>
      <c r="I28" s="180"/>
      <c r="J28" s="183">
        <v>37821266.203874804</v>
      </c>
      <c r="K28" s="153"/>
      <c r="L28" s="11"/>
    </row>
    <row r="29" spans="1:12">
      <c r="A29" s="166" t="str">
        <f t="shared" si="0"/>
        <v>Unmetered Scattered Load</v>
      </c>
      <c r="B29" s="155"/>
      <c r="C29" s="156"/>
      <c r="D29" s="180"/>
      <c r="E29" s="180"/>
      <c r="F29" s="181">
        <f t="shared" si="1"/>
        <v>0</v>
      </c>
      <c r="H29" s="182"/>
      <c r="I29" s="180"/>
      <c r="J29" s="183">
        <v>0</v>
      </c>
      <c r="K29" s="153"/>
    </row>
    <row r="30" spans="1:12">
      <c r="A30" s="166" t="str">
        <f t="shared" si="0"/>
        <v>Sentinel Lighting</v>
      </c>
      <c r="B30" s="155"/>
      <c r="C30" s="156"/>
      <c r="D30" s="180"/>
      <c r="E30" s="180"/>
      <c r="F30" s="181">
        <f t="shared" si="1"/>
        <v>0</v>
      </c>
      <c r="H30" s="182"/>
      <c r="I30" s="180"/>
      <c r="J30" s="183">
        <v>417.82814655088083</v>
      </c>
      <c r="K30" s="153"/>
      <c r="L30" s="9"/>
    </row>
    <row r="31" spans="1:12">
      <c r="A31" s="166" t="str">
        <f t="shared" si="0"/>
        <v xml:space="preserve">Street Lighting </v>
      </c>
      <c r="B31" s="155"/>
      <c r="C31" s="156"/>
      <c r="D31" s="180"/>
      <c r="E31" s="180"/>
      <c r="F31" s="181">
        <f t="shared" si="1"/>
        <v>0</v>
      </c>
      <c r="H31" s="182"/>
      <c r="I31" s="180"/>
      <c r="J31" s="183">
        <v>686991.31870997953</v>
      </c>
      <c r="K31" s="153"/>
    </row>
    <row r="32" spans="1:12">
      <c r="A32" s="166" t="str">
        <f t="shared" si="0"/>
        <v>Embedded Distributor</v>
      </c>
      <c r="B32" s="155"/>
      <c r="C32" s="156"/>
      <c r="D32" s="180"/>
      <c r="E32" s="180"/>
      <c r="F32" s="184">
        <f t="shared" si="1"/>
        <v>0</v>
      </c>
      <c r="H32" s="182"/>
      <c r="I32" s="180"/>
      <c r="J32" s="183">
        <v>0</v>
      </c>
      <c r="K32" s="161"/>
    </row>
    <row r="33" spans="1:12">
      <c r="A33" s="166" t="str">
        <f t="shared" si="0"/>
        <v/>
      </c>
      <c r="B33" s="155"/>
      <c r="C33" s="156"/>
      <c r="D33" s="180"/>
      <c r="E33" s="180"/>
      <c r="F33" s="184">
        <f t="shared" si="1"/>
        <v>0</v>
      </c>
      <c r="H33" s="182"/>
      <c r="I33" s="180"/>
      <c r="J33" s="183"/>
      <c r="K33" s="143"/>
    </row>
    <row r="34" spans="1:12">
      <c r="A34" s="166" t="str">
        <f t="shared" si="0"/>
        <v/>
      </c>
      <c r="B34" s="155"/>
      <c r="C34" s="156"/>
      <c r="D34" s="180"/>
      <c r="E34" s="180"/>
      <c r="F34" s="184">
        <f t="shared" si="1"/>
        <v>0</v>
      </c>
      <c r="H34" s="182"/>
      <c r="I34" s="180"/>
      <c r="J34" s="183"/>
      <c r="K34" s="163"/>
    </row>
    <row r="35" spans="1:12">
      <c r="A35" s="146" t="s">
        <v>71</v>
      </c>
      <c r="B35" s="185"/>
      <c r="C35" s="148"/>
      <c r="D35" s="167">
        <f>SUM(D26:D32)</f>
        <v>0</v>
      </c>
      <c r="E35" s="165"/>
      <c r="F35" s="164">
        <f>SUM(F26:F34)</f>
        <v>0</v>
      </c>
      <c r="G35" s="164"/>
      <c r="H35" s="186"/>
      <c r="I35" s="165"/>
      <c r="J35" s="187">
        <f>SUM(J26:J34)</f>
        <v>40254367.810028926</v>
      </c>
      <c r="K35" s="169">
        <f>F35+J35</f>
        <v>40254367.810028926</v>
      </c>
      <c r="L35" s="188" t="s">
        <v>72</v>
      </c>
    </row>
    <row r="36" spans="1:12">
      <c r="B36" s="170"/>
      <c r="C36" s="11"/>
      <c r="D36" s="170"/>
    </row>
    <row r="37" spans="1:12">
      <c r="A37" s="189" t="s">
        <v>75</v>
      </c>
      <c r="B37" s="142" t="s">
        <v>65</v>
      </c>
      <c r="C37" s="143"/>
      <c r="D37" s="171" t="s">
        <v>76</v>
      </c>
      <c r="E37" s="153" t="s">
        <v>67</v>
      </c>
      <c r="F37" s="174" t="s">
        <v>68</v>
      </c>
      <c r="G37" s="125"/>
      <c r="H37" s="175" t="s">
        <v>66</v>
      </c>
      <c r="I37" s="153" t="s">
        <v>67</v>
      </c>
      <c r="J37" s="174" t="s">
        <v>68</v>
      </c>
      <c r="K37" s="161" t="s">
        <v>63</v>
      </c>
    </row>
    <row r="38" spans="1:12">
      <c r="A38" s="146" t="s">
        <v>74</v>
      </c>
      <c r="B38" s="147"/>
      <c r="C38" s="190"/>
      <c r="D38" s="191"/>
      <c r="E38" s="153"/>
      <c r="F38" s="177"/>
      <c r="G38" s="9"/>
      <c r="H38" s="192"/>
      <c r="I38" s="153"/>
      <c r="J38" s="177"/>
      <c r="K38" s="191"/>
    </row>
    <row r="39" spans="1:12">
      <c r="A39" s="166" t="str">
        <f t="shared" ref="A39:A47" si="2">IF(A26=0,"",A26)</f>
        <v>Residential</v>
      </c>
      <c r="B39" s="155" t="s">
        <v>39</v>
      </c>
      <c r="C39" s="156"/>
      <c r="D39" s="193">
        <v>291359568.92034829</v>
      </c>
      <c r="E39" s="183">
        <v>1.0421379704337288E-2</v>
      </c>
      <c r="F39" s="158">
        <f>D39*E39</f>
        <v>3036368.6982109789</v>
      </c>
      <c r="H39" s="193">
        <v>7366318.3027738361</v>
      </c>
      <c r="I39" s="183">
        <v>1.0421379704337288E-2</v>
      </c>
      <c r="J39" s="158">
        <f>H39*I39</f>
        <v>76767.200056215559</v>
      </c>
      <c r="K39" s="153"/>
    </row>
    <row r="40" spans="1:12">
      <c r="A40" s="166" t="str">
        <f t="shared" si="2"/>
        <v>General Service &lt; 50 kW</v>
      </c>
      <c r="B40" s="155" t="s">
        <v>39</v>
      </c>
      <c r="C40" s="160"/>
      <c r="D40" s="193">
        <v>64134420.643421128</v>
      </c>
      <c r="E40" s="183">
        <v>9.1657917088862947E-3</v>
      </c>
      <c r="F40" s="158">
        <f t="shared" ref="F40:F48" si="3">D40*E40</f>
        <v>587842.7409876954</v>
      </c>
      <c r="H40" s="193">
        <v>13111012.598077636</v>
      </c>
      <c r="I40" s="183">
        <v>9.1657917088862947E-3</v>
      </c>
      <c r="J40" s="158">
        <f t="shared" ref="J40:J48" si="4">H40*I40</f>
        <v>120172.81056656376</v>
      </c>
      <c r="K40" s="153"/>
    </row>
    <row r="41" spans="1:12">
      <c r="A41" s="166" t="str">
        <f t="shared" si="2"/>
        <v>General Service 50 to 2999 kW</v>
      </c>
      <c r="B41" s="155" t="s">
        <v>77</v>
      </c>
      <c r="C41" s="156"/>
      <c r="D41" s="193">
        <v>50913.031930249883</v>
      </c>
      <c r="E41" s="183">
        <v>3.1640815486253304</v>
      </c>
      <c r="F41" s="158">
        <f t="shared" si="3"/>
        <v>161092.98491507594</v>
      </c>
      <c r="H41" s="193">
        <v>773478.3575500634</v>
      </c>
      <c r="I41" s="183">
        <v>3.1640815486253304</v>
      </c>
      <c r="J41" s="158">
        <f t="shared" si="4"/>
        <v>2447348.5993851814</v>
      </c>
      <c r="K41" s="153"/>
    </row>
    <row r="42" spans="1:12">
      <c r="A42" s="166" t="str">
        <f t="shared" si="2"/>
        <v>Unmetered Scattered Load</v>
      </c>
      <c r="B42" s="155" t="s">
        <v>39</v>
      </c>
      <c r="C42" s="156"/>
      <c r="D42" s="193">
        <v>1502728.3720270565</v>
      </c>
      <c r="E42" s="183">
        <v>5.5245892730460752E-3</v>
      </c>
      <c r="F42" s="158">
        <f t="shared" si="3"/>
        <v>8301.9570444026685</v>
      </c>
      <c r="H42" s="193">
        <v>0</v>
      </c>
      <c r="I42" s="183">
        <v>5.5245892730460752E-3</v>
      </c>
      <c r="J42" s="158">
        <f t="shared" si="4"/>
        <v>0</v>
      </c>
      <c r="K42" s="153"/>
    </row>
    <row r="43" spans="1:12">
      <c r="A43" s="166" t="str">
        <f t="shared" si="2"/>
        <v>Sentinel Lighting</v>
      </c>
      <c r="B43" s="155" t="s">
        <v>77</v>
      </c>
      <c r="C43" s="156"/>
      <c r="D43" s="193">
        <v>462.46010571397261</v>
      </c>
      <c r="E43" s="183">
        <v>2.954389906315904</v>
      </c>
      <c r="F43" s="158">
        <f t="shared" si="3"/>
        <v>1366.2874683951466</v>
      </c>
      <c r="H43" s="193">
        <v>0</v>
      </c>
      <c r="I43" s="183">
        <v>2.954389906315904</v>
      </c>
      <c r="J43" s="158">
        <f t="shared" si="4"/>
        <v>0</v>
      </c>
      <c r="K43" s="153"/>
    </row>
    <row r="44" spans="1:12">
      <c r="A44" s="166" t="str">
        <f t="shared" si="2"/>
        <v xml:space="preserve">Street Lighting </v>
      </c>
      <c r="B44" s="155" t="s">
        <v>77</v>
      </c>
      <c r="C44" s="156"/>
      <c r="D44" s="193">
        <v>0</v>
      </c>
      <c r="E44" s="183">
        <v>3.0440475704674808</v>
      </c>
      <c r="F44" s="158">
        <f t="shared" si="3"/>
        <v>0</v>
      </c>
      <c r="H44" s="193">
        <v>23815.478340259029</v>
      </c>
      <c r="I44" s="183">
        <v>3.0440475704674808</v>
      </c>
      <c r="J44" s="158">
        <f t="shared" si="4"/>
        <v>72495.448981186404</v>
      </c>
      <c r="K44" s="153"/>
    </row>
    <row r="45" spans="1:12">
      <c r="A45" s="166" t="str">
        <f t="shared" si="2"/>
        <v>Embedded Distributor</v>
      </c>
      <c r="B45" s="155" t="s">
        <v>77</v>
      </c>
      <c r="C45" s="156"/>
      <c r="D45" s="193">
        <v>0</v>
      </c>
      <c r="E45" s="183">
        <v>3.1640816145506268</v>
      </c>
      <c r="F45" s="158">
        <f t="shared" si="3"/>
        <v>0</v>
      </c>
      <c r="H45" s="193">
        <v>102608.71709200002</v>
      </c>
      <c r="I45" s="183">
        <v>3.1640816145506268</v>
      </c>
      <c r="J45" s="158">
        <f t="shared" si="4"/>
        <v>324662.3552434239</v>
      </c>
      <c r="K45" s="161"/>
    </row>
    <row r="46" spans="1:12">
      <c r="A46" s="166" t="str">
        <f t="shared" si="2"/>
        <v/>
      </c>
      <c r="B46" s="155"/>
      <c r="C46" s="156"/>
      <c r="D46" s="193"/>
      <c r="E46" s="193"/>
      <c r="F46" s="158">
        <f t="shared" si="3"/>
        <v>0</v>
      </c>
      <c r="H46" s="193"/>
      <c r="I46" s="193"/>
      <c r="J46" s="158">
        <f t="shared" si="4"/>
        <v>0</v>
      </c>
      <c r="K46" s="143"/>
    </row>
    <row r="47" spans="1:12">
      <c r="A47" s="166" t="str">
        <f t="shared" si="2"/>
        <v/>
      </c>
      <c r="B47" s="155"/>
      <c r="C47" s="156"/>
      <c r="D47" s="193"/>
      <c r="E47" s="193"/>
      <c r="F47" s="158">
        <f t="shared" si="3"/>
        <v>0</v>
      </c>
      <c r="H47" s="193"/>
      <c r="I47" s="193"/>
      <c r="J47" s="158">
        <f t="shared" si="4"/>
        <v>0</v>
      </c>
      <c r="K47" s="143"/>
    </row>
    <row r="48" spans="1:12">
      <c r="A48" s="166"/>
      <c r="B48" s="155"/>
      <c r="C48" s="156"/>
      <c r="D48" s="193"/>
      <c r="E48" s="193"/>
      <c r="F48" s="158">
        <f t="shared" si="3"/>
        <v>0</v>
      </c>
      <c r="H48" s="193"/>
      <c r="I48" s="193"/>
      <c r="J48" s="158">
        <f t="shared" si="4"/>
        <v>0</v>
      </c>
      <c r="K48" s="163"/>
    </row>
    <row r="49" spans="1:11">
      <c r="A49" s="146" t="s">
        <v>71</v>
      </c>
      <c r="B49" s="194"/>
      <c r="C49" s="148"/>
      <c r="D49" s="187"/>
      <c r="E49" s="164"/>
      <c r="F49" s="187">
        <f>SUM(F39:F48)</f>
        <v>3794972.6686265478</v>
      </c>
      <c r="G49" s="164"/>
      <c r="H49" s="195"/>
      <c r="I49" s="164"/>
      <c r="J49" s="187">
        <f>SUM(J39:J48)</f>
        <v>3041446.4142325711</v>
      </c>
      <c r="K49" s="158">
        <f>F49+J49</f>
        <v>6836419.0828591194</v>
      </c>
    </row>
    <row r="50" spans="1:11">
      <c r="C50" s="11"/>
    </row>
    <row r="51" spans="1:11">
      <c r="A51" s="141" t="s">
        <v>78</v>
      </c>
      <c r="B51" s="142" t="s">
        <v>65</v>
      </c>
      <c r="C51" s="143"/>
      <c r="D51" s="161" t="s">
        <v>66</v>
      </c>
      <c r="E51" s="153" t="s">
        <v>67</v>
      </c>
      <c r="F51" s="174" t="s">
        <v>68</v>
      </c>
      <c r="G51" s="125"/>
      <c r="H51" s="175" t="s">
        <v>66</v>
      </c>
      <c r="I51" s="153" t="s">
        <v>67</v>
      </c>
      <c r="J51" s="174" t="s">
        <v>68</v>
      </c>
      <c r="K51" s="161" t="s">
        <v>63</v>
      </c>
    </row>
    <row r="52" spans="1:11">
      <c r="A52" s="146" t="s">
        <v>74</v>
      </c>
      <c r="B52" s="147"/>
      <c r="C52" s="190"/>
      <c r="D52" s="191"/>
      <c r="E52" s="153"/>
      <c r="F52" s="177"/>
      <c r="G52" s="9"/>
      <c r="H52" s="192"/>
      <c r="I52" s="153"/>
      <c r="J52" s="177"/>
      <c r="K52" s="191"/>
    </row>
    <row r="53" spans="1:11">
      <c r="A53" s="166" t="str">
        <f t="shared" ref="A53:A61" si="5">IF(A39=0,"",A39)</f>
        <v>Residential</v>
      </c>
      <c r="B53" s="155" t="s">
        <v>39</v>
      </c>
      <c r="C53" s="156"/>
      <c r="D53" s="193">
        <v>291359568.92034829</v>
      </c>
      <c r="E53" s="183">
        <v>6.1784604359060163E-3</v>
      </c>
      <c r="F53" s="158">
        <f>D53*E53</f>
        <v>1800153.5691970042</v>
      </c>
      <c r="H53" s="193">
        <v>7366318.3027738361</v>
      </c>
      <c r="I53" s="183">
        <v>6.1784604359060163E-3</v>
      </c>
      <c r="J53" s="158">
        <f>H53*I53</f>
        <v>45512.5061919785</v>
      </c>
      <c r="K53" s="153"/>
    </row>
    <row r="54" spans="1:11">
      <c r="A54" s="166" t="str">
        <f t="shared" si="5"/>
        <v>General Service &lt; 50 kW</v>
      </c>
      <c r="B54" s="155" t="s">
        <v>39</v>
      </c>
      <c r="C54" s="186"/>
      <c r="D54" s="193">
        <v>64134420.643421128</v>
      </c>
      <c r="E54" s="183">
        <v>5.5606144735533894E-3</v>
      </c>
      <c r="F54" s="158">
        <f t="shared" ref="F54:F61" si="6">D54*E54</f>
        <v>356626.78768276883</v>
      </c>
      <c r="H54" s="193">
        <v>13111012.598077636</v>
      </c>
      <c r="I54" s="183">
        <v>5.5606144735533894E-3</v>
      </c>
      <c r="J54" s="158">
        <f t="shared" ref="J54:J61" si="7">H54*I54</f>
        <v>72905.286415811337</v>
      </c>
      <c r="K54" s="153"/>
    </row>
    <row r="55" spans="1:11">
      <c r="A55" s="166" t="str">
        <f t="shared" si="5"/>
        <v>General Service 50 to 2999 kW</v>
      </c>
      <c r="B55" s="155" t="s">
        <v>77</v>
      </c>
      <c r="C55" s="196"/>
      <c r="D55" s="193">
        <v>0</v>
      </c>
      <c r="E55" s="183">
        <v>1.8728973038283301</v>
      </c>
      <c r="F55" s="158">
        <f t="shared" si="6"/>
        <v>0</v>
      </c>
      <c r="H55" s="193">
        <v>1348172.8964803133</v>
      </c>
      <c r="I55" s="183">
        <v>1.8728973038283301</v>
      </c>
      <c r="J55" s="158">
        <f t="shared" si="7"/>
        <v>2524989.382912409</v>
      </c>
      <c r="K55" s="153"/>
    </row>
    <row r="56" spans="1:11">
      <c r="A56" s="166" t="str">
        <f t="shared" si="5"/>
        <v>Unmetered Scattered Load</v>
      </c>
      <c r="B56" s="155" t="s">
        <v>77</v>
      </c>
      <c r="C56" s="196"/>
      <c r="D56" s="193">
        <v>1502728.3720270565</v>
      </c>
      <c r="E56" s="183">
        <v>5.56061534931865E-3</v>
      </c>
      <c r="F56" s="158">
        <f t="shared" si="6"/>
        <v>8356.0944513502764</v>
      </c>
      <c r="H56" s="193">
        <v>0</v>
      </c>
      <c r="I56" s="183">
        <v>5.56061534931865E-3</v>
      </c>
      <c r="J56" s="158">
        <f t="shared" si="7"/>
        <v>0</v>
      </c>
      <c r="K56" s="153"/>
    </row>
    <row r="57" spans="1:11">
      <c r="A57" s="166" t="str">
        <f t="shared" si="5"/>
        <v>Sentinel Lighting</v>
      </c>
      <c r="B57" s="155" t="s">
        <v>77</v>
      </c>
      <c r="C57" s="196"/>
      <c r="D57" s="193">
        <v>462.46010571397261</v>
      </c>
      <c r="E57" s="183">
        <v>1.749325777267096</v>
      </c>
      <c r="F57" s="158">
        <f t="shared" si="6"/>
        <v>808.99338388311855</v>
      </c>
      <c r="H57" s="193">
        <v>0</v>
      </c>
      <c r="I57" s="183">
        <v>1.749325777267096</v>
      </c>
      <c r="J57" s="158">
        <f t="shared" si="7"/>
        <v>0</v>
      </c>
      <c r="K57" s="153"/>
    </row>
    <row r="58" spans="1:11">
      <c r="A58" s="166" t="str">
        <f t="shared" si="5"/>
        <v xml:space="preserve">Street Lighting </v>
      </c>
      <c r="B58" s="155" t="s">
        <v>77</v>
      </c>
      <c r="C58" s="196"/>
      <c r="D58" s="193">
        <v>0</v>
      </c>
      <c r="E58" s="183">
        <v>1.7290423214333368</v>
      </c>
      <c r="F58" s="158">
        <f t="shared" si="6"/>
        <v>0</v>
      </c>
      <c r="H58" s="193">
        <v>23815.478340259029</v>
      </c>
      <c r="I58" s="183">
        <v>1.7290423214333368</v>
      </c>
      <c r="J58" s="158">
        <f t="shared" si="7"/>
        <v>41177.96995548682</v>
      </c>
      <c r="K58" s="153"/>
    </row>
    <row r="59" spans="1:11">
      <c r="A59" s="166" t="str">
        <f t="shared" si="5"/>
        <v>Embedded Distributor</v>
      </c>
      <c r="B59" s="155" t="s">
        <v>77</v>
      </c>
      <c r="C59" s="196"/>
      <c r="D59" s="193">
        <v>0</v>
      </c>
      <c r="E59" s="183">
        <v>1.8728973167353948</v>
      </c>
      <c r="F59" s="158">
        <f t="shared" si="6"/>
        <v>0</v>
      </c>
      <c r="H59" s="193">
        <v>102608.71709200002</v>
      </c>
      <c r="I59" s="183">
        <v>1.8728973167353948</v>
      </c>
      <c r="J59" s="158">
        <f t="shared" si="7"/>
        <v>192175.59091526808</v>
      </c>
      <c r="K59" s="161"/>
    </row>
    <row r="60" spans="1:11">
      <c r="A60" s="166" t="str">
        <f t="shared" si="5"/>
        <v/>
      </c>
      <c r="B60" s="155"/>
      <c r="C60" s="197"/>
      <c r="D60" s="193"/>
      <c r="E60" s="193"/>
      <c r="F60" s="158">
        <f t="shared" si="6"/>
        <v>0</v>
      </c>
      <c r="H60" s="193"/>
      <c r="I60" s="193"/>
      <c r="J60" s="158">
        <f t="shared" si="7"/>
        <v>0</v>
      </c>
      <c r="K60" s="143"/>
    </row>
    <row r="61" spans="1:11">
      <c r="A61" s="166" t="str">
        <f t="shared" si="5"/>
        <v/>
      </c>
      <c r="B61" s="155"/>
      <c r="C61" s="197"/>
      <c r="D61" s="193"/>
      <c r="E61" s="193"/>
      <c r="F61" s="158">
        <f t="shared" si="6"/>
        <v>0</v>
      </c>
      <c r="H61" s="193"/>
      <c r="I61" s="193"/>
      <c r="J61" s="158">
        <f t="shared" si="7"/>
        <v>0</v>
      </c>
      <c r="K61" s="163"/>
    </row>
    <row r="62" spans="1:11">
      <c r="A62" s="146" t="s">
        <v>71</v>
      </c>
      <c r="B62" s="194"/>
      <c r="C62" s="198"/>
      <c r="D62" s="187"/>
      <c r="E62" s="164"/>
      <c r="F62" s="187">
        <f>SUM(F53:F61)</f>
        <v>2165945.4447150063</v>
      </c>
      <c r="G62" s="164"/>
      <c r="H62" s="166"/>
      <c r="I62" s="164"/>
      <c r="J62" s="187">
        <f>SUM(J53:J61)</f>
        <v>2876760.7363909539</v>
      </c>
      <c r="K62" s="158">
        <f>F62+J62</f>
        <v>5042706.1811059602</v>
      </c>
    </row>
    <row r="63" spans="1:11">
      <c r="C63" s="11"/>
    </row>
    <row r="64" spans="1:11">
      <c r="A64" s="141" t="s">
        <v>79</v>
      </c>
      <c r="B64" s="142" t="s">
        <v>65</v>
      </c>
      <c r="C64" s="199"/>
      <c r="D64" s="161" t="s">
        <v>76</v>
      </c>
      <c r="E64" s="153" t="s">
        <v>67</v>
      </c>
      <c r="F64" s="174" t="s">
        <v>68</v>
      </c>
      <c r="G64" s="125"/>
      <c r="H64" s="175" t="s">
        <v>66</v>
      </c>
      <c r="I64" s="153" t="s">
        <v>67</v>
      </c>
      <c r="J64" s="153" t="s">
        <v>68</v>
      </c>
      <c r="K64" s="161" t="s">
        <v>63</v>
      </c>
    </row>
    <row r="65" spans="1:12">
      <c r="A65" s="146" t="s">
        <v>74</v>
      </c>
      <c r="B65" s="147"/>
      <c r="C65" s="125"/>
      <c r="D65" s="191"/>
      <c r="E65" s="153"/>
      <c r="F65" s="177"/>
      <c r="G65" s="9"/>
      <c r="H65" s="192"/>
      <c r="I65" s="153"/>
      <c r="J65" s="153"/>
      <c r="K65" s="191"/>
    </row>
    <row r="66" spans="1:12">
      <c r="A66" s="166" t="str">
        <f t="shared" ref="A66:A74" si="8">IF(A53=0,"",A53)</f>
        <v>Residential</v>
      </c>
      <c r="B66" s="155" t="s">
        <v>39</v>
      </c>
      <c r="C66" s="156"/>
      <c r="D66" s="193">
        <v>291359568.92034829</v>
      </c>
      <c r="E66" s="183">
        <v>3.0000000000000001E-3</v>
      </c>
      <c r="F66" s="158">
        <f>D66*E66</f>
        <v>874078.70676104492</v>
      </c>
      <c r="H66" s="193">
        <v>7366318.3027738361</v>
      </c>
      <c r="I66" s="183">
        <v>3.0000000000000001E-3</v>
      </c>
      <c r="J66" s="158">
        <f>H66*I66</f>
        <v>22098.95490832151</v>
      </c>
      <c r="K66" s="153"/>
    </row>
    <row r="67" spans="1:12">
      <c r="A67" s="166" t="str">
        <f t="shared" si="8"/>
        <v>General Service &lt; 50 kW</v>
      </c>
      <c r="B67" s="155" t="s">
        <v>39</v>
      </c>
      <c r="C67" s="156"/>
      <c r="D67" s="193">
        <v>64134420.643421128</v>
      </c>
      <c r="E67" s="183">
        <v>3.0000000000000001E-3</v>
      </c>
      <c r="F67" s="158">
        <f t="shared" ref="F67:F74" si="9">D67*E67</f>
        <v>192403.2619302634</v>
      </c>
      <c r="H67" s="193">
        <v>13111012.598077636</v>
      </c>
      <c r="I67" s="183">
        <v>3.0000000000000001E-3</v>
      </c>
      <c r="J67" s="158">
        <f t="shared" ref="J67:J74" si="10">H67*I67</f>
        <v>39333.037794232907</v>
      </c>
      <c r="K67" s="153"/>
    </row>
    <row r="68" spans="1:12">
      <c r="A68" s="166" t="str">
        <f t="shared" si="8"/>
        <v>General Service 50 to 2999 kW</v>
      </c>
      <c r="B68" s="155" t="s">
        <v>39</v>
      </c>
      <c r="C68" s="156"/>
      <c r="D68" s="193">
        <v>19272594.824192703</v>
      </c>
      <c r="E68" s="183">
        <v>3.0000000000000001E-3</v>
      </c>
      <c r="F68" s="158">
        <f t="shared" si="9"/>
        <v>57817.784472578111</v>
      </c>
      <c r="H68" s="193">
        <v>478400624.57207978</v>
      </c>
      <c r="I68" s="183">
        <v>3.0000000000000001E-3</v>
      </c>
      <c r="J68" s="158">
        <f t="shared" si="10"/>
        <v>1435201.8737162394</v>
      </c>
      <c r="K68" s="153"/>
    </row>
    <row r="69" spans="1:12">
      <c r="A69" s="166" t="str">
        <f t="shared" si="8"/>
        <v>Unmetered Scattered Load</v>
      </c>
      <c r="B69" s="155" t="s">
        <v>39</v>
      </c>
      <c r="C69" s="156"/>
      <c r="D69" s="193">
        <v>1502728.3720270565</v>
      </c>
      <c r="E69" s="183">
        <v>3.0000000000000001E-3</v>
      </c>
      <c r="F69" s="158">
        <f t="shared" si="9"/>
        <v>4508.1851160811693</v>
      </c>
      <c r="H69" s="193">
        <v>0</v>
      </c>
      <c r="I69" s="183">
        <v>3.0000000000000001E-3</v>
      </c>
      <c r="J69" s="158">
        <f t="shared" si="10"/>
        <v>0</v>
      </c>
      <c r="K69" s="153"/>
    </row>
    <row r="70" spans="1:12">
      <c r="A70" s="166" t="str">
        <f t="shared" si="8"/>
        <v>Sentinel Lighting</v>
      </c>
      <c r="B70" s="155" t="s">
        <v>39</v>
      </c>
      <c r="C70" s="156"/>
      <c r="D70" s="193">
        <v>149489.63706738697</v>
      </c>
      <c r="E70" s="183">
        <v>3.0000000000000001E-3</v>
      </c>
      <c r="F70" s="158">
        <f t="shared" si="9"/>
        <v>448.46891120216094</v>
      </c>
      <c r="H70" s="193">
        <v>4901.2099302156103</v>
      </c>
      <c r="I70" s="183">
        <v>3.0000000000000001E-3</v>
      </c>
      <c r="J70" s="158">
        <f t="shared" si="10"/>
        <v>14.703629790646831</v>
      </c>
      <c r="K70" s="153"/>
    </row>
    <row r="71" spans="1:12">
      <c r="A71" s="166" t="str">
        <f t="shared" si="8"/>
        <v xml:space="preserve">Street Lighting </v>
      </c>
      <c r="B71" s="155" t="s">
        <v>39</v>
      </c>
      <c r="C71" s="156"/>
      <c r="D71" s="193">
        <v>0</v>
      </c>
      <c r="E71" s="193">
        <v>3.0000000000000001E-3</v>
      </c>
      <c r="F71" s="158">
        <f t="shared" si="9"/>
        <v>0</v>
      </c>
      <c r="H71" s="193">
        <v>8058549.1930789379</v>
      </c>
      <c r="I71" s="193">
        <v>3.0000000000000001E-3</v>
      </c>
      <c r="J71" s="158">
        <f t="shared" si="10"/>
        <v>24175.647579236815</v>
      </c>
      <c r="K71" s="153"/>
    </row>
    <row r="72" spans="1:12">
      <c r="A72" s="166" t="str">
        <f t="shared" si="8"/>
        <v>Embedded Distributor</v>
      </c>
      <c r="B72" s="155" t="s">
        <v>39</v>
      </c>
      <c r="C72" s="156"/>
      <c r="D72" s="193">
        <v>0</v>
      </c>
      <c r="E72" s="193">
        <v>3.0000000000000001E-3</v>
      </c>
      <c r="F72" s="158">
        <f t="shared" si="9"/>
        <v>0</v>
      </c>
      <c r="H72" s="193">
        <v>0</v>
      </c>
      <c r="I72" s="193">
        <v>3.0000000000000001E-3</v>
      </c>
      <c r="J72" s="158">
        <f t="shared" si="10"/>
        <v>0</v>
      </c>
      <c r="K72" s="161"/>
    </row>
    <row r="73" spans="1:12">
      <c r="A73" s="166" t="str">
        <f t="shared" si="8"/>
        <v/>
      </c>
      <c r="B73" s="155"/>
      <c r="C73" s="156"/>
      <c r="D73" s="193"/>
      <c r="E73" s="193"/>
      <c r="F73" s="158">
        <f t="shared" si="9"/>
        <v>0</v>
      </c>
      <c r="H73" s="193"/>
      <c r="I73" s="193"/>
      <c r="J73" s="158">
        <f t="shared" si="10"/>
        <v>0</v>
      </c>
      <c r="K73" s="143"/>
    </row>
    <row r="74" spans="1:12">
      <c r="A74" s="166" t="str">
        <f t="shared" si="8"/>
        <v/>
      </c>
      <c r="B74" s="155"/>
      <c r="C74" s="156"/>
      <c r="D74" s="193"/>
      <c r="E74" s="193"/>
      <c r="F74" s="158">
        <f t="shared" si="9"/>
        <v>0</v>
      </c>
      <c r="H74" s="193"/>
      <c r="I74" s="193"/>
      <c r="J74" s="158">
        <f t="shared" si="10"/>
        <v>0</v>
      </c>
      <c r="K74" s="163"/>
    </row>
    <row r="75" spans="1:12">
      <c r="A75" s="146" t="s">
        <v>71</v>
      </c>
      <c r="B75" s="194"/>
      <c r="C75" s="148"/>
      <c r="D75" s="187"/>
      <c r="E75" s="164"/>
      <c r="F75" s="187">
        <f>SUM(F66:F74)</f>
        <v>1129256.4071911699</v>
      </c>
      <c r="G75" s="164"/>
      <c r="H75" s="166"/>
      <c r="I75" s="164"/>
      <c r="J75" s="187">
        <f>SUM(J66:J74)</f>
        <v>1520824.2176278213</v>
      </c>
      <c r="K75" s="158">
        <f>F75+J75</f>
        <v>2650080.6248189909</v>
      </c>
    </row>
    <row r="77" spans="1:12">
      <c r="A77" s="141" t="s">
        <v>80</v>
      </c>
      <c r="B77" s="142" t="s">
        <v>65</v>
      </c>
      <c r="C77" s="199"/>
      <c r="D77" s="161" t="s">
        <v>76</v>
      </c>
      <c r="E77" s="153" t="s">
        <v>67</v>
      </c>
      <c r="F77" s="174" t="s">
        <v>68</v>
      </c>
      <c r="G77" s="125"/>
      <c r="H77" s="175" t="s">
        <v>66</v>
      </c>
      <c r="I77" s="200" t="s">
        <v>81</v>
      </c>
      <c r="J77" s="153" t="s">
        <v>68</v>
      </c>
      <c r="K77" s="161" t="s">
        <v>63</v>
      </c>
    </row>
    <row r="78" spans="1:12">
      <c r="A78" s="146" t="s">
        <v>74</v>
      </c>
      <c r="B78" s="147"/>
      <c r="C78" s="125"/>
      <c r="D78" s="201"/>
      <c r="E78" s="161"/>
      <c r="F78" s="177"/>
      <c r="G78" s="9"/>
      <c r="H78" s="192"/>
      <c r="I78" s="153"/>
      <c r="J78" s="153"/>
      <c r="K78" s="191"/>
    </row>
    <row r="79" spans="1:12">
      <c r="A79" s="166" t="str">
        <f t="shared" ref="A79:A87" si="11">IF(A66=0,"",A66)</f>
        <v>Residential</v>
      </c>
      <c r="B79" s="155" t="s">
        <v>39</v>
      </c>
      <c r="C79" s="160"/>
      <c r="D79" s="202"/>
      <c r="E79" s="203"/>
      <c r="F79" s="154">
        <f>D79*E79</f>
        <v>0</v>
      </c>
      <c r="H79" s="193"/>
      <c r="I79" s="193"/>
      <c r="J79" s="158">
        <f>H79*I79</f>
        <v>0</v>
      </c>
      <c r="K79" s="153"/>
      <c r="L79" s="128"/>
    </row>
    <row r="80" spans="1:12">
      <c r="A80" s="166" t="str">
        <f t="shared" si="11"/>
        <v>General Service &lt; 50 kW</v>
      </c>
      <c r="B80" s="155" t="s">
        <v>39</v>
      </c>
      <c r="C80" s="160"/>
      <c r="D80" s="202"/>
      <c r="E80" s="203"/>
      <c r="F80" s="154">
        <f t="shared" ref="F80:F87" si="12">D80*E80</f>
        <v>0</v>
      </c>
      <c r="H80" s="193"/>
      <c r="I80" s="193"/>
      <c r="J80" s="158">
        <f t="shared" ref="J80:J87" si="13">H80*I80</f>
        <v>0</v>
      </c>
      <c r="K80" s="153"/>
    </row>
    <row r="81" spans="1:12">
      <c r="A81" s="166" t="str">
        <f t="shared" si="11"/>
        <v>General Service 50 to 2999 kW</v>
      </c>
      <c r="B81" s="155" t="s">
        <v>39</v>
      </c>
      <c r="C81" s="160"/>
      <c r="D81" s="202"/>
      <c r="E81" s="203"/>
      <c r="F81" s="154">
        <f t="shared" si="12"/>
        <v>0</v>
      </c>
      <c r="H81" s="193">
        <v>208282274.38</v>
      </c>
      <c r="I81" s="183">
        <v>4.7210176810630236E-4</v>
      </c>
      <c r="J81" s="158">
        <f t="shared" si="13"/>
        <v>98330.43</v>
      </c>
      <c r="K81" s="153"/>
      <c r="L81" s="204"/>
    </row>
    <row r="82" spans="1:12">
      <c r="A82" s="166" t="str">
        <f t="shared" si="11"/>
        <v>Unmetered Scattered Load</v>
      </c>
      <c r="B82" s="155" t="s">
        <v>39</v>
      </c>
      <c r="C82" s="160"/>
      <c r="D82" s="202"/>
      <c r="E82" s="203"/>
      <c r="F82" s="154">
        <f t="shared" si="12"/>
        <v>0</v>
      </c>
      <c r="H82" s="193"/>
      <c r="I82" s="193"/>
      <c r="J82" s="158">
        <f t="shared" si="13"/>
        <v>0</v>
      </c>
      <c r="K82" s="153"/>
    </row>
    <row r="83" spans="1:12">
      <c r="A83" s="166" t="str">
        <f t="shared" si="11"/>
        <v>Sentinel Lighting</v>
      </c>
      <c r="B83" s="155" t="s">
        <v>39</v>
      </c>
      <c r="C83" s="160"/>
      <c r="D83" s="202"/>
      <c r="E83" s="203"/>
      <c r="F83" s="154">
        <f t="shared" si="12"/>
        <v>0</v>
      </c>
      <c r="H83" s="193"/>
      <c r="I83" s="193"/>
      <c r="J83" s="158">
        <f t="shared" si="13"/>
        <v>0</v>
      </c>
      <c r="K83" s="153"/>
    </row>
    <row r="84" spans="1:12">
      <c r="A84" s="166" t="str">
        <f t="shared" si="11"/>
        <v xml:space="preserve">Street Lighting </v>
      </c>
      <c r="B84" s="155" t="s">
        <v>39</v>
      </c>
      <c r="C84" s="160"/>
      <c r="D84" s="202"/>
      <c r="E84" s="203"/>
      <c r="F84" s="154">
        <f t="shared" si="12"/>
        <v>0</v>
      </c>
      <c r="H84" s="193"/>
      <c r="I84" s="193"/>
      <c r="J84" s="158">
        <f t="shared" si="13"/>
        <v>0</v>
      </c>
      <c r="K84" s="153"/>
    </row>
    <row r="85" spans="1:12">
      <c r="A85" s="166" t="str">
        <f t="shared" si="11"/>
        <v>Embedded Distributor</v>
      </c>
      <c r="B85" s="155" t="s">
        <v>39</v>
      </c>
      <c r="C85" s="160"/>
      <c r="D85" s="202"/>
      <c r="E85" s="203"/>
      <c r="F85" s="154">
        <f t="shared" si="12"/>
        <v>0</v>
      </c>
      <c r="H85" s="193"/>
      <c r="I85" s="193"/>
      <c r="J85" s="158">
        <f t="shared" si="13"/>
        <v>0</v>
      </c>
      <c r="K85" s="161"/>
    </row>
    <row r="86" spans="1:12">
      <c r="A86" s="166" t="str">
        <f t="shared" si="11"/>
        <v/>
      </c>
      <c r="B86" s="155"/>
      <c r="C86" s="160"/>
      <c r="D86" s="202"/>
      <c r="E86" s="203"/>
      <c r="F86" s="154">
        <f t="shared" si="12"/>
        <v>0</v>
      </c>
      <c r="H86" s="193"/>
      <c r="I86" s="193"/>
      <c r="J86" s="158">
        <f t="shared" si="13"/>
        <v>0</v>
      </c>
      <c r="K86" s="143"/>
    </row>
    <row r="87" spans="1:12">
      <c r="A87" s="166" t="str">
        <f t="shared" si="11"/>
        <v/>
      </c>
      <c r="B87" s="155"/>
      <c r="C87" s="160"/>
      <c r="D87" s="202"/>
      <c r="E87" s="203"/>
      <c r="F87" s="154">
        <f t="shared" si="12"/>
        <v>0</v>
      </c>
      <c r="H87" s="193"/>
      <c r="I87" s="193"/>
      <c r="J87" s="158">
        <f t="shared" si="13"/>
        <v>0</v>
      </c>
      <c r="K87" s="163"/>
    </row>
    <row r="88" spans="1:12">
      <c r="A88" s="146" t="s">
        <v>71</v>
      </c>
      <c r="B88" s="194"/>
      <c r="C88" s="148"/>
      <c r="D88" s="205"/>
      <c r="E88" s="165"/>
      <c r="F88" s="154">
        <f>SUM(F79:F87)</f>
        <v>0</v>
      </c>
      <c r="G88" s="164"/>
      <c r="H88" s="166"/>
      <c r="I88" s="164"/>
      <c r="J88" s="187">
        <f>SUM(J79:J87)</f>
        <v>98330.43</v>
      </c>
      <c r="K88" s="158">
        <f>F88+J88</f>
        <v>98330.43</v>
      </c>
    </row>
    <row r="89" spans="1:12">
      <c r="A89" s="146"/>
      <c r="B89" s="206"/>
      <c r="C89" s="148"/>
      <c r="D89" s="207"/>
      <c r="E89" s="198"/>
      <c r="F89" s="187"/>
      <c r="G89" s="152"/>
      <c r="H89" s="208"/>
      <c r="I89" s="198"/>
      <c r="J89" s="187"/>
      <c r="K89" s="209"/>
    </row>
    <row r="90" spans="1:12">
      <c r="A90" s="141" t="s">
        <v>82</v>
      </c>
      <c r="B90" s="142" t="s">
        <v>65</v>
      </c>
      <c r="C90" s="199"/>
      <c r="D90" s="161" t="s">
        <v>76</v>
      </c>
      <c r="E90" s="153" t="s">
        <v>67</v>
      </c>
      <c r="F90" s="174" t="s">
        <v>68</v>
      </c>
      <c r="G90" s="125"/>
      <c r="H90" s="175" t="s">
        <v>66</v>
      </c>
      <c r="I90" s="153" t="s">
        <v>67</v>
      </c>
      <c r="J90" s="153" t="s">
        <v>68</v>
      </c>
      <c r="K90" s="161" t="s">
        <v>63</v>
      </c>
    </row>
    <row r="91" spans="1:12">
      <c r="A91" s="146" t="s">
        <v>74</v>
      </c>
      <c r="B91" s="147"/>
      <c r="C91" s="125"/>
      <c r="D91" s="191"/>
      <c r="E91" s="153"/>
      <c r="F91" s="177"/>
      <c r="G91" s="9"/>
      <c r="H91" s="192"/>
      <c r="I91" s="153"/>
      <c r="J91" s="153"/>
      <c r="K91" s="191"/>
    </row>
    <row r="92" spans="1:12">
      <c r="A92" s="166" t="str">
        <f t="shared" ref="A92:A100" si="14">IF(A79=0,"",A79)</f>
        <v>Residential</v>
      </c>
      <c r="B92" s="155" t="s">
        <v>39</v>
      </c>
      <c r="C92" s="156"/>
      <c r="D92" s="193">
        <v>7366318.3027738361</v>
      </c>
      <c r="E92" s="183">
        <v>4.0000000000000002E-4</v>
      </c>
      <c r="F92" s="158">
        <f>D92*E92</f>
        <v>2946.5273211095346</v>
      </c>
      <c r="H92" s="193">
        <v>291359568.92034829</v>
      </c>
      <c r="I92" s="183">
        <v>4.0000000000000002E-4</v>
      </c>
      <c r="J92" s="158">
        <f>H92*I92</f>
        <v>116543.82756813931</v>
      </c>
      <c r="K92" s="153"/>
    </row>
    <row r="93" spans="1:12">
      <c r="A93" s="166" t="str">
        <f t="shared" si="14"/>
        <v>General Service &lt; 50 kW</v>
      </c>
      <c r="B93" s="155" t="s">
        <v>39</v>
      </c>
      <c r="C93" s="156"/>
      <c r="D93" s="193">
        <v>13111012.598077636</v>
      </c>
      <c r="E93" s="183">
        <v>4.0000000000000002E-4</v>
      </c>
      <c r="F93" s="158">
        <f t="shared" ref="F93:F100" si="15">D93*E93</f>
        <v>5244.4050392310546</v>
      </c>
      <c r="H93" s="193">
        <v>64134420.643421128</v>
      </c>
      <c r="I93" s="183">
        <v>4.0000000000000002E-4</v>
      </c>
      <c r="J93" s="158">
        <f t="shared" ref="J93:J100" si="16">H93*I93</f>
        <v>25653.768257368454</v>
      </c>
      <c r="K93" s="153"/>
    </row>
    <row r="94" spans="1:12">
      <c r="A94" s="166" t="str">
        <f t="shared" si="14"/>
        <v>General Service 50 to 2999 kW</v>
      </c>
      <c r="B94" s="155" t="s">
        <v>39</v>
      </c>
      <c r="C94" s="156"/>
      <c r="D94" s="193">
        <v>270118350.19207978</v>
      </c>
      <c r="E94" s="183">
        <v>4.0000000000000002E-4</v>
      </c>
      <c r="F94" s="158">
        <f t="shared" si="15"/>
        <v>108047.34007683191</v>
      </c>
      <c r="H94" s="193">
        <v>19272594.824192703</v>
      </c>
      <c r="I94" s="183">
        <v>4.0000000000000002E-4</v>
      </c>
      <c r="J94" s="158">
        <f t="shared" si="16"/>
        <v>7709.0379296770816</v>
      </c>
      <c r="K94" s="153"/>
    </row>
    <row r="95" spans="1:12">
      <c r="A95" s="166" t="str">
        <f t="shared" si="14"/>
        <v>Unmetered Scattered Load</v>
      </c>
      <c r="B95" s="155" t="s">
        <v>39</v>
      </c>
      <c r="C95" s="156"/>
      <c r="D95" s="193">
        <v>0</v>
      </c>
      <c r="E95" s="183">
        <v>4.0000000000000002E-4</v>
      </c>
      <c r="F95" s="158">
        <f t="shared" si="15"/>
        <v>0</v>
      </c>
      <c r="H95" s="193">
        <v>1502728.3720270565</v>
      </c>
      <c r="I95" s="183">
        <v>4.0000000000000002E-4</v>
      </c>
      <c r="J95" s="158">
        <f t="shared" si="16"/>
        <v>601.09134881082264</v>
      </c>
      <c r="K95" s="153"/>
    </row>
    <row r="96" spans="1:12">
      <c r="A96" s="166" t="str">
        <f t="shared" si="14"/>
        <v>Sentinel Lighting</v>
      </c>
      <c r="B96" s="155" t="s">
        <v>39</v>
      </c>
      <c r="C96" s="156"/>
      <c r="D96" s="193">
        <v>4901.2099302156103</v>
      </c>
      <c r="E96" s="183">
        <v>4.0000000000000002E-4</v>
      </c>
      <c r="F96" s="158">
        <f t="shared" si="15"/>
        <v>1.9604839720862441</v>
      </c>
      <c r="H96" s="193">
        <v>149489.63706738697</v>
      </c>
      <c r="I96" s="183">
        <v>4.0000000000000002E-4</v>
      </c>
      <c r="J96" s="158">
        <f t="shared" si="16"/>
        <v>59.795854826954788</v>
      </c>
      <c r="K96" s="153"/>
    </row>
    <row r="97" spans="1:11">
      <c r="A97" s="166" t="str">
        <f t="shared" si="14"/>
        <v xml:space="preserve">Street Lighting </v>
      </c>
      <c r="B97" s="155" t="s">
        <v>39</v>
      </c>
      <c r="C97" s="156"/>
      <c r="D97" s="193">
        <v>8058549.1930789379</v>
      </c>
      <c r="E97" s="183">
        <v>4.0000000000000002E-4</v>
      </c>
      <c r="F97" s="158">
        <f t="shared" si="15"/>
        <v>3223.4196772315754</v>
      </c>
      <c r="H97" s="193">
        <v>0</v>
      </c>
      <c r="I97" s="183">
        <v>4.0000000000000002E-4</v>
      </c>
      <c r="J97" s="158">
        <f t="shared" si="16"/>
        <v>0</v>
      </c>
      <c r="K97" s="153"/>
    </row>
    <row r="98" spans="1:11">
      <c r="A98" s="166" t="str">
        <f t="shared" si="14"/>
        <v>Embedded Distributor</v>
      </c>
      <c r="B98" s="155" t="s">
        <v>39</v>
      </c>
      <c r="C98" s="156"/>
      <c r="D98" s="193">
        <v>0</v>
      </c>
      <c r="E98" s="183">
        <v>4.0000000000000002E-4</v>
      </c>
      <c r="F98" s="158">
        <f t="shared" si="15"/>
        <v>0</v>
      </c>
      <c r="H98" s="193">
        <v>0</v>
      </c>
      <c r="I98" s="183">
        <v>4.0000000000000002E-4</v>
      </c>
      <c r="J98" s="158">
        <f t="shared" si="16"/>
        <v>0</v>
      </c>
      <c r="K98" s="161"/>
    </row>
    <row r="99" spans="1:11">
      <c r="A99" s="166" t="str">
        <f t="shared" si="14"/>
        <v/>
      </c>
      <c r="B99" s="155"/>
      <c r="C99" s="156"/>
      <c r="D99" s="193"/>
      <c r="E99" s="193"/>
      <c r="F99" s="158">
        <f t="shared" si="15"/>
        <v>0</v>
      </c>
      <c r="H99" s="193"/>
      <c r="I99" s="193"/>
      <c r="J99" s="158">
        <f t="shared" si="16"/>
        <v>0</v>
      </c>
      <c r="K99" s="143"/>
    </row>
    <row r="100" spans="1:11">
      <c r="A100" s="166" t="str">
        <f t="shared" si="14"/>
        <v/>
      </c>
      <c r="B100" s="155"/>
      <c r="C100" s="156"/>
      <c r="D100" s="193"/>
      <c r="E100" s="193"/>
      <c r="F100" s="158">
        <f t="shared" si="15"/>
        <v>0</v>
      </c>
      <c r="H100" s="193"/>
      <c r="I100" s="193"/>
      <c r="J100" s="158">
        <f t="shared" si="16"/>
        <v>0</v>
      </c>
      <c r="K100" s="163"/>
    </row>
    <row r="101" spans="1:11">
      <c r="A101" s="146" t="s">
        <v>71</v>
      </c>
      <c r="B101" s="194"/>
      <c r="C101" s="148"/>
      <c r="D101" s="187"/>
      <c r="E101" s="164"/>
      <c r="F101" s="187">
        <f>SUM(F92:F100)</f>
        <v>119463.65259837617</v>
      </c>
      <c r="G101" s="164"/>
      <c r="H101" s="166"/>
      <c r="I101" s="164"/>
      <c r="J101" s="187">
        <f>SUM(J92:J100)</f>
        <v>150567.52095882263</v>
      </c>
      <c r="K101" s="158">
        <f>F101+J101</f>
        <v>270031.17355719878</v>
      </c>
    </row>
    <row r="102" spans="1:11">
      <c r="A102" s="146"/>
      <c r="B102" s="206"/>
      <c r="C102" s="148"/>
      <c r="D102" s="207"/>
      <c r="E102" s="198"/>
      <c r="F102" s="187"/>
      <c r="G102" s="152"/>
      <c r="H102" s="208"/>
      <c r="I102" s="198"/>
      <c r="J102" s="187"/>
      <c r="K102" s="209"/>
    </row>
    <row r="103" spans="1:11">
      <c r="A103" s="141" t="s">
        <v>83</v>
      </c>
      <c r="B103" s="142" t="s">
        <v>65</v>
      </c>
      <c r="C103" s="143"/>
      <c r="D103" s="174" t="s">
        <v>76</v>
      </c>
      <c r="E103" s="173" t="s">
        <v>67</v>
      </c>
      <c r="F103" s="153" t="s">
        <v>68</v>
      </c>
      <c r="G103" s="125"/>
      <c r="H103" s="175" t="s">
        <v>66</v>
      </c>
      <c r="I103" s="173" t="s">
        <v>67</v>
      </c>
      <c r="J103" s="153" t="s">
        <v>68</v>
      </c>
      <c r="K103" s="161" t="s">
        <v>63</v>
      </c>
    </row>
    <row r="104" spans="1:11">
      <c r="A104" s="146" t="s">
        <v>74</v>
      </c>
      <c r="B104" s="147"/>
      <c r="C104" s="143"/>
      <c r="D104" s="177"/>
      <c r="E104" s="210"/>
      <c r="F104" s="153"/>
      <c r="G104" s="9"/>
      <c r="H104" s="192"/>
      <c r="I104" s="210"/>
      <c r="J104" s="153"/>
      <c r="K104" s="191"/>
    </row>
    <row r="105" spans="1:11">
      <c r="A105" s="166" t="str">
        <f t="shared" ref="A105:A113" si="17">IF(A66=0,"",A66)</f>
        <v>Residential</v>
      </c>
      <c r="B105" s="155" t="s">
        <v>39</v>
      </c>
      <c r="C105" s="156"/>
      <c r="D105" s="193">
        <v>291359568.92034829</v>
      </c>
      <c r="E105" s="183">
        <v>5.0000000000000001E-4</v>
      </c>
      <c r="F105" s="158">
        <f>D105*E105</f>
        <v>145679.78446017415</v>
      </c>
      <c r="H105" s="193">
        <v>7366318.3027738361</v>
      </c>
      <c r="I105" s="183">
        <v>5.0000000000000001E-4</v>
      </c>
      <c r="J105" s="158">
        <f>H105*I105</f>
        <v>3683.159151386918</v>
      </c>
      <c r="K105" s="153"/>
    </row>
    <row r="106" spans="1:11">
      <c r="A106" s="166" t="str">
        <f t="shared" si="17"/>
        <v>General Service &lt; 50 kW</v>
      </c>
      <c r="B106" s="155" t="s">
        <v>39</v>
      </c>
      <c r="C106" s="156"/>
      <c r="D106" s="193">
        <v>64134420.643421128</v>
      </c>
      <c r="E106" s="183">
        <v>5.0000000000000001E-4</v>
      </c>
      <c r="F106" s="158">
        <f t="shared" ref="F106:F113" si="18">D106*E106</f>
        <v>32067.210321710565</v>
      </c>
      <c r="H106" s="193">
        <v>13111012.598077636</v>
      </c>
      <c r="I106" s="183">
        <v>5.0000000000000001E-4</v>
      </c>
      <c r="J106" s="158">
        <f t="shared" ref="J106:J113" si="19">H106*I106</f>
        <v>6555.5062990388178</v>
      </c>
      <c r="K106" s="153"/>
    </row>
    <row r="107" spans="1:11">
      <c r="A107" s="166" t="str">
        <f t="shared" si="17"/>
        <v>General Service 50 to 2999 kW</v>
      </c>
      <c r="B107" s="155" t="s">
        <v>39</v>
      </c>
      <c r="C107" s="156"/>
      <c r="D107" s="193">
        <v>19272594.824192703</v>
      </c>
      <c r="E107" s="183">
        <v>5.0000000000000001E-4</v>
      </c>
      <c r="F107" s="158">
        <f t="shared" si="18"/>
        <v>9636.2974120963518</v>
      </c>
      <c r="H107" s="193">
        <v>478400624.57207978</v>
      </c>
      <c r="I107" s="183">
        <v>5.0000000000000001E-4</v>
      </c>
      <c r="J107" s="158">
        <f t="shared" si="19"/>
        <v>239200.3122860399</v>
      </c>
      <c r="K107" s="153"/>
    </row>
    <row r="108" spans="1:11">
      <c r="A108" s="166" t="str">
        <f t="shared" si="17"/>
        <v>Unmetered Scattered Load</v>
      </c>
      <c r="B108" s="155" t="s">
        <v>39</v>
      </c>
      <c r="C108" s="156"/>
      <c r="D108" s="193">
        <v>1502728.3720270565</v>
      </c>
      <c r="E108" s="183">
        <v>0</v>
      </c>
      <c r="F108" s="158">
        <f t="shared" si="18"/>
        <v>0</v>
      </c>
      <c r="H108" s="193">
        <v>0</v>
      </c>
      <c r="I108" s="183">
        <v>0</v>
      </c>
      <c r="J108" s="158">
        <f t="shared" si="19"/>
        <v>0</v>
      </c>
      <c r="K108" s="153"/>
    </row>
    <row r="109" spans="1:11">
      <c r="A109" s="166" t="str">
        <f t="shared" si="17"/>
        <v>Sentinel Lighting</v>
      </c>
      <c r="B109" s="155" t="s">
        <v>39</v>
      </c>
      <c r="C109" s="156"/>
      <c r="D109" s="193">
        <v>149489.63706738697</v>
      </c>
      <c r="E109" s="183">
        <v>5.0000000000000001E-4</v>
      </c>
      <c r="F109" s="158">
        <f t="shared" si="18"/>
        <v>74.74481853369349</v>
      </c>
      <c r="H109" s="193">
        <v>4901.2099302156103</v>
      </c>
      <c r="I109" s="183">
        <v>5.0000000000000001E-4</v>
      </c>
      <c r="J109" s="158">
        <f t="shared" si="19"/>
        <v>2.450604965107805</v>
      </c>
      <c r="K109" s="153"/>
    </row>
    <row r="110" spans="1:11">
      <c r="A110" s="166" t="str">
        <f t="shared" si="17"/>
        <v xml:space="preserve">Street Lighting </v>
      </c>
      <c r="B110" s="155" t="s">
        <v>39</v>
      </c>
      <c r="C110" s="156"/>
      <c r="D110" s="193">
        <v>0</v>
      </c>
      <c r="E110" s="183">
        <v>5.0000000000000001E-4</v>
      </c>
      <c r="F110" s="158">
        <f t="shared" si="18"/>
        <v>0</v>
      </c>
      <c r="H110" s="193">
        <v>8058549.1930789379</v>
      </c>
      <c r="I110" s="183">
        <v>5.0000000000000001E-4</v>
      </c>
      <c r="J110" s="158">
        <f t="shared" si="19"/>
        <v>4029.2745965394693</v>
      </c>
      <c r="K110" s="153"/>
    </row>
    <row r="111" spans="1:11">
      <c r="A111" s="166" t="str">
        <f t="shared" si="17"/>
        <v>Embedded Distributor</v>
      </c>
      <c r="B111" s="155" t="s">
        <v>39</v>
      </c>
      <c r="C111" s="156"/>
      <c r="D111" s="193">
        <v>0</v>
      </c>
      <c r="E111" s="183">
        <v>5.0000000000000001E-4</v>
      </c>
      <c r="F111" s="158">
        <f t="shared" si="18"/>
        <v>0</v>
      </c>
      <c r="H111" s="193">
        <v>0</v>
      </c>
      <c r="I111" s="183">
        <v>5.0000000000000001E-4</v>
      </c>
      <c r="J111" s="158">
        <f t="shared" si="19"/>
        <v>0</v>
      </c>
      <c r="K111" s="161"/>
    </row>
    <row r="112" spans="1:11">
      <c r="A112" s="166" t="str">
        <f t="shared" si="17"/>
        <v/>
      </c>
      <c r="B112" s="155"/>
      <c r="C112" s="160"/>
      <c r="D112" s="193"/>
      <c r="E112" s="193"/>
      <c r="F112" s="158">
        <f t="shared" si="18"/>
        <v>0</v>
      </c>
      <c r="H112" s="193"/>
      <c r="I112" s="193"/>
      <c r="J112" s="158">
        <f t="shared" si="19"/>
        <v>0</v>
      </c>
      <c r="K112" s="143"/>
    </row>
    <row r="113" spans="1:11">
      <c r="A113" s="166" t="str">
        <f t="shared" si="17"/>
        <v/>
      </c>
      <c r="B113" s="155"/>
      <c r="C113" s="160"/>
      <c r="D113" s="193"/>
      <c r="E113" s="193"/>
      <c r="F113" s="158">
        <f t="shared" si="18"/>
        <v>0</v>
      </c>
      <c r="H113" s="193"/>
      <c r="I113" s="193"/>
      <c r="J113" s="158">
        <f t="shared" si="19"/>
        <v>0</v>
      </c>
      <c r="K113" s="163"/>
    </row>
    <row r="114" spans="1:11">
      <c r="A114" s="146" t="s">
        <v>71</v>
      </c>
      <c r="B114" s="194"/>
      <c r="C114" s="211"/>
      <c r="D114" s="187"/>
      <c r="E114" s="164"/>
      <c r="F114" s="187">
        <f>SUM(F105:F113)</f>
        <v>187458.03701251475</v>
      </c>
      <c r="G114" s="164"/>
      <c r="H114" s="166"/>
      <c r="I114" s="164"/>
      <c r="J114" s="187">
        <f>SUM(J105:J113)</f>
        <v>253470.7029379702</v>
      </c>
      <c r="K114" s="158">
        <f>F114+J114</f>
        <v>440928.73995048495</v>
      </c>
    </row>
    <row r="115" spans="1:11">
      <c r="C115" s="11"/>
    </row>
    <row r="116" spans="1:11">
      <c r="A116" s="141" t="s">
        <v>84</v>
      </c>
      <c r="B116" s="142" t="s">
        <v>65</v>
      </c>
      <c r="C116" s="143"/>
      <c r="D116" s="174" t="s">
        <v>66</v>
      </c>
      <c r="E116" s="173" t="s">
        <v>67</v>
      </c>
      <c r="F116" s="153" t="s">
        <v>68</v>
      </c>
      <c r="G116" s="125"/>
      <c r="H116" s="175" t="s">
        <v>66</v>
      </c>
      <c r="I116" s="173" t="s">
        <v>67</v>
      </c>
      <c r="J116" s="153" t="s">
        <v>68</v>
      </c>
      <c r="K116" s="161" t="s">
        <v>63</v>
      </c>
    </row>
    <row r="117" spans="1:11">
      <c r="A117" s="146" t="s">
        <v>74</v>
      </c>
      <c r="B117" s="147"/>
      <c r="C117" s="143"/>
      <c r="D117" s="177"/>
      <c r="E117" s="210"/>
      <c r="F117" s="153"/>
      <c r="G117" s="9"/>
      <c r="H117" s="192"/>
      <c r="I117" s="210"/>
      <c r="J117" s="153"/>
      <c r="K117" s="191"/>
    </row>
    <row r="118" spans="1:11">
      <c r="A118" s="166" t="str">
        <f t="shared" ref="A118:A126" si="20">IF(A105=0,"",A105)</f>
        <v>Residential</v>
      </c>
      <c r="B118" s="155"/>
      <c r="C118" s="156"/>
      <c r="D118" s="193"/>
      <c r="E118" s="193"/>
      <c r="F118" s="158">
        <f>D118*E118</f>
        <v>0</v>
      </c>
      <c r="H118" s="193"/>
      <c r="I118" s="193"/>
      <c r="J118" s="158">
        <f>H118*I118</f>
        <v>0</v>
      </c>
      <c r="K118" s="153"/>
    </row>
    <row r="119" spans="1:11">
      <c r="A119" s="166" t="str">
        <f t="shared" si="20"/>
        <v>General Service &lt; 50 kW</v>
      </c>
      <c r="B119" s="155"/>
      <c r="C119" s="156"/>
      <c r="D119" s="193"/>
      <c r="E119" s="193"/>
      <c r="F119" s="158">
        <f t="shared" ref="F119:F126" si="21">D119*E119</f>
        <v>0</v>
      </c>
      <c r="H119" s="193"/>
      <c r="I119" s="193"/>
      <c r="J119" s="158">
        <f t="shared" ref="J119:J126" si="22">H119*I119</f>
        <v>0</v>
      </c>
      <c r="K119" s="153"/>
    </row>
    <row r="120" spans="1:11">
      <c r="A120" s="166" t="str">
        <f t="shared" si="20"/>
        <v>General Service 50 to 2999 kW</v>
      </c>
      <c r="B120" s="155"/>
      <c r="C120" s="212"/>
      <c r="D120" s="193"/>
      <c r="E120" s="193"/>
      <c r="F120" s="158">
        <f t="shared" si="21"/>
        <v>0</v>
      </c>
      <c r="H120" s="193"/>
      <c r="I120" s="193"/>
      <c r="J120" s="158">
        <f t="shared" si="22"/>
        <v>0</v>
      </c>
      <c r="K120" s="153"/>
    </row>
    <row r="121" spans="1:11">
      <c r="A121" s="166" t="str">
        <f t="shared" si="20"/>
        <v>Unmetered Scattered Load</v>
      </c>
      <c r="B121" s="155"/>
      <c r="C121" s="212"/>
      <c r="D121" s="193"/>
      <c r="E121" s="193"/>
      <c r="F121" s="158">
        <f t="shared" si="21"/>
        <v>0</v>
      </c>
      <c r="H121" s="193"/>
      <c r="I121" s="193"/>
      <c r="J121" s="158">
        <f t="shared" si="22"/>
        <v>0</v>
      </c>
      <c r="K121" s="153"/>
    </row>
    <row r="122" spans="1:11">
      <c r="A122" s="166" t="str">
        <f t="shared" si="20"/>
        <v>Sentinel Lighting</v>
      </c>
      <c r="B122" s="155"/>
      <c r="C122" s="212"/>
      <c r="D122" s="193"/>
      <c r="E122" s="193"/>
      <c r="F122" s="158">
        <f t="shared" si="21"/>
        <v>0</v>
      </c>
      <c r="H122" s="193"/>
      <c r="I122" s="193"/>
      <c r="J122" s="158">
        <f t="shared" si="22"/>
        <v>0</v>
      </c>
      <c r="K122" s="153"/>
    </row>
    <row r="123" spans="1:11">
      <c r="A123" s="166" t="str">
        <f t="shared" si="20"/>
        <v xml:space="preserve">Street Lighting </v>
      </c>
      <c r="B123" s="155"/>
      <c r="C123" s="156"/>
      <c r="D123" s="193"/>
      <c r="E123" s="193"/>
      <c r="F123" s="158">
        <f t="shared" si="21"/>
        <v>0</v>
      </c>
      <c r="H123" s="193"/>
      <c r="I123" s="193"/>
      <c r="J123" s="158">
        <f t="shared" si="22"/>
        <v>0</v>
      </c>
      <c r="K123" s="153"/>
    </row>
    <row r="124" spans="1:11">
      <c r="A124" s="166" t="str">
        <f t="shared" si="20"/>
        <v>Embedded Distributor</v>
      </c>
      <c r="B124" s="155"/>
      <c r="C124" s="156"/>
      <c r="D124" s="193"/>
      <c r="E124" s="193"/>
      <c r="F124" s="158">
        <f t="shared" si="21"/>
        <v>0</v>
      </c>
      <c r="H124" s="193"/>
      <c r="I124" s="193"/>
      <c r="J124" s="158">
        <f t="shared" si="22"/>
        <v>0</v>
      </c>
      <c r="K124" s="161"/>
    </row>
    <row r="125" spans="1:11">
      <c r="A125" s="166" t="str">
        <f t="shared" si="20"/>
        <v/>
      </c>
      <c r="B125" s="155"/>
      <c r="C125" s="156"/>
      <c r="D125" s="213"/>
      <c r="E125" s="193"/>
      <c r="F125" s="158">
        <f t="shared" si="21"/>
        <v>0</v>
      </c>
      <c r="H125" s="193"/>
      <c r="I125" s="193"/>
      <c r="J125" s="158">
        <f t="shared" si="22"/>
        <v>0</v>
      </c>
      <c r="K125" s="143"/>
    </row>
    <row r="126" spans="1:11">
      <c r="A126" s="166" t="str">
        <f t="shared" si="20"/>
        <v/>
      </c>
      <c r="B126" s="155"/>
      <c r="C126" s="156"/>
      <c r="D126" s="213"/>
      <c r="E126" s="193"/>
      <c r="F126" s="158">
        <f t="shared" si="21"/>
        <v>0</v>
      </c>
      <c r="H126" s="193"/>
      <c r="I126" s="193"/>
      <c r="J126" s="158">
        <f t="shared" si="22"/>
        <v>0</v>
      </c>
      <c r="K126" s="163"/>
    </row>
    <row r="127" spans="1:11">
      <c r="A127" s="146" t="s">
        <v>71</v>
      </c>
      <c r="B127" s="194"/>
      <c r="C127" s="148"/>
      <c r="D127" s="214"/>
      <c r="E127" s="164"/>
      <c r="F127" s="158">
        <f>SUM(F118:F126)</f>
        <v>0</v>
      </c>
      <c r="G127" s="164"/>
      <c r="H127" s="166"/>
      <c r="I127" s="164"/>
      <c r="J127" s="158">
        <f>SUM(J118:J126)</f>
        <v>0</v>
      </c>
      <c r="K127" s="158">
        <f>F127+J127</f>
        <v>0</v>
      </c>
    </row>
    <row r="128" spans="1:11">
      <c r="C128" s="11"/>
    </row>
    <row r="129" spans="1:12">
      <c r="A129" s="141" t="s">
        <v>85</v>
      </c>
      <c r="B129" s="142"/>
      <c r="C129" s="143"/>
      <c r="D129" s="174" t="s">
        <v>86</v>
      </c>
      <c r="E129" s="173" t="s">
        <v>67</v>
      </c>
      <c r="F129" s="153" t="s">
        <v>68</v>
      </c>
      <c r="G129" s="125"/>
      <c r="H129" s="161" t="s">
        <v>86</v>
      </c>
      <c r="I129" s="173" t="s">
        <v>67</v>
      </c>
      <c r="J129" s="153" t="s">
        <v>68</v>
      </c>
      <c r="K129" s="174" t="s">
        <v>63</v>
      </c>
    </row>
    <row r="130" spans="1:12">
      <c r="A130" s="146" t="s">
        <v>74</v>
      </c>
      <c r="B130" s="147"/>
      <c r="C130" s="143"/>
      <c r="D130" s="177"/>
      <c r="E130" s="210"/>
      <c r="F130" s="153"/>
      <c r="G130" s="9"/>
      <c r="H130" s="191"/>
      <c r="I130" s="210"/>
      <c r="J130" s="153"/>
      <c r="K130" s="134"/>
      <c r="L130" s="160"/>
    </row>
    <row r="131" spans="1:12">
      <c r="A131" s="155" t="s">
        <v>87</v>
      </c>
      <c r="B131" s="194"/>
      <c r="C131" s="156"/>
      <c r="D131" s="193">
        <v>37464.076652217649</v>
      </c>
      <c r="E131" s="215">
        <v>0.56999999999999995</v>
      </c>
      <c r="F131" s="158">
        <f>D131*E131*12</f>
        <v>256254.28430116869</v>
      </c>
      <c r="H131" s="193">
        <v>795</v>
      </c>
      <c r="I131" s="215">
        <v>0.56999999999999995</v>
      </c>
      <c r="J131" s="216">
        <f>H131*I131*12</f>
        <v>5437.7999999999993</v>
      </c>
      <c r="K131" s="134"/>
      <c r="L131" s="217"/>
    </row>
    <row r="132" spans="1:12">
      <c r="A132" s="155" t="s">
        <v>40</v>
      </c>
      <c r="B132" s="194"/>
      <c r="C132" s="156"/>
      <c r="D132" s="193">
        <v>2583.8516985863721</v>
      </c>
      <c r="E132" s="215">
        <v>0.56999999999999995</v>
      </c>
      <c r="F132" s="158">
        <f>D132*E132*12</f>
        <v>17673.545618330783</v>
      </c>
      <c r="H132" s="193">
        <v>236</v>
      </c>
      <c r="I132" s="215">
        <v>0.56999999999999995</v>
      </c>
      <c r="J132" s="216">
        <f>H132*I132*12</f>
        <v>1614.2399999999998</v>
      </c>
      <c r="K132" s="134"/>
      <c r="L132" s="160"/>
    </row>
    <row r="133" spans="1:12">
      <c r="A133" s="155"/>
      <c r="B133" s="194"/>
      <c r="C133" s="156"/>
      <c r="D133" s="193"/>
      <c r="E133" s="215"/>
      <c r="F133" s="158">
        <f>D133*E133*12</f>
        <v>0</v>
      </c>
      <c r="H133" s="193"/>
      <c r="I133" s="193"/>
      <c r="J133" s="216">
        <f>H133*I133*12</f>
        <v>0</v>
      </c>
      <c r="K133" s="218"/>
      <c r="L133" s="160"/>
    </row>
    <row r="134" spans="1:12">
      <c r="A134" s="219" t="s">
        <v>71</v>
      </c>
      <c r="B134" s="194"/>
      <c r="C134" s="156"/>
      <c r="D134" s="166"/>
      <c r="E134" s="166"/>
      <c r="F134" s="158">
        <f>SUM(F131:F133)</f>
        <v>273927.82991949946</v>
      </c>
      <c r="G134" s="166"/>
      <c r="H134" s="166"/>
      <c r="I134" s="166"/>
      <c r="J134" s="216">
        <f>SUM(J131:J133)</f>
        <v>7052.0399999999991</v>
      </c>
      <c r="K134" s="158">
        <f>F134+J134</f>
        <v>280979.86991949944</v>
      </c>
    </row>
    <row r="135" spans="1:12">
      <c r="A135" s="166"/>
      <c r="B135" s="166"/>
      <c r="C135" s="156"/>
      <c r="D135" s="166"/>
      <c r="E135" s="166"/>
      <c r="F135" s="166"/>
      <c r="G135" s="166"/>
      <c r="H135" s="166"/>
      <c r="I135" s="166"/>
      <c r="J135" s="164"/>
    </row>
    <row r="136" spans="1:12">
      <c r="A136" s="146" t="s">
        <v>88</v>
      </c>
      <c r="B136" s="166"/>
      <c r="C136" s="156"/>
      <c r="D136" s="166"/>
      <c r="E136" s="166"/>
      <c r="F136" s="158">
        <f>SUM(F22+F49+F62+F75+F101+F114+F127+F134)</f>
        <v>46709418.036661856</v>
      </c>
      <c r="G136" s="166"/>
      <c r="H136" s="166"/>
      <c r="I136" s="166"/>
      <c r="J136" s="158">
        <f>SUM(J22+J35+J49+J62+J75+J88+J101+J114+J127+J134)</f>
        <v>57961441.935288928</v>
      </c>
      <c r="K136" s="220">
        <f>+F136+J136</f>
        <v>104670859.97195078</v>
      </c>
    </row>
    <row r="137" spans="1:12" ht="16.8" thickBot="1">
      <c r="A137" s="146" t="s">
        <v>89</v>
      </c>
      <c r="B137" s="221">
        <v>0.21199999999999999</v>
      </c>
      <c r="C137" s="156"/>
      <c r="D137" s="166"/>
      <c r="E137" s="166"/>
      <c r="F137" s="222">
        <f>-F136*B137</f>
        <v>-9902396.6237723138</v>
      </c>
      <c r="G137" s="166"/>
      <c r="H137" s="166"/>
      <c r="I137" s="166"/>
      <c r="J137" s="166">
        <v>0</v>
      </c>
      <c r="K137" s="220">
        <f>+F137+J137</f>
        <v>-9902396.6237723138</v>
      </c>
    </row>
    <row r="138" spans="1:12" ht="15" thickBot="1">
      <c r="A138" s="146" t="s">
        <v>46</v>
      </c>
      <c r="B138" s="223"/>
      <c r="C138" s="224"/>
      <c r="D138" s="146"/>
      <c r="E138" s="146"/>
      <c r="F138" s="225">
        <f>+F136+F137</f>
        <v>36807021.41288954</v>
      </c>
      <c r="G138" s="146"/>
      <c r="H138" s="146"/>
      <c r="I138" s="146"/>
      <c r="J138" s="225">
        <f>+J136+J137</f>
        <v>57961441.935288928</v>
      </c>
      <c r="K138" s="225">
        <f>+K136+K137</f>
        <v>94768463.348178476</v>
      </c>
    </row>
    <row r="139" spans="1:12" ht="15" thickTop="1">
      <c r="A139" s="226"/>
      <c r="B139" s="227"/>
      <c r="C139" s="228"/>
      <c r="D139" s="228"/>
      <c r="E139" s="228"/>
      <c r="F139" s="229"/>
      <c r="G139" s="228"/>
      <c r="H139" s="228"/>
      <c r="I139" s="228"/>
      <c r="J139" s="229"/>
      <c r="K139" s="229"/>
    </row>
    <row r="140" spans="1:12">
      <c r="A140" s="230" t="s">
        <v>90</v>
      </c>
    </row>
    <row r="141" spans="1:12">
      <c r="A141" s="230" t="s">
        <v>91</v>
      </c>
    </row>
    <row r="142" spans="1:12">
      <c r="A142" s="231"/>
    </row>
    <row r="143" spans="1:12">
      <c r="D143" s="232" t="str">
        <f>D10 &amp; " - Cop"</f>
        <v>2021 Test Year - Cop</v>
      </c>
      <c r="E143" s="232"/>
    </row>
    <row r="144" spans="1:12">
      <c r="D144" s="166" t="s">
        <v>92</v>
      </c>
      <c r="E144" s="233">
        <f>K22</f>
        <v>48797016.059710592</v>
      </c>
      <c r="H144" s="11"/>
    </row>
    <row r="145" spans="4:5">
      <c r="D145" s="166" t="s">
        <v>93</v>
      </c>
      <c r="E145" s="169">
        <f>K35</f>
        <v>40254367.810028926</v>
      </c>
    </row>
    <row r="146" spans="4:5">
      <c r="D146" s="166" t="s">
        <v>94</v>
      </c>
      <c r="E146" s="169">
        <f>(K75+K88+K101+K114)</f>
        <v>3459370.9683266748</v>
      </c>
    </row>
    <row r="147" spans="4:5">
      <c r="D147" s="166" t="s">
        <v>95</v>
      </c>
      <c r="E147" s="169">
        <f>K49</f>
        <v>6836419.0828591194</v>
      </c>
    </row>
    <row r="148" spans="4:5">
      <c r="D148" s="166" t="s">
        <v>96</v>
      </c>
      <c r="E148" s="169">
        <f>K62</f>
        <v>5042706.1811059602</v>
      </c>
    </row>
    <row r="149" spans="4:5">
      <c r="D149" s="166" t="s">
        <v>97</v>
      </c>
      <c r="E149" s="169">
        <f>K127</f>
        <v>0</v>
      </c>
    </row>
    <row r="150" spans="4:5">
      <c r="D150" s="166" t="s">
        <v>98</v>
      </c>
      <c r="E150" s="169">
        <f>K134</f>
        <v>280979.86991949944</v>
      </c>
    </row>
    <row r="151" spans="4:5">
      <c r="D151" s="166" t="s">
        <v>99</v>
      </c>
      <c r="E151" s="169">
        <f>+K137</f>
        <v>-9902396.6237723138</v>
      </c>
    </row>
    <row r="152" spans="4:5">
      <c r="D152" s="146" t="s">
        <v>46</v>
      </c>
      <c r="E152" s="234">
        <f>SUM(E144:E151)</f>
        <v>94768463.348178446</v>
      </c>
    </row>
    <row r="153" spans="4:5">
      <c r="E153" s="129"/>
    </row>
  </sheetData>
  <mergeCells count="90">
    <mergeCell ref="K131:K132"/>
    <mergeCell ref="D143:E143"/>
    <mergeCell ref="K118:K124"/>
    <mergeCell ref="B129:B130"/>
    <mergeCell ref="D129:D130"/>
    <mergeCell ref="E129:E130"/>
    <mergeCell ref="F129:F130"/>
    <mergeCell ref="H129:H130"/>
    <mergeCell ref="I129:I130"/>
    <mergeCell ref="J129:J130"/>
    <mergeCell ref="K129:K130"/>
    <mergeCell ref="K105:K111"/>
    <mergeCell ref="B116:B117"/>
    <mergeCell ref="D116:D117"/>
    <mergeCell ref="E116:E117"/>
    <mergeCell ref="F116:F117"/>
    <mergeCell ref="H116:H117"/>
    <mergeCell ref="I116:I117"/>
    <mergeCell ref="J116:J117"/>
    <mergeCell ref="K116:K117"/>
    <mergeCell ref="K92:K98"/>
    <mergeCell ref="B103:B104"/>
    <mergeCell ref="D103:D104"/>
    <mergeCell ref="E103:E104"/>
    <mergeCell ref="F103:F104"/>
    <mergeCell ref="H103:H104"/>
    <mergeCell ref="I103:I104"/>
    <mergeCell ref="J103:J104"/>
    <mergeCell ref="K103:K104"/>
    <mergeCell ref="K79:K85"/>
    <mergeCell ref="B90:B91"/>
    <mergeCell ref="D90:D91"/>
    <mergeCell ref="E90:E91"/>
    <mergeCell ref="F90:F91"/>
    <mergeCell ref="H90:H91"/>
    <mergeCell ref="I90:I91"/>
    <mergeCell ref="J90:J91"/>
    <mergeCell ref="K90:K91"/>
    <mergeCell ref="K66:K72"/>
    <mergeCell ref="B77:B78"/>
    <mergeCell ref="D77:D78"/>
    <mergeCell ref="E77:E78"/>
    <mergeCell ref="F77:F78"/>
    <mergeCell ref="H77:H78"/>
    <mergeCell ref="I77:I78"/>
    <mergeCell ref="J77:J78"/>
    <mergeCell ref="K77:K78"/>
    <mergeCell ref="K53:K59"/>
    <mergeCell ref="B64:B65"/>
    <mergeCell ref="D64:D65"/>
    <mergeCell ref="E64:E65"/>
    <mergeCell ref="F64:F65"/>
    <mergeCell ref="H64:H65"/>
    <mergeCell ref="I64:I65"/>
    <mergeCell ref="J64:J65"/>
    <mergeCell ref="K64:K65"/>
    <mergeCell ref="K39:K45"/>
    <mergeCell ref="B51:B52"/>
    <mergeCell ref="D51:D52"/>
    <mergeCell ref="E51:E52"/>
    <mergeCell ref="F51:F52"/>
    <mergeCell ref="H51:H52"/>
    <mergeCell ref="I51:I52"/>
    <mergeCell ref="J51:J52"/>
    <mergeCell ref="K51:K52"/>
    <mergeCell ref="K26:K32"/>
    <mergeCell ref="B37:B38"/>
    <mergeCell ref="D37:D38"/>
    <mergeCell ref="E37:E38"/>
    <mergeCell ref="F37:F38"/>
    <mergeCell ref="H37:H38"/>
    <mergeCell ref="I37:I38"/>
    <mergeCell ref="J37:J38"/>
    <mergeCell ref="K37:K38"/>
    <mergeCell ref="K12:K19"/>
    <mergeCell ref="I23:J23"/>
    <mergeCell ref="B24:B25"/>
    <mergeCell ref="D24:D25"/>
    <mergeCell ref="E24:E25"/>
    <mergeCell ref="F24:F25"/>
    <mergeCell ref="H24:H25"/>
    <mergeCell ref="I24:I25"/>
    <mergeCell ref="J24:J25"/>
    <mergeCell ref="K24:K25"/>
    <mergeCell ref="A1:J1"/>
    <mergeCell ref="E9:F9"/>
    <mergeCell ref="I9:J9"/>
    <mergeCell ref="E10:F10"/>
    <mergeCell ref="I10:J10"/>
    <mergeCell ref="B11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8" sqref="C18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App.2-ZA_Com. Exp. Forecast</vt:lpstr>
      <vt:lpstr>App.2-ZB_Cost of Power</vt:lpstr>
      <vt:lpstr>Sheet3</vt:lpstr>
    </vt:vector>
  </TitlesOfParts>
  <Company>Corporation Of The City Of Brantford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Bohar</dc:creator>
  <cp:lastModifiedBy>Teri Bohar</cp:lastModifiedBy>
  <dcterms:created xsi:type="dcterms:W3CDTF">2021-08-08T15:46:44Z</dcterms:created>
  <dcterms:modified xsi:type="dcterms:W3CDTF">2021-08-08T15:49:41Z</dcterms:modified>
</cp:coreProperties>
</file>