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Finance\IRM Model 2022 Rates\"/>
    </mc:Choice>
  </mc:AlternateContent>
  <bookViews>
    <workbookView xWindow="0" yWindow="0" windowWidth="20460" windowHeight="5505"/>
  </bookViews>
  <sheets>
    <sheet name="Sheet1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G15" i="1"/>
  <c r="H15" i="1"/>
  <c r="K15" i="1"/>
  <c r="L15" i="1"/>
  <c r="N15" i="1" s="1"/>
  <c r="O15" i="1" s="1"/>
  <c r="G17" i="1"/>
  <c r="H17" i="1" s="1"/>
  <c r="K17" i="1" l="1"/>
  <c r="L17" i="1" s="1"/>
  <c r="N17" i="1" s="1"/>
  <c r="O17" i="1" s="1"/>
  <c r="G53" i="1"/>
  <c r="G19" i="1"/>
  <c r="H19" i="1" s="1"/>
  <c r="G18" i="1"/>
  <c r="F18" i="1"/>
  <c r="F63" i="1" l="1"/>
  <c r="J63" i="1" s="1"/>
  <c r="J62" i="1"/>
  <c r="L62" i="1" s="1"/>
  <c r="H62" i="1"/>
  <c r="J61" i="1"/>
  <c r="J60" i="1"/>
  <c r="G58" i="1"/>
  <c r="K58" i="1" s="1"/>
  <c r="L58" i="1" s="1"/>
  <c r="G57" i="1"/>
  <c r="K57" i="1" s="1"/>
  <c r="L57" i="1" s="1"/>
  <c r="L55" i="1"/>
  <c r="H55" i="1"/>
  <c r="K54" i="1"/>
  <c r="J54" i="1"/>
  <c r="G54" i="1"/>
  <c r="H54" i="1" s="1"/>
  <c r="H53" i="1"/>
  <c r="K52" i="1"/>
  <c r="H52" i="1"/>
  <c r="G51" i="1"/>
  <c r="K51" i="1" s="1"/>
  <c r="K53" i="1" s="1"/>
  <c r="L53" i="1" s="1"/>
  <c r="K49" i="1"/>
  <c r="L49" i="1" s="1"/>
  <c r="G49" i="1"/>
  <c r="H49" i="1" s="1"/>
  <c r="L48" i="1"/>
  <c r="H48" i="1"/>
  <c r="L54" i="1" l="1"/>
  <c r="N54" i="1" s="1"/>
  <c r="O54" i="1" s="1"/>
  <c r="N55" i="1"/>
  <c r="N62" i="1"/>
  <c r="O62" i="1" s="1"/>
  <c r="N48" i="1"/>
  <c r="O48" i="1" s="1"/>
  <c r="L52" i="1"/>
  <c r="N52" i="1" s="1"/>
  <c r="O52" i="1" s="1"/>
  <c r="G63" i="1"/>
  <c r="H63" i="1" s="1"/>
  <c r="H50" i="1"/>
  <c r="N49" i="1"/>
  <c r="O49" i="1" s="1"/>
  <c r="K60" i="1"/>
  <c r="L51" i="1"/>
  <c r="K63" i="1"/>
  <c r="L63" i="1" s="1"/>
  <c r="N53" i="1"/>
  <c r="O53" i="1" s="1"/>
  <c r="H58" i="1"/>
  <c r="N58" i="1" s="1"/>
  <c r="L50" i="1"/>
  <c r="G60" i="1"/>
  <c r="H51" i="1"/>
  <c r="H57" i="1"/>
  <c r="N57" i="1" s="1"/>
  <c r="N51" i="1" l="1"/>
  <c r="O51" i="1" s="1"/>
  <c r="N63" i="1"/>
  <c r="O63" i="1" s="1"/>
  <c r="O57" i="1"/>
  <c r="H56" i="1"/>
  <c r="H60" i="1"/>
  <c r="G61" i="1"/>
  <c r="H61" i="1" s="1"/>
  <c r="N50" i="1"/>
  <c r="O50" i="1" s="1"/>
  <c r="O58" i="1"/>
  <c r="K61" i="1"/>
  <c r="L61" i="1" s="1"/>
  <c r="L60" i="1"/>
  <c r="L56" i="1" l="1"/>
  <c r="N56" i="1" s="1"/>
  <c r="O56" i="1" s="1"/>
  <c r="N61" i="1"/>
  <c r="O61" i="1" s="1"/>
  <c r="N60" i="1"/>
  <c r="O60" i="1" s="1"/>
  <c r="H59" i="1"/>
  <c r="L59" i="1" l="1"/>
  <c r="L65" i="1" s="1"/>
  <c r="L66" i="1" s="1"/>
  <c r="L67" i="1" s="1"/>
  <c r="H65" i="1"/>
  <c r="N59" i="1" l="1"/>
  <c r="O59" i="1" s="1"/>
  <c r="H66" i="1"/>
  <c r="H67" i="1" s="1"/>
  <c r="N67" i="1" s="1"/>
  <c r="N65" i="1"/>
  <c r="O65" i="1" s="1"/>
  <c r="N66" i="1" l="1"/>
  <c r="O66" i="1" s="1"/>
  <c r="O67" i="1"/>
  <c r="H11" i="1" l="1"/>
  <c r="F30" i="1"/>
  <c r="J30" i="1" s="1"/>
  <c r="J29" i="1"/>
  <c r="L29" i="1" s="1"/>
  <c r="H29" i="1"/>
  <c r="J28" i="1"/>
  <c r="J27" i="1"/>
  <c r="L22" i="1"/>
  <c r="H22" i="1"/>
  <c r="J21" i="1"/>
  <c r="H18" i="1"/>
  <c r="K16" i="1"/>
  <c r="H16" i="1"/>
  <c r="L11" i="1"/>
  <c r="G24" i="1"/>
  <c r="G14" i="1"/>
  <c r="N29" i="1" l="1"/>
  <c r="O29" i="1" s="1"/>
  <c r="N22" i="1"/>
  <c r="L16" i="1"/>
  <c r="N16" i="1" s="1"/>
  <c r="G21" i="1"/>
  <c r="H21" i="1" s="1"/>
  <c r="N11" i="1"/>
  <c r="O11" i="1" s="1"/>
  <c r="K14" i="1"/>
  <c r="H14" i="1"/>
  <c r="G30" i="1"/>
  <c r="H30" i="1" s="1"/>
  <c r="H24" i="1"/>
  <c r="K24" i="1"/>
  <c r="L24" i="1" s="1"/>
  <c r="O16" i="1"/>
  <c r="K21" i="1"/>
  <c r="L21" i="1" s="1"/>
  <c r="G12" i="1"/>
  <c r="H12" i="1" s="1"/>
  <c r="G20" i="1"/>
  <c r="K12" i="1"/>
  <c r="L12" i="1" s="1"/>
  <c r="G25" i="1"/>
  <c r="N21" i="1" l="1"/>
  <c r="O21" i="1" s="1"/>
  <c r="N24" i="1"/>
  <c r="G27" i="1"/>
  <c r="G28" i="1" s="1"/>
  <c r="H28" i="1" s="1"/>
  <c r="N12" i="1"/>
  <c r="O12" i="1" s="1"/>
  <c r="H13" i="1"/>
  <c r="K20" i="1"/>
  <c r="L20" i="1" s="1"/>
  <c r="H20" i="1"/>
  <c r="O24" i="1"/>
  <c r="L13" i="1"/>
  <c r="K30" i="1"/>
  <c r="L30" i="1" s="1"/>
  <c r="N30" i="1" s="1"/>
  <c r="O30" i="1" s="1"/>
  <c r="L14" i="1"/>
  <c r="N14" i="1" s="1"/>
  <c r="O14" i="1" s="1"/>
  <c r="K27" i="1"/>
  <c r="H25" i="1"/>
  <c r="K25" i="1"/>
  <c r="L25" i="1" s="1"/>
  <c r="N25" i="1" l="1"/>
  <c r="H27" i="1"/>
  <c r="N20" i="1"/>
  <c r="O20" i="1" s="1"/>
  <c r="N13" i="1"/>
  <c r="O13" i="1" s="1"/>
  <c r="L27" i="1"/>
  <c r="K28" i="1"/>
  <c r="L28" i="1" s="1"/>
  <c r="N28" i="1" s="1"/>
  <c r="O28" i="1" s="1"/>
  <c r="O25" i="1"/>
  <c r="K19" i="1"/>
  <c r="K18" i="1"/>
  <c r="L18" i="1" s="1"/>
  <c r="N18" i="1" s="1"/>
  <c r="O18" i="1" s="1"/>
  <c r="H23" i="1" l="1"/>
  <c r="L19" i="1"/>
  <c r="N19" i="1" s="1"/>
  <c r="O19" i="1" s="1"/>
  <c r="N27" i="1"/>
  <c r="O27" i="1" s="1"/>
  <c r="H26" i="1" l="1"/>
  <c r="L23" i="1" l="1"/>
  <c r="N23" i="1" s="1"/>
  <c r="O23" i="1" s="1"/>
  <c r="H32" i="1"/>
  <c r="L26" i="1" l="1"/>
  <c r="N26" i="1" s="1"/>
  <c r="O26" i="1" s="1"/>
  <c r="H33" i="1"/>
  <c r="L32" i="1" l="1"/>
  <c r="L33" i="1" s="1"/>
  <c r="N33" i="1" s="1"/>
  <c r="O33" i="1" s="1"/>
  <c r="H34" i="1"/>
  <c r="N32" i="1" l="1"/>
  <c r="O32" i="1" s="1"/>
  <c r="L34" i="1"/>
  <c r="N34" i="1" s="1"/>
  <c r="O34" i="1" s="1"/>
</calcChain>
</file>

<file path=xl/sharedStrings.xml><?xml version="1.0" encoding="utf-8"?>
<sst xmlns="http://schemas.openxmlformats.org/spreadsheetml/2006/main" count="122" uniqueCount="47">
  <si>
    <t>Customer Class:</t>
  </si>
  <si>
    <t>RPP / Non-RPP:</t>
  </si>
  <si>
    <t>non-RPP</t>
  </si>
  <si>
    <t>Consumption</t>
  </si>
  <si>
    <t>kWh</t>
  </si>
  <si>
    <t>Demand</t>
  </si>
  <si>
    <t>kW</t>
  </si>
  <si>
    <t>Current Loss Factor</t>
  </si>
  <si>
    <t>Proposed/Approved Loss Factor</t>
  </si>
  <si>
    <t>Current Board-Approved</t>
  </si>
  <si>
    <t>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</si>
  <si>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</si>
  <si>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</si>
  <si>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</si>
  <si>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</si>
  <si>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</si>
  <si>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</si>
  <si>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</si>
  <si>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</si>
  <si>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</si>
  <si>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Monthly</t>
  </si>
  <si>
    <t>Distribution Volumetric Rate</t>
  </si>
  <si>
    <t>Sub-Total A (excluding pass through)</t>
  </si>
  <si>
    <t>Rate Rider for Deferral/Variance Account Disposition-GA</t>
  </si>
  <si>
    <t xml:space="preserve">KW </t>
  </si>
  <si>
    <t>Rate Rider for Postponing Rate Implementation</t>
  </si>
  <si>
    <t>Rate Rider for Deferral/Variance Account Disposition- Group 1 and 2</t>
  </si>
  <si>
    <t>Rate Rider for Disposition of Account 1576</t>
  </si>
  <si>
    <t>Low Voltage Service Charge</t>
  </si>
  <si>
    <t>KW</t>
  </si>
  <si>
    <t>Line Losses on Cost of Power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</si>
  <si>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</si>
  <si>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</si>
  <si>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</si>
  <si>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</si>
  <si>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</si>
  <si>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</si>
  <si>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</si>
  <si>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</si>
  <si>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Average IESO Wholesale Market Price</t>
  </si>
  <si>
    <t>Total Bill on TOU (before Taxes)</t>
  </si>
  <si>
    <t>HST</t>
  </si>
  <si>
    <t>Total Bill on TOU</t>
  </si>
  <si>
    <t>Embedded Distributor (Victoria and Rockway)</t>
  </si>
  <si>
    <t>Embedded Distributor (Wellandport and Port Davidson)</t>
  </si>
  <si>
    <t>Rate Rider for Deferral/Variance Account Disposition- Nov 2020</t>
  </si>
  <si>
    <t>Rate Rider for Deferral/Variance Account Disposition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</si>
</sst>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_-&quot;$&quot;* #,##0.00_-;\-&quot;$&quot;* #,##0.00_-;_-&quot;$&quot;* &quot;-&quot;??_-;_-@_-"/>
    <numFmt numFmtId="166" formatCode="_-&quot;$&quot;* #,##0.0000_-;\-&quot;$&quot;* #,##0.0000_-;_-&quot;$&quot;* &quot;-&quot;??_-;_-@_-"/>
    <numFmt numFmtId="167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20">
    <xf numFmtId="0" fontId="0" fillId="0" borderId="0" xfId="0"/>
    <xf numFmtId="0" fontId="3" fillId="0" borderId="0" xfId="4" applyFont="1" applyAlignment="1" applyProtection="1">
      <alignment horizontal="right" vertical="center"/>
      <protection locked="0"/>
    </xf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1" fillId="0" borderId="1" xfId="1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165" fontId="3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quotePrefix="1" applyFont="1" applyBorder="1" applyAlignment="1">
      <alignment horizontal="center"/>
    </xf>
    <xf numFmtId="165" fontId="3" fillId="0" borderId="10" xfId="0" quotePrefix="1" applyNumberFormat="1" applyFont="1" applyBorder="1" applyAlignment="1">
      <alignment horizontal="center"/>
    </xf>
    <xf numFmtId="0" fontId="3" fillId="0" borderId="10" xfId="0" quotePrefix="1" applyFont="1" applyBorder="1" applyAlignment="1">
      <alignment horizontal="center"/>
    </xf>
    <xf numFmtId="0" fontId="0" fillId="0" borderId="0" xfId="0" applyAlignment="1">
      <alignment vertical="top"/>
    </xf>
    <xf numFmtId="0" fontId="0" fillId="2" borderId="0" xfId="0" applyFill="1" applyAlignment="1" applyProtection="1">
      <alignment vertical="top"/>
      <protection locked="0"/>
    </xf>
    <xf numFmtId="165" fontId="0" fillId="3" borderId="9" xfId="2" applyNumberFormat="1" applyFont="1" applyFill="1" applyBorder="1" applyAlignment="1" applyProtection="1">
      <alignment vertical="top"/>
      <protection locked="0"/>
    </xf>
    <xf numFmtId="0" fontId="0" fillId="0" borderId="9" xfId="0" applyBorder="1" applyAlignment="1">
      <alignment vertical="center"/>
    </xf>
    <xf numFmtId="165" fontId="0" fillId="0" borderId="7" xfId="2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165" fontId="0" fillId="0" borderId="9" xfId="0" applyNumberFormat="1" applyBorder="1" applyAlignment="1">
      <alignment vertical="center"/>
    </xf>
    <xf numFmtId="10" fontId="0" fillId="0" borderId="7" xfId="3" applyNumberFormat="1" applyFont="1" applyBorder="1" applyAlignment="1">
      <alignment vertical="center"/>
    </xf>
    <xf numFmtId="166" fontId="0" fillId="3" borderId="9" xfId="2" applyNumberFormat="1" applyFont="1" applyFill="1" applyBorder="1" applyAlignment="1" applyProtection="1">
      <alignment vertical="center"/>
      <protection locked="0"/>
    </xf>
    <xf numFmtId="0" fontId="3" fillId="4" borderId="3" xfId="0" applyFont="1" applyFill="1" applyBorder="1" applyAlignment="1" applyProtection="1">
      <alignment vertical="top"/>
      <protection locked="0"/>
    </xf>
    <xf numFmtId="0" fontId="0" fillId="4" borderId="4" xfId="0" applyFill="1" applyBorder="1" applyAlignment="1">
      <alignment vertical="top"/>
    </xf>
    <xf numFmtId="0" fontId="0" fillId="4" borderId="4" xfId="0" applyFill="1" applyBorder="1" applyAlignment="1" applyProtection="1">
      <alignment vertical="top"/>
      <protection locked="0"/>
    </xf>
    <xf numFmtId="166" fontId="0" fillId="4" borderId="1" xfId="2" applyNumberFormat="1" applyFont="1" applyFill="1" applyBorder="1" applyAlignment="1" applyProtection="1">
      <alignment vertical="top"/>
      <protection locked="0"/>
    </xf>
    <xf numFmtId="0" fontId="0" fillId="4" borderId="1" xfId="0" applyFill="1" applyBorder="1" applyAlignment="1" applyProtection="1">
      <alignment vertical="center"/>
      <protection locked="0"/>
    </xf>
    <xf numFmtId="165" fontId="0" fillId="4" borderId="5" xfId="2" applyNumberFormat="1" applyFont="1" applyFill="1" applyBorder="1" applyAlignment="1">
      <alignment vertical="center"/>
    </xf>
    <xf numFmtId="0" fontId="0" fillId="4" borderId="0" xfId="0" applyFill="1" applyAlignment="1">
      <alignment vertical="center"/>
    </xf>
    <xf numFmtId="166" fontId="0" fillId="4" borderId="1" xfId="2" applyNumberFormat="1" applyFont="1" applyFill="1" applyBorder="1" applyAlignment="1" applyProtection="1">
      <alignment vertical="center"/>
      <protection locked="0"/>
    </xf>
    <xf numFmtId="0" fontId="0" fillId="4" borderId="5" xfId="0" applyFill="1" applyBorder="1" applyAlignment="1" applyProtection="1">
      <alignment vertical="center"/>
      <protection locked="0"/>
    </xf>
    <xf numFmtId="165" fontId="3" fillId="4" borderId="1" xfId="0" applyNumberFormat="1" applyFont="1" applyFill="1" applyBorder="1" applyAlignment="1">
      <alignment vertical="center"/>
    </xf>
    <xf numFmtId="10" fontId="3" fillId="4" borderId="5" xfId="3" applyNumberFormat="1" applyFont="1" applyFill="1" applyBorder="1" applyAlignment="1">
      <alignment vertical="center"/>
    </xf>
    <xf numFmtId="0" fontId="2" fillId="3" borderId="0" xfId="0" applyFont="1" applyFill="1" applyAlignment="1">
      <alignment vertical="top" wrapText="1"/>
    </xf>
    <xf numFmtId="166" fontId="0" fillId="3" borderId="9" xfId="2" applyNumberFormat="1" applyFont="1" applyFill="1" applyBorder="1" applyAlignment="1" applyProtection="1">
      <alignment vertical="top"/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2" fillId="0" borderId="0" xfId="0" applyFont="1" applyAlignment="1">
      <alignment vertical="top"/>
    </xf>
    <xf numFmtId="166" fontId="0" fillId="5" borderId="9" xfId="2" applyNumberFormat="1" applyFont="1" applyFill="1" applyBorder="1" applyAlignment="1" applyProtection="1">
      <alignment vertical="top"/>
      <protection locked="0"/>
    </xf>
    <xf numFmtId="167" fontId="0" fillId="6" borderId="9" xfId="0" applyNumberFormat="1" applyFill="1" applyBorder="1" applyAlignment="1">
      <alignment vertical="center"/>
    </xf>
    <xf numFmtId="0" fontId="3" fillId="4" borderId="3" xfId="0" applyFont="1" applyFill="1" applyBorder="1" applyAlignment="1">
      <alignment vertical="top" wrapText="1"/>
    </xf>
    <xf numFmtId="0" fontId="0" fillId="4" borderId="4" xfId="0" applyFill="1" applyBorder="1"/>
    <xf numFmtId="0" fontId="0" fillId="4" borderId="1" xfId="0" applyFill="1" applyBorder="1"/>
    <xf numFmtId="0" fontId="0" fillId="4" borderId="1" xfId="0" applyFill="1" applyBorder="1" applyAlignment="1">
      <alignment vertical="center"/>
    </xf>
    <xf numFmtId="165" fontId="3" fillId="4" borderId="5" xfId="0" applyNumberFormat="1" applyFont="1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0" fillId="6" borderId="9" xfId="0" applyFill="1" applyBorder="1" applyAlignment="1">
      <alignment vertical="center"/>
    </xf>
    <xf numFmtId="0" fontId="0" fillId="6" borderId="7" xfId="0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4" borderId="1" xfId="0" applyFill="1" applyBorder="1" applyAlignment="1">
      <alignment vertical="top"/>
    </xf>
    <xf numFmtId="0" fontId="3" fillId="4" borderId="0" xfId="0" applyFont="1" applyFill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0" fillId="0" borderId="0" xfId="0" applyAlignment="1">
      <alignment vertical="top" wrapText="1"/>
    </xf>
    <xf numFmtId="166" fontId="1" fillId="3" borderId="9" xfId="2" applyNumberFormat="1" applyFill="1" applyBorder="1" applyAlignment="1" applyProtection="1">
      <alignment vertical="top"/>
      <protection locked="0"/>
    </xf>
    <xf numFmtId="165" fontId="1" fillId="0" borderId="7" xfId="2" applyNumberFormat="1" applyBorder="1" applyAlignment="1">
      <alignment vertical="center"/>
    </xf>
    <xf numFmtId="166" fontId="1" fillId="3" borderId="9" xfId="2" applyNumberFormat="1" applyFill="1" applyBorder="1" applyAlignment="1" applyProtection="1">
      <alignment vertical="center"/>
      <protection locked="0"/>
    </xf>
    <xf numFmtId="167" fontId="0" fillId="6" borderId="7" xfId="0" applyNumberFormat="1" applyFill="1" applyBorder="1" applyAlignment="1">
      <alignment vertical="center"/>
    </xf>
    <xf numFmtId="10" fontId="1" fillId="0" borderId="7" xfId="3" applyNumberFormat="1" applyBorder="1" applyAlignment="1">
      <alignment vertical="center"/>
    </xf>
    <xf numFmtId="166" fontId="1" fillId="0" borderId="9" xfId="2" applyNumberFormat="1" applyBorder="1" applyAlignment="1" applyProtection="1">
      <alignment vertical="top"/>
      <protection locked="0"/>
    </xf>
    <xf numFmtId="0" fontId="2" fillId="5" borderId="9" xfId="0" applyFont="1" applyFill="1" applyBorder="1" applyAlignment="1">
      <alignment vertical="center"/>
    </xf>
    <xf numFmtId="0" fontId="2" fillId="7" borderId="11" xfId="0" applyFont="1" applyFill="1" applyBorder="1"/>
    <xf numFmtId="0" fontId="0" fillId="7" borderId="12" xfId="0" applyFill="1" applyBorder="1" applyAlignment="1">
      <alignment vertical="top"/>
    </xf>
    <xf numFmtId="0" fontId="0" fillId="7" borderId="12" xfId="0" applyFill="1" applyBorder="1" applyAlignment="1" applyProtection="1">
      <alignment vertical="top"/>
      <protection locked="0"/>
    </xf>
    <xf numFmtId="166" fontId="1" fillId="7" borderId="13" xfId="2" applyNumberFormat="1" applyFill="1" applyBorder="1" applyAlignment="1" applyProtection="1">
      <alignment vertical="top"/>
      <protection locked="0"/>
    </xf>
    <xf numFmtId="0" fontId="0" fillId="7" borderId="14" xfId="0" applyFill="1" applyBorder="1" applyAlignment="1" applyProtection="1">
      <alignment vertical="center"/>
      <protection locked="0"/>
    </xf>
    <xf numFmtId="165" fontId="1" fillId="7" borderId="12" xfId="2" applyNumberFormat="1" applyFill="1" applyBorder="1" applyAlignment="1">
      <alignment vertical="center"/>
    </xf>
    <xf numFmtId="0" fontId="0" fillId="7" borderId="12" xfId="0" applyFill="1" applyBorder="1" applyAlignment="1">
      <alignment vertical="center"/>
    </xf>
    <xf numFmtId="0" fontId="0" fillId="7" borderId="13" xfId="0" applyFill="1" applyBorder="1" applyAlignment="1" applyProtection="1">
      <alignment vertical="center"/>
      <protection locked="0"/>
    </xf>
    <xf numFmtId="165" fontId="0" fillId="7" borderId="13" xfId="0" applyNumberFormat="1" applyFill="1" applyBorder="1" applyAlignment="1">
      <alignment vertical="center"/>
    </xf>
    <xf numFmtId="10" fontId="1" fillId="7" borderId="15" xfId="3" applyNumberFormat="1" applyFill="1" applyBorder="1" applyAlignment="1">
      <alignment vertical="center"/>
    </xf>
    <xf numFmtId="0" fontId="3" fillId="0" borderId="0" xfId="0" applyFont="1" applyAlignment="1">
      <alignment vertical="top"/>
    </xf>
    <xf numFmtId="9" fontId="0" fillId="0" borderId="9" xfId="0" applyNumberFormat="1" applyBorder="1" applyAlignment="1">
      <alignment vertical="top"/>
    </xf>
    <xf numFmtId="165" fontId="3" fillId="0" borderId="16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9" fontId="3" fillId="0" borderId="9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65" fontId="3" fillId="0" borderId="9" xfId="0" applyNumberFormat="1" applyFont="1" applyBorder="1" applyAlignment="1">
      <alignment vertical="center"/>
    </xf>
    <xf numFmtId="10" fontId="3" fillId="0" borderId="7" xfId="3" applyNumberFormat="1" applyFont="1" applyBorder="1" applyAlignment="1">
      <alignment vertical="center"/>
    </xf>
    <xf numFmtId="0" fontId="2" fillId="0" borderId="0" xfId="0" applyFont="1" applyAlignment="1">
      <alignment horizontal="left" vertical="top" indent="1"/>
    </xf>
    <xf numFmtId="9" fontId="0" fillId="0" borderId="9" xfId="0" applyNumberFormat="1" applyBorder="1" applyAlignment="1" applyProtection="1">
      <alignment vertical="top"/>
      <protection locked="0"/>
    </xf>
    <xf numFmtId="165" fontId="2" fillId="0" borderId="16" xfId="0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9" fontId="2" fillId="0" borderId="9" xfId="0" applyNumberFormat="1" applyFont="1" applyBorder="1" applyAlignment="1" applyProtection="1">
      <alignment vertical="center"/>
      <protection locked="0"/>
    </xf>
    <xf numFmtId="165" fontId="2" fillId="0" borderId="7" xfId="0" applyNumberFormat="1" applyFont="1" applyBorder="1" applyAlignment="1">
      <alignment vertical="center"/>
    </xf>
    <xf numFmtId="165" fontId="2" fillId="0" borderId="9" xfId="0" applyNumberFormat="1" applyFont="1" applyBorder="1" applyAlignment="1">
      <alignment vertical="center"/>
    </xf>
    <xf numFmtId="0" fontId="0" fillId="8" borderId="0" xfId="0" applyFill="1" applyAlignment="1">
      <alignment vertical="top"/>
    </xf>
    <xf numFmtId="0" fontId="0" fillId="8" borderId="2" xfId="0" applyFill="1" applyBorder="1" applyAlignment="1">
      <alignment vertical="top"/>
    </xf>
    <xf numFmtId="0" fontId="0" fillId="8" borderId="17" xfId="0" applyFill="1" applyBorder="1" applyAlignment="1">
      <alignment vertical="center"/>
    </xf>
    <xf numFmtId="165" fontId="3" fillId="8" borderId="18" xfId="0" applyNumberFormat="1" applyFont="1" applyFill="1" applyBorder="1" applyAlignment="1">
      <alignment vertical="center"/>
    </xf>
    <xf numFmtId="0" fontId="3" fillId="8" borderId="2" xfId="0" applyFont="1" applyFill="1" applyBorder="1" applyAlignment="1">
      <alignment vertical="center"/>
    </xf>
    <xf numFmtId="0" fontId="3" fillId="8" borderId="17" xfId="0" applyFont="1" applyFill="1" applyBorder="1" applyAlignment="1">
      <alignment vertical="center"/>
    </xf>
    <xf numFmtId="165" fontId="3" fillId="8" borderId="2" xfId="0" applyNumberFormat="1" applyFont="1" applyFill="1" applyBorder="1" applyAlignment="1">
      <alignment vertical="center"/>
    </xf>
    <xf numFmtId="10" fontId="3" fillId="8" borderId="10" xfId="3" applyNumberFormat="1" applyFont="1" applyFill="1" applyBorder="1" applyAlignment="1">
      <alignment vertical="center"/>
    </xf>
    <xf numFmtId="0" fontId="2" fillId="7" borderId="11" xfId="4" applyFill="1" applyBorder="1"/>
    <xf numFmtId="0" fontId="2" fillId="7" borderId="12" xfId="4" applyFill="1" applyBorder="1" applyAlignment="1">
      <alignment vertical="top"/>
    </xf>
    <xf numFmtId="0" fontId="2" fillId="7" borderId="12" xfId="4" applyFill="1" applyBorder="1" applyAlignment="1" applyProtection="1">
      <alignment vertical="top"/>
      <protection locked="0"/>
    </xf>
    <xf numFmtId="0" fontId="2" fillId="7" borderId="14" xfId="4" applyFill="1" applyBorder="1" applyAlignment="1" applyProtection="1">
      <alignment vertical="center"/>
      <protection locked="0"/>
    </xf>
    <xf numFmtId="0" fontId="2" fillId="7" borderId="12" xfId="4" applyFill="1" applyBorder="1" applyAlignment="1">
      <alignment vertical="center"/>
    </xf>
    <xf numFmtId="0" fontId="2" fillId="7" borderId="13" xfId="4" applyFill="1" applyBorder="1" applyAlignment="1" applyProtection="1">
      <alignment vertical="center"/>
      <protection locked="0"/>
    </xf>
    <xf numFmtId="165" fontId="2" fillId="7" borderId="13" xfId="4" applyNumberFormat="1" applyFill="1" applyBorder="1" applyAlignment="1">
      <alignment vertical="center"/>
    </xf>
    <xf numFmtId="0" fontId="2" fillId="0" borderId="0" xfId="4"/>
    <xf numFmtId="167" fontId="2" fillId="0" borderId="2" xfId="1" applyNumberFormat="1" applyFont="1" applyBorder="1"/>
    <xf numFmtId="0" fontId="3" fillId="8" borderId="0" xfId="0" applyFont="1" applyFill="1" applyAlignment="1">
      <alignment horizontal="left" vertical="top" wrapText="1"/>
    </xf>
    <xf numFmtId="0" fontId="2" fillId="0" borderId="1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5" fontId="3" fillId="0" borderId="9" xfId="0" applyNumberFormat="1" applyFont="1" applyBorder="1" applyAlignment="1">
      <alignment horizontal="center" wrapText="1"/>
    </xf>
    <xf numFmtId="165" fontId="0" fillId="0" borderId="2" xfId="0" applyNumberFormat="1" applyBorder="1" applyAlignment="1">
      <alignment wrapText="1"/>
    </xf>
    <xf numFmtId="0" fontId="3" fillId="0" borderId="7" xfId="0" applyFont="1" applyBorder="1" applyAlignment="1">
      <alignment horizontal="center" wrapText="1"/>
    </xf>
    <xf numFmtId="0" fontId="0" fillId="0" borderId="10" xfId="0" applyBorder="1" applyAlignment="1">
      <alignment wrapText="1"/>
    </xf>
    <xf numFmtId="167" fontId="0" fillId="0" borderId="9" xfId="0" applyNumberFormat="1" applyBorder="1" applyAlignment="1">
      <alignment vertical="center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8"/>
  <sheetViews>
    <sheetView tabSelected="1" topLeftCell="B1" zoomScaleNormal="100" workbookViewId="0">
      <selection activeCell="J54" sqref="J54"/>
    </sheetView>
  </sheetViews>
  <sheetFormatPr defaultRowHeight="15" x14ac:dyDescent="0.25"/>
  <cols>
    <col min="2" max="2" width="43" customWidth="1"/>
    <col min="4" max="4" width="11.28515625" bestFit="1" customWidth="1"/>
    <col min="8" max="8" width="12.7109375" customWidth="1"/>
    <col min="12" max="12" width="14.28515625" customWidth="1"/>
    <col min="14" max="14" width="15.85546875" customWidth="1"/>
  </cols>
  <sheetData>
    <row r="1" spans="2:15" ht="18" x14ac:dyDescent="0.25">
      <c r="B1" s="1" t="s">
        <v>0</v>
      </c>
      <c r="C1" s="2"/>
      <c r="D1" s="109" t="s">
        <v>43</v>
      </c>
      <c r="E1" s="109"/>
      <c r="F1" s="109"/>
      <c r="G1" s="109"/>
      <c r="H1" s="109"/>
      <c r="I1" s="109"/>
      <c r="J1" s="109"/>
      <c r="K1" s="2"/>
      <c r="L1" s="2"/>
      <c r="M1" s="2"/>
      <c r="N1" s="2"/>
      <c r="O1" s="2"/>
    </row>
    <row r="2" spans="2:15" x14ac:dyDescent="0.25">
      <c r="B2" s="1" t="s">
        <v>1</v>
      </c>
      <c r="D2" s="109" t="s">
        <v>2</v>
      </c>
      <c r="E2" s="109"/>
      <c r="F2" s="109"/>
      <c r="G2" s="109"/>
      <c r="H2" s="109"/>
      <c r="I2" s="109"/>
      <c r="J2" s="109"/>
    </row>
    <row r="3" spans="2:15" x14ac:dyDescent="0.25">
      <c r="B3" s="1" t="s">
        <v>3</v>
      </c>
      <c r="D3" s="107">
        <v>127000</v>
      </c>
      <c r="E3" s="3"/>
      <c r="F3" s="3" t="s">
        <v>4</v>
      </c>
      <c r="G3" s="3"/>
      <c r="H3" s="3"/>
      <c r="I3" s="3"/>
      <c r="J3" s="3"/>
    </row>
    <row r="4" spans="2:15" ht="15.75" x14ac:dyDescent="0.25">
      <c r="B4" s="1" t="s">
        <v>5</v>
      </c>
      <c r="D4" s="4">
        <v>298</v>
      </c>
      <c r="E4" s="5"/>
      <c r="F4" s="3" t="s">
        <v>6</v>
      </c>
      <c r="G4" s="5"/>
      <c r="H4" s="5"/>
      <c r="I4" s="5"/>
      <c r="J4" s="5"/>
      <c r="K4" s="6"/>
      <c r="L4" s="6"/>
      <c r="M4" s="6"/>
      <c r="N4" s="6"/>
      <c r="O4" s="6"/>
    </row>
    <row r="5" spans="2:15" ht="15.75" x14ac:dyDescent="0.25">
      <c r="B5" s="1" t="s">
        <v>7</v>
      </c>
      <c r="D5" s="7">
        <v>1.0318000000000001</v>
      </c>
      <c r="E5" s="8"/>
      <c r="F5" s="8"/>
      <c r="G5" s="8"/>
      <c r="H5" s="8"/>
      <c r="I5" s="8"/>
      <c r="J5" s="8"/>
      <c r="K5" s="9"/>
      <c r="L5" s="9"/>
      <c r="M5" s="9"/>
      <c r="N5" s="9"/>
      <c r="O5" s="9"/>
    </row>
    <row r="6" spans="2:15" ht="15.75" x14ac:dyDescent="0.25">
      <c r="B6" s="1" t="s">
        <v>8</v>
      </c>
      <c r="D6" s="7">
        <v>1.0318000000000001</v>
      </c>
      <c r="E6" s="8"/>
      <c r="F6" s="8"/>
      <c r="G6" s="8"/>
      <c r="H6" s="8"/>
      <c r="I6" s="8"/>
      <c r="J6" s="8"/>
      <c r="K6" s="9"/>
      <c r="L6" s="9"/>
      <c r="M6" s="9"/>
      <c r="N6" s="9"/>
      <c r="O6" s="9"/>
    </row>
    <row r="7" spans="2:15" x14ac:dyDescent="0.25">
      <c r="B7" s="3"/>
    </row>
    <row r="8" spans="2:15" x14ac:dyDescent="0.25">
      <c r="B8" s="3"/>
      <c r="D8" s="10"/>
      <c r="E8" s="10"/>
      <c r="F8" s="110" t="s">
        <v>9</v>
      </c>
      <c r="G8" s="111"/>
      <c r="H8" s="112"/>
      <c r="J8" s="110" t="s">
        <v>10</v>
      </c>
      <c r="K8" s="111"/>
      <c r="L8" s="112"/>
      <c r="N8" s="110" t="s">
        <v>11</v>
      </c>
      <c r="O8" s="112"/>
    </row>
    <row r="9" spans="2:15" ht="15" customHeight="1" x14ac:dyDescent="0.25">
      <c r="B9" s="3"/>
      <c r="D9" s="113" t="s">
        <v>12</v>
      </c>
      <c r="E9" s="11"/>
      <c r="F9" s="12" t="s">
        <v>13</v>
      </c>
      <c r="G9" s="12" t="s">
        <v>14</v>
      </c>
      <c r="H9" s="13" t="s">
        <v>15</v>
      </c>
      <c r="J9" s="12" t="s">
        <v>13</v>
      </c>
      <c r="K9" s="14" t="s">
        <v>14</v>
      </c>
      <c r="L9" s="13" t="s">
        <v>15</v>
      </c>
      <c r="N9" s="115" t="s">
        <v>16</v>
      </c>
      <c r="O9" s="117" t="s">
        <v>17</v>
      </c>
    </row>
    <row r="10" spans="2:15" x14ac:dyDescent="0.25">
      <c r="B10" s="3"/>
      <c r="D10" s="114"/>
      <c r="E10" s="11"/>
      <c r="F10" s="15" t="s">
        <v>18</v>
      </c>
      <c r="G10" s="15"/>
      <c r="H10" s="16" t="s">
        <v>18</v>
      </c>
      <c r="J10" s="15" t="s">
        <v>18</v>
      </c>
      <c r="K10" s="17"/>
      <c r="L10" s="16" t="s">
        <v>18</v>
      </c>
      <c r="N10" s="116"/>
      <c r="O10" s="118"/>
    </row>
    <row r="11" spans="2:15" x14ac:dyDescent="0.25">
      <c r="B11" s="18" t="s">
        <v>19</v>
      </c>
      <c r="C11" s="18"/>
      <c r="D11" s="19" t="s">
        <v>20</v>
      </c>
      <c r="E11" s="18"/>
      <c r="F11" s="20">
        <v>141.53</v>
      </c>
      <c r="G11" s="21">
        <v>1</v>
      </c>
      <c r="H11" s="22">
        <f>G11*F11</f>
        <v>141.53</v>
      </c>
      <c r="I11" s="23"/>
      <c r="J11" s="20">
        <v>144.22</v>
      </c>
      <c r="K11" s="24">
        <v>1</v>
      </c>
      <c r="L11" s="22">
        <f>K11*J11</f>
        <v>144.22</v>
      </c>
      <c r="M11" s="23"/>
      <c r="N11" s="25">
        <f>L11-H11</f>
        <v>2.6899999999999977</v>
      </c>
      <c r="O11" s="26">
        <f>IF((H11)=0,"",(N11/H11))</f>
        <v>1.9006571045008108E-2</v>
      </c>
    </row>
    <row r="12" spans="2:15" x14ac:dyDescent="0.25">
      <c r="B12" s="18" t="s">
        <v>21</v>
      </c>
      <c r="C12" s="18"/>
      <c r="D12" s="19" t="s">
        <v>6</v>
      </c>
      <c r="E12" s="18"/>
      <c r="F12" s="40">
        <v>2.7728000000000002</v>
      </c>
      <c r="G12" s="21">
        <f>D4</f>
        <v>298</v>
      </c>
      <c r="H12" s="22">
        <f t="shared" ref="H12" si="0">G12*F12</f>
        <v>826.2944</v>
      </c>
      <c r="I12" s="23"/>
      <c r="J12" s="27">
        <v>2.8254999999999999</v>
      </c>
      <c r="K12" s="21">
        <f>D4</f>
        <v>298</v>
      </c>
      <c r="L12" s="22">
        <f t="shared" ref="L12" si="1">K12*J12</f>
        <v>841.99900000000002</v>
      </c>
      <c r="M12" s="23"/>
      <c r="N12" s="25">
        <f t="shared" ref="N12:N30" si="2">L12-H12</f>
        <v>15.704600000000028</v>
      </c>
      <c r="O12" s="26">
        <f t="shared" ref="O12:O21" si="3">IF((H12)=0,"",(N12/H12))</f>
        <v>1.9006058857472623E-2</v>
      </c>
    </row>
    <row r="13" spans="2:15" x14ac:dyDescent="0.25">
      <c r="B13" s="28" t="s">
        <v>22</v>
      </c>
      <c r="C13" s="29"/>
      <c r="D13" s="30"/>
      <c r="E13" s="29"/>
      <c r="F13" s="31"/>
      <c r="G13" s="32"/>
      <c r="H13" s="33">
        <f>SUM(H11:H12)</f>
        <v>967.82439999999997</v>
      </c>
      <c r="I13" s="34"/>
      <c r="J13" s="35"/>
      <c r="K13" s="36"/>
      <c r="L13" s="33">
        <f>SUM(L11:L12)</f>
        <v>986.21900000000005</v>
      </c>
      <c r="M13" s="34"/>
      <c r="N13" s="37">
        <f t="shared" si="2"/>
        <v>18.394600000000082</v>
      </c>
      <c r="O13" s="38">
        <f t="shared" si="3"/>
        <v>1.9006133757322179E-2</v>
      </c>
    </row>
    <row r="14" spans="2:15" ht="39" customHeight="1" x14ac:dyDescent="0.25">
      <c r="B14" s="39" t="s">
        <v>23</v>
      </c>
      <c r="C14" s="18"/>
      <c r="D14" s="19" t="s">
        <v>4</v>
      </c>
      <c r="E14" s="18"/>
      <c r="F14" s="27">
        <v>-8.0000000000000004E-4</v>
      </c>
      <c r="G14" s="21">
        <f>D3</f>
        <v>127000</v>
      </c>
      <c r="H14" s="22">
        <f t="shared" ref="H14:H19" si="4">G14*F14</f>
        <v>-101.60000000000001</v>
      </c>
      <c r="I14" s="23"/>
      <c r="J14" s="27">
        <v>-5.0000000000000001E-4</v>
      </c>
      <c r="K14" s="21">
        <f>G14</f>
        <v>127000</v>
      </c>
      <c r="L14" s="22">
        <f t="shared" ref="L14:L22" si="5">K14*J14</f>
        <v>-63.5</v>
      </c>
      <c r="M14" s="23"/>
      <c r="N14" s="25">
        <f t="shared" si="2"/>
        <v>38.100000000000009</v>
      </c>
      <c r="O14" s="26">
        <f t="shared" si="3"/>
        <v>-0.37500000000000006</v>
      </c>
    </row>
    <row r="15" spans="2:15" ht="40.5" customHeight="1" x14ac:dyDescent="0.25">
      <c r="B15" s="39" t="s">
        <v>45</v>
      </c>
      <c r="C15" s="18"/>
      <c r="D15" s="19" t="s">
        <v>24</v>
      </c>
      <c r="E15" s="18"/>
      <c r="F15" s="40">
        <f>0.0384+0.4366</f>
        <v>0.47499999999999998</v>
      </c>
      <c r="G15" s="21">
        <f>D4</f>
        <v>298</v>
      </c>
      <c r="H15" s="22">
        <f t="shared" si="4"/>
        <v>141.54999999999998</v>
      </c>
      <c r="I15" s="23"/>
      <c r="J15" s="27"/>
      <c r="K15" s="21">
        <f t="shared" ref="K15" si="6">G15</f>
        <v>298</v>
      </c>
      <c r="L15" s="22">
        <f t="shared" si="5"/>
        <v>0</v>
      </c>
      <c r="M15" s="23"/>
      <c r="N15" s="25">
        <f t="shared" si="2"/>
        <v>-141.54999999999998</v>
      </c>
      <c r="O15" s="26">
        <f t="shared" si="3"/>
        <v>-1</v>
      </c>
    </row>
    <row r="16" spans="2:15" ht="36" customHeight="1" x14ac:dyDescent="0.25">
      <c r="B16" s="39" t="s">
        <v>25</v>
      </c>
      <c r="C16" s="18"/>
      <c r="D16" s="41" t="s">
        <v>20</v>
      </c>
      <c r="E16" s="18"/>
      <c r="F16" s="40">
        <v>0.91</v>
      </c>
      <c r="G16" s="21">
        <v>1</v>
      </c>
      <c r="H16" s="22">
        <f t="shared" si="4"/>
        <v>0.91</v>
      </c>
      <c r="I16" s="23"/>
      <c r="J16" s="27"/>
      <c r="K16" s="21">
        <f>G16</f>
        <v>1</v>
      </c>
      <c r="L16" s="22">
        <f t="shared" si="5"/>
        <v>0</v>
      </c>
      <c r="M16" s="23"/>
      <c r="N16" s="25">
        <f t="shared" si="2"/>
        <v>-0.91</v>
      </c>
      <c r="O16" s="26">
        <f t="shared" si="3"/>
        <v>-1</v>
      </c>
    </row>
    <row r="17" spans="2:15" ht="30.75" customHeight="1" x14ac:dyDescent="0.25">
      <c r="B17" s="39" t="s">
        <v>25</v>
      </c>
      <c r="C17" s="18"/>
      <c r="D17" s="41" t="s">
        <v>6</v>
      </c>
      <c r="E17" s="18"/>
      <c r="F17" s="40">
        <v>2.98E-2</v>
      </c>
      <c r="G17" s="21">
        <f>G15</f>
        <v>298</v>
      </c>
      <c r="H17" s="22">
        <f t="shared" si="4"/>
        <v>8.8803999999999998</v>
      </c>
      <c r="I17" s="23"/>
      <c r="J17" s="27"/>
      <c r="K17" s="21">
        <f>G17</f>
        <v>298</v>
      </c>
      <c r="L17" s="22">
        <f t="shared" si="5"/>
        <v>0</v>
      </c>
      <c r="M17" s="23"/>
      <c r="N17" s="25">
        <f t="shared" si="2"/>
        <v>-8.8803999999999998</v>
      </c>
      <c r="O17" s="26">
        <f t="shared" si="3"/>
        <v>-1</v>
      </c>
    </row>
    <row r="18" spans="2:15" ht="40.5" customHeight="1" x14ac:dyDescent="0.25">
      <c r="B18" s="39" t="s">
        <v>46</v>
      </c>
      <c r="C18" s="18"/>
      <c r="D18" s="19" t="s">
        <v>24</v>
      </c>
      <c r="E18" s="18"/>
      <c r="F18" s="27">
        <f>-0.2334-0.0475</f>
        <v>-0.28089999999999998</v>
      </c>
      <c r="G18" s="21">
        <f>D4</f>
        <v>298</v>
      </c>
      <c r="H18" s="22">
        <f t="shared" si="4"/>
        <v>-83.708199999999991</v>
      </c>
      <c r="I18" s="23"/>
      <c r="J18" s="27">
        <v>0.36909999999999998</v>
      </c>
      <c r="K18" s="21">
        <f>K15</f>
        <v>298</v>
      </c>
      <c r="L18" s="22">
        <f t="shared" si="5"/>
        <v>109.9918</v>
      </c>
      <c r="M18" s="23"/>
      <c r="N18" s="25">
        <f t="shared" si="2"/>
        <v>193.7</v>
      </c>
      <c r="O18" s="26">
        <f t="shared" si="3"/>
        <v>-2.313990744037024</v>
      </c>
    </row>
    <row r="19" spans="2:15" ht="27.75" customHeight="1" x14ac:dyDescent="0.25">
      <c r="B19" s="39" t="s">
        <v>27</v>
      </c>
      <c r="C19" s="18"/>
      <c r="D19" s="41" t="s">
        <v>6</v>
      </c>
      <c r="E19" s="18"/>
      <c r="F19" s="27">
        <v>-5.1700000000000003E-2</v>
      </c>
      <c r="G19" s="21">
        <f>D4</f>
        <v>298</v>
      </c>
      <c r="H19" s="22">
        <f t="shared" si="4"/>
        <v>-15.406600000000001</v>
      </c>
      <c r="I19" s="23"/>
      <c r="J19" s="27"/>
      <c r="K19" s="21">
        <f>K15</f>
        <v>298</v>
      </c>
      <c r="L19" s="22">
        <f t="shared" si="5"/>
        <v>0</v>
      </c>
      <c r="M19" s="23"/>
      <c r="N19" s="25">
        <f t="shared" si="2"/>
        <v>15.406600000000001</v>
      </c>
      <c r="O19" s="26">
        <f t="shared" si="3"/>
        <v>-1</v>
      </c>
    </row>
    <row r="20" spans="2:15" x14ac:dyDescent="0.25">
      <c r="B20" s="42" t="s">
        <v>28</v>
      </c>
      <c r="C20" s="18"/>
      <c r="D20" s="19" t="s">
        <v>29</v>
      </c>
      <c r="E20" s="18"/>
      <c r="F20" s="27">
        <v>0.47799999999999998</v>
      </c>
      <c r="G20" s="21">
        <f>D4</f>
        <v>298</v>
      </c>
      <c r="H20" s="22">
        <f t="shared" ref="H20:H22" si="7">G20*F20</f>
        <v>142.44399999999999</v>
      </c>
      <c r="I20" s="23"/>
      <c r="J20" s="27">
        <v>0.47799999999999998</v>
      </c>
      <c r="K20" s="21">
        <f t="shared" ref="K20" si="8">G20</f>
        <v>298</v>
      </c>
      <c r="L20" s="22">
        <f t="shared" si="5"/>
        <v>142.44399999999999</v>
      </c>
      <c r="M20" s="23"/>
      <c r="N20" s="25">
        <f t="shared" si="2"/>
        <v>0</v>
      </c>
      <c r="O20" s="26">
        <f t="shared" si="3"/>
        <v>0</v>
      </c>
    </row>
    <row r="21" spans="2:15" x14ac:dyDescent="0.25">
      <c r="B21" s="42" t="s">
        <v>30</v>
      </c>
      <c r="C21" s="18"/>
      <c r="D21" s="19" t="s">
        <v>4</v>
      </c>
      <c r="E21" s="18"/>
      <c r="F21" s="43">
        <v>0.106</v>
      </c>
      <c r="G21" s="44">
        <f>D3*D5-D3</f>
        <v>4038.6000000000058</v>
      </c>
      <c r="H21" s="22">
        <f t="shared" si="7"/>
        <v>428.0916000000006</v>
      </c>
      <c r="I21" s="23"/>
      <c r="J21" s="27">
        <f>F21</f>
        <v>0.106</v>
      </c>
      <c r="K21" s="44">
        <f>D3*D6-D3</f>
        <v>4038.6000000000058</v>
      </c>
      <c r="L21" s="22">
        <f t="shared" si="5"/>
        <v>428.0916000000006</v>
      </c>
      <c r="M21" s="23"/>
      <c r="N21" s="25">
        <f t="shared" si="2"/>
        <v>0</v>
      </c>
      <c r="O21" s="26">
        <f t="shared" si="3"/>
        <v>0</v>
      </c>
    </row>
    <row r="22" spans="2:15" x14ac:dyDescent="0.25">
      <c r="B22" s="42" t="s">
        <v>31</v>
      </c>
      <c r="C22" s="18"/>
      <c r="D22" s="19"/>
      <c r="E22" s="18"/>
      <c r="F22" s="43">
        <v>0</v>
      </c>
      <c r="G22" s="21">
        <v>1</v>
      </c>
      <c r="H22" s="22">
        <f t="shared" si="7"/>
        <v>0</v>
      </c>
      <c r="I22" s="23"/>
      <c r="J22" s="43">
        <v>0</v>
      </c>
      <c r="K22" s="21">
        <v>1</v>
      </c>
      <c r="L22" s="22">
        <f t="shared" si="5"/>
        <v>0</v>
      </c>
      <c r="M22" s="23"/>
      <c r="N22" s="25">
        <f t="shared" si="2"/>
        <v>0</v>
      </c>
      <c r="O22" s="26"/>
    </row>
    <row r="23" spans="2:15" ht="34.5" customHeight="1" x14ac:dyDescent="0.25">
      <c r="B23" s="45" t="s">
        <v>32</v>
      </c>
      <c r="C23" s="46"/>
      <c r="D23" s="46"/>
      <c r="E23" s="46"/>
      <c r="F23" s="47"/>
      <c r="G23" s="48"/>
      <c r="H23" s="49">
        <f>SUM(H13:H21)</f>
        <v>1488.9856000000004</v>
      </c>
      <c r="I23" s="34"/>
      <c r="J23" s="48"/>
      <c r="K23" s="50"/>
      <c r="L23" s="49">
        <f>SUM(L13:L21)</f>
        <v>1603.2464000000007</v>
      </c>
      <c r="M23" s="34"/>
      <c r="N23" s="37">
        <f t="shared" si="2"/>
        <v>114.26080000000024</v>
      </c>
      <c r="O23" s="38">
        <f t="shared" ref="O23:O30" si="9">IF((H23)=0,"",(N23/H23))</f>
        <v>7.6737343866858224E-2</v>
      </c>
    </row>
    <row r="24" spans="2:15" x14ac:dyDescent="0.25">
      <c r="B24" s="23" t="s">
        <v>33</v>
      </c>
      <c r="C24" s="23"/>
      <c r="D24" s="19" t="s">
        <v>29</v>
      </c>
      <c r="E24" s="23"/>
      <c r="F24" s="27">
        <v>2.9114</v>
      </c>
      <c r="G24" s="51">
        <f>D4</f>
        <v>298</v>
      </c>
      <c r="H24" s="22">
        <f>G24*F24</f>
        <v>867.59720000000004</v>
      </c>
      <c r="I24" s="23"/>
      <c r="J24" s="27">
        <v>3.2928999999999999</v>
      </c>
      <c r="K24" s="52">
        <f>G24</f>
        <v>298</v>
      </c>
      <c r="L24" s="22">
        <f>K24*J24</f>
        <v>981.28419999999994</v>
      </c>
      <c r="M24" s="23"/>
      <c r="N24" s="25">
        <f t="shared" si="2"/>
        <v>113.6869999999999</v>
      </c>
      <c r="O24" s="26">
        <f t="shared" si="9"/>
        <v>0.13103661468709199</v>
      </c>
    </row>
    <row r="25" spans="2:15" ht="40.5" customHeight="1" x14ac:dyDescent="0.25">
      <c r="B25" s="53" t="s">
        <v>34</v>
      </c>
      <c r="C25" s="23"/>
      <c r="D25" s="19" t="s">
        <v>29</v>
      </c>
      <c r="E25" s="23"/>
      <c r="F25" s="27">
        <v>1.7843</v>
      </c>
      <c r="G25" s="51">
        <f>D4</f>
        <v>298</v>
      </c>
      <c r="H25" s="22">
        <f>G25*F25</f>
        <v>531.72140000000002</v>
      </c>
      <c r="I25" s="23"/>
      <c r="J25" s="27">
        <v>1.8762000000000001</v>
      </c>
      <c r="K25" s="52">
        <f>G25</f>
        <v>298</v>
      </c>
      <c r="L25" s="22">
        <f>K25*J25</f>
        <v>559.10760000000005</v>
      </c>
      <c r="M25" s="23"/>
      <c r="N25" s="25">
        <f t="shared" si="2"/>
        <v>27.386200000000031</v>
      </c>
      <c r="O25" s="26">
        <f t="shared" si="9"/>
        <v>5.1504791795101777E-2</v>
      </c>
    </row>
    <row r="26" spans="2:15" ht="33.75" customHeight="1" x14ac:dyDescent="0.25">
      <c r="B26" s="45" t="s">
        <v>35</v>
      </c>
      <c r="C26" s="29"/>
      <c r="D26" s="29"/>
      <c r="E26" s="29"/>
      <c r="F26" s="54"/>
      <c r="G26" s="48"/>
      <c r="H26" s="49">
        <f>SUM(H23:H25)</f>
        <v>2888.3042000000005</v>
      </c>
      <c r="I26" s="55"/>
      <c r="J26" s="56"/>
      <c r="K26" s="57"/>
      <c r="L26" s="49">
        <f>SUM(L23:L25)</f>
        <v>3143.6382000000003</v>
      </c>
      <c r="M26" s="55"/>
      <c r="N26" s="37">
        <f t="shared" si="2"/>
        <v>255.33399999999983</v>
      </c>
      <c r="O26" s="38">
        <f t="shared" si="9"/>
        <v>8.8402738188034277E-2</v>
      </c>
    </row>
    <row r="27" spans="2:15" ht="22.5" customHeight="1" x14ac:dyDescent="0.25">
      <c r="B27" s="58" t="s">
        <v>36</v>
      </c>
      <c r="C27" s="18"/>
      <c r="D27" s="19" t="s">
        <v>4</v>
      </c>
      <c r="E27" s="18"/>
      <c r="F27" s="59">
        <v>3.3999999999999998E-3</v>
      </c>
      <c r="G27" s="44">
        <f>G14+G21</f>
        <v>131038.6</v>
      </c>
      <c r="H27" s="60">
        <f t="shared" ref="H27:H30" si="10">G27*F27</f>
        <v>445.53123999999997</v>
      </c>
      <c r="I27" s="23"/>
      <c r="J27" s="61">
        <f>F27</f>
        <v>3.3999999999999998E-3</v>
      </c>
      <c r="K27" s="62">
        <f>K14+K21</f>
        <v>131038.6</v>
      </c>
      <c r="L27" s="60">
        <f t="shared" ref="L27:L30" si="11">K27*J27</f>
        <v>445.53123999999997</v>
      </c>
      <c r="M27" s="23"/>
      <c r="N27" s="25">
        <f t="shared" si="2"/>
        <v>0</v>
      </c>
      <c r="O27" s="63">
        <f t="shared" si="9"/>
        <v>0</v>
      </c>
    </row>
    <row r="28" spans="2:15" ht="20.25" customHeight="1" x14ac:dyDescent="0.25">
      <c r="B28" s="58" t="s">
        <v>37</v>
      </c>
      <c r="C28" s="18"/>
      <c r="D28" s="19" t="s">
        <v>4</v>
      </c>
      <c r="E28" s="18"/>
      <c r="F28" s="59">
        <v>5.0000000000000001E-4</v>
      </c>
      <c r="G28" s="44">
        <f>G27</f>
        <v>131038.6</v>
      </c>
      <c r="H28" s="60">
        <f t="shared" si="10"/>
        <v>65.519300000000001</v>
      </c>
      <c r="I28" s="23"/>
      <c r="J28" s="61">
        <f>F28</f>
        <v>5.0000000000000001E-4</v>
      </c>
      <c r="K28" s="62">
        <f>K27</f>
        <v>131038.6</v>
      </c>
      <c r="L28" s="60">
        <f t="shared" si="11"/>
        <v>65.519300000000001</v>
      </c>
      <c r="M28" s="23"/>
      <c r="N28" s="25">
        <f t="shared" si="2"/>
        <v>0</v>
      </c>
      <c r="O28" s="63">
        <f t="shared" si="9"/>
        <v>0</v>
      </c>
    </row>
    <row r="29" spans="2:15" x14ac:dyDescent="0.25">
      <c r="B29" s="18" t="s">
        <v>38</v>
      </c>
      <c r="C29" s="18"/>
      <c r="D29" s="19"/>
      <c r="E29" s="18"/>
      <c r="F29" s="59">
        <v>0.25</v>
      </c>
      <c r="G29" s="21">
        <v>1</v>
      </c>
      <c r="H29" s="60">
        <f t="shared" si="10"/>
        <v>0.25</v>
      </c>
      <c r="I29" s="23"/>
      <c r="J29" s="61">
        <f t="shared" ref="J29" si="12">F29</f>
        <v>0.25</v>
      </c>
      <c r="K29" s="24">
        <v>1</v>
      </c>
      <c r="L29" s="60">
        <f t="shared" si="11"/>
        <v>0.25</v>
      </c>
      <c r="M29" s="23"/>
      <c r="N29" s="25">
        <f t="shared" si="2"/>
        <v>0</v>
      </c>
      <c r="O29" s="63">
        <f t="shared" si="9"/>
        <v>0</v>
      </c>
    </row>
    <row r="30" spans="2:15" ht="15.75" thickBot="1" x14ac:dyDescent="0.3">
      <c r="B30" s="42" t="s">
        <v>39</v>
      </c>
      <c r="C30" s="18"/>
      <c r="D30" s="19" t="s">
        <v>4</v>
      </c>
      <c r="E30" s="18"/>
      <c r="F30" s="64">
        <f>F21</f>
        <v>0.106</v>
      </c>
      <c r="G30" s="65">
        <f>G14</f>
        <v>127000</v>
      </c>
      <c r="H30" s="60">
        <f t="shared" si="10"/>
        <v>13462</v>
      </c>
      <c r="I30" s="23"/>
      <c r="J30" s="59">
        <f>F30</f>
        <v>0.106</v>
      </c>
      <c r="K30" s="65">
        <f>K14</f>
        <v>127000</v>
      </c>
      <c r="L30" s="60">
        <f t="shared" si="11"/>
        <v>13462</v>
      </c>
      <c r="M30" s="23"/>
      <c r="N30" s="25">
        <f t="shared" si="2"/>
        <v>0</v>
      </c>
      <c r="O30" s="63">
        <f t="shared" si="9"/>
        <v>0</v>
      </c>
    </row>
    <row r="31" spans="2:15" ht="15.75" thickBot="1" x14ac:dyDescent="0.3">
      <c r="B31" s="66"/>
      <c r="C31" s="67"/>
      <c r="D31" s="68" t="s">
        <v>4</v>
      </c>
      <c r="E31" s="67"/>
      <c r="F31" s="69">
        <v>0</v>
      </c>
      <c r="G31" s="70">
        <v>0</v>
      </c>
      <c r="H31" s="71"/>
      <c r="I31" s="72"/>
      <c r="J31" s="69">
        <v>0</v>
      </c>
      <c r="K31" s="73">
        <v>0</v>
      </c>
      <c r="L31" s="71"/>
      <c r="M31" s="72"/>
      <c r="N31" s="74"/>
      <c r="O31" s="75"/>
    </row>
    <row r="32" spans="2:15" x14ac:dyDescent="0.25">
      <c r="B32" s="76" t="s">
        <v>40</v>
      </c>
      <c r="C32" s="18"/>
      <c r="D32" s="18"/>
      <c r="E32" s="18"/>
      <c r="F32" s="77">
        <v>0</v>
      </c>
      <c r="G32" s="23"/>
      <c r="H32" s="78">
        <f>SUM(H27:H30,H26)</f>
        <v>16861.604740000002</v>
      </c>
      <c r="I32" s="79"/>
      <c r="J32" s="80"/>
      <c r="K32" s="79"/>
      <c r="L32" s="78">
        <f>SUM(L27:L30,L26)</f>
        <v>17116.938740000001</v>
      </c>
      <c r="M32" s="81"/>
      <c r="N32" s="82">
        <f>L32-H32</f>
        <v>255.33399999999892</v>
      </c>
      <c r="O32" s="83">
        <f>IF((H32)=0,"",(N32/H32))</f>
        <v>1.5142924053621179E-2</v>
      </c>
    </row>
    <row r="33" spans="2:16" x14ac:dyDescent="0.25">
      <c r="B33" s="84" t="s">
        <v>41</v>
      </c>
      <c r="C33" s="18"/>
      <c r="D33" s="18"/>
      <c r="E33" s="18"/>
      <c r="F33" s="85">
        <v>0.13</v>
      </c>
      <c r="G33" s="23"/>
      <c r="H33" s="86">
        <f>H32*F33</f>
        <v>2192.0086162000002</v>
      </c>
      <c r="I33" s="87"/>
      <c r="J33" s="88">
        <v>0.13</v>
      </c>
      <c r="K33" s="87"/>
      <c r="L33" s="89">
        <f>L32*J33</f>
        <v>2225.2020362000003</v>
      </c>
      <c r="M33" s="5"/>
      <c r="N33" s="90">
        <f t="shared" ref="N33:N34" si="13">L33-H33</f>
        <v>33.19342000000006</v>
      </c>
      <c r="O33" s="63">
        <f t="shared" ref="O33:O34" si="14">IF((H33)=0,"",(N33/H33))</f>
        <v>1.5142924053621271E-2</v>
      </c>
    </row>
    <row r="34" spans="2:16" ht="15.75" customHeight="1" thickBot="1" x14ac:dyDescent="0.3">
      <c r="B34" s="108" t="s">
        <v>42</v>
      </c>
      <c r="C34" s="108"/>
      <c r="D34" s="108"/>
      <c r="E34" s="91"/>
      <c r="F34" s="92"/>
      <c r="G34" s="93"/>
      <c r="H34" s="94">
        <f>H32+H33</f>
        <v>19053.613356200003</v>
      </c>
      <c r="I34" s="95"/>
      <c r="J34" s="95"/>
      <c r="K34" s="95"/>
      <c r="L34" s="94">
        <f>L32+L33</f>
        <v>19342.140776200002</v>
      </c>
      <c r="M34" s="96"/>
      <c r="N34" s="97">
        <f t="shared" si="13"/>
        <v>288.52741999999853</v>
      </c>
      <c r="O34" s="98">
        <f t="shared" si="14"/>
        <v>1.5142924053621165E-2</v>
      </c>
    </row>
    <row r="35" spans="2:16" ht="15.75" thickBot="1" x14ac:dyDescent="0.3">
      <c r="B35" s="99"/>
      <c r="C35" s="100"/>
      <c r="D35" s="101"/>
      <c r="E35" s="100"/>
      <c r="F35" s="69"/>
      <c r="G35" s="102"/>
      <c r="H35" s="71"/>
      <c r="I35" s="103"/>
      <c r="J35" s="69"/>
      <c r="K35" s="104"/>
      <c r="L35" s="71"/>
      <c r="M35" s="103"/>
      <c r="N35" s="105"/>
      <c r="O35" s="75"/>
      <c r="P35" s="106"/>
    </row>
    <row r="38" spans="2:16" ht="18" x14ac:dyDescent="0.25">
      <c r="B38" s="1" t="s">
        <v>0</v>
      </c>
      <c r="C38" s="2"/>
      <c r="D38" s="109" t="s">
        <v>44</v>
      </c>
      <c r="E38" s="109"/>
      <c r="F38" s="109"/>
      <c r="G38" s="109"/>
      <c r="H38" s="109"/>
      <c r="I38" s="109"/>
      <c r="J38" s="109"/>
      <c r="K38" s="2"/>
      <c r="L38" s="2"/>
      <c r="M38" s="2"/>
      <c r="N38" s="2"/>
      <c r="O38" s="2"/>
    </row>
    <row r="39" spans="2:16" x14ac:dyDescent="0.25">
      <c r="B39" s="1" t="s">
        <v>1</v>
      </c>
      <c r="D39" s="109" t="s">
        <v>2</v>
      </c>
      <c r="E39" s="109"/>
      <c r="F39" s="109"/>
      <c r="G39" s="109"/>
      <c r="H39" s="109"/>
      <c r="I39" s="109"/>
      <c r="J39" s="109"/>
    </row>
    <row r="40" spans="2:16" x14ac:dyDescent="0.25">
      <c r="B40" s="1" t="s">
        <v>3</v>
      </c>
      <c r="D40" s="107">
        <v>111000</v>
      </c>
      <c r="E40" s="3"/>
      <c r="F40" s="3" t="s">
        <v>4</v>
      </c>
      <c r="G40" s="3"/>
      <c r="H40" s="3"/>
      <c r="I40" s="3"/>
      <c r="J40" s="3"/>
    </row>
    <row r="41" spans="2:16" ht="15.75" x14ac:dyDescent="0.25">
      <c r="B41" s="1" t="s">
        <v>5</v>
      </c>
      <c r="D41" s="4"/>
      <c r="E41" s="5"/>
      <c r="F41" s="3" t="s">
        <v>6</v>
      </c>
      <c r="G41" s="5"/>
      <c r="H41" s="5"/>
      <c r="I41" s="5"/>
      <c r="J41" s="5"/>
      <c r="K41" s="6"/>
      <c r="L41" s="6"/>
      <c r="M41" s="6"/>
      <c r="N41" s="6"/>
      <c r="O41" s="6"/>
    </row>
    <row r="42" spans="2:16" ht="15.75" x14ac:dyDescent="0.25">
      <c r="B42" s="1" t="s">
        <v>7</v>
      </c>
      <c r="D42" s="7">
        <v>1.0318000000000001</v>
      </c>
      <c r="E42" s="8"/>
      <c r="F42" s="8"/>
      <c r="G42" s="8"/>
      <c r="H42" s="8"/>
      <c r="I42" s="8"/>
      <c r="J42" s="8"/>
      <c r="K42" s="9"/>
      <c r="L42" s="9"/>
      <c r="M42" s="9"/>
      <c r="N42" s="9"/>
      <c r="O42" s="9"/>
    </row>
    <row r="43" spans="2:16" ht="15.75" x14ac:dyDescent="0.25">
      <c r="B43" s="1" t="s">
        <v>8</v>
      </c>
      <c r="D43" s="7">
        <v>1.0318000000000001</v>
      </c>
      <c r="E43" s="8"/>
      <c r="F43" s="8"/>
      <c r="G43" s="8"/>
      <c r="H43" s="8"/>
      <c r="I43" s="8"/>
      <c r="J43" s="8"/>
      <c r="K43" s="9"/>
      <c r="L43" s="9"/>
      <c r="M43" s="9"/>
      <c r="N43" s="9"/>
      <c r="O43" s="9"/>
    </row>
    <row r="44" spans="2:16" x14ac:dyDescent="0.25">
      <c r="B44" s="3"/>
    </row>
    <row r="45" spans="2:16" x14ac:dyDescent="0.25">
      <c r="B45" s="3"/>
      <c r="D45" s="10"/>
      <c r="E45" s="10"/>
      <c r="F45" s="110" t="s">
        <v>9</v>
      </c>
      <c r="G45" s="111"/>
      <c r="H45" s="112"/>
      <c r="J45" s="110" t="s">
        <v>10</v>
      </c>
      <c r="K45" s="111"/>
      <c r="L45" s="112"/>
      <c r="N45" s="110" t="s">
        <v>11</v>
      </c>
      <c r="O45" s="112"/>
    </row>
    <row r="46" spans="2:16" ht="15" customHeight="1" x14ac:dyDescent="0.25">
      <c r="B46" s="3"/>
      <c r="D46" s="113" t="s">
        <v>12</v>
      </c>
      <c r="E46" s="11"/>
      <c r="F46" s="12" t="s">
        <v>13</v>
      </c>
      <c r="G46" s="12" t="s">
        <v>14</v>
      </c>
      <c r="H46" s="13" t="s">
        <v>15</v>
      </c>
      <c r="J46" s="12" t="s">
        <v>13</v>
      </c>
      <c r="K46" s="14" t="s">
        <v>14</v>
      </c>
      <c r="L46" s="13" t="s">
        <v>15</v>
      </c>
      <c r="N46" s="115" t="s">
        <v>16</v>
      </c>
      <c r="O46" s="117" t="s">
        <v>17</v>
      </c>
    </row>
    <row r="47" spans="2:16" x14ac:dyDescent="0.25">
      <c r="B47" s="3"/>
      <c r="D47" s="114"/>
      <c r="E47" s="11"/>
      <c r="F47" s="15" t="s">
        <v>18</v>
      </c>
      <c r="G47" s="15"/>
      <c r="H47" s="16" t="s">
        <v>18</v>
      </c>
      <c r="J47" s="15" t="s">
        <v>18</v>
      </c>
      <c r="K47" s="17"/>
      <c r="L47" s="16" t="s">
        <v>18</v>
      </c>
      <c r="N47" s="116"/>
      <c r="O47" s="118"/>
    </row>
    <row r="48" spans="2:16" x14ac:dyDescent="0.25">
      <c r="B48" s="18" t="s">
        <v>19</v>
      </c>
      <c r="C48" s="18"/>
      <c r="D48" s="19" t="s">
        <v>20</v>
      </c>
      <c r="E48" s="18"/>
      <c r="F48" s="20">
        <v>141.53</v>
      </c>
      <c r="G48" s="21">
        <v>1</v>
      </c>
      <c r="H48" s="22">
        <f>G48*F48</f>
        <v>141.53</v>
      </c>
      <c r="I48" s="23"/>
      <c r="J48" s="20">
        <v>144.22</v>
      </c>
      <c r="K48" s="24">
        <v>1</v>
      </c>
      <c r="L48" s="22">
        <f>K48*J48</f>
        <v>144.22</v>
      </c>
      <c r="M48" s="23"/>
      <c r="N48" s="25">
        <f>L48-H48</f>
        <v>2.6899999999999977</v>
      </c>
      <c r="O48" s="26">
        <f>IF((H48)=0,"",(N48/H48))</f>
        <v>1.9006571045008108E-2</v>
      </c>
    </row>
    <row r="49" spans="2:15" x14ac:dyDescent="0.25">
      <c r="B49" s="18" t="s">
        <v>21</v>
      </c>
      <c r="C49" s="18"/>
      <c r="D49" s="19" t="s">
        <v>6</v>
      </c>
      <c r="E49" s="18"/>
      <c r="F49" s="27"/>
      <c r="G49" s="21">
        <f>D41</f>
        <v>0</v>
      </c>
      <c r="H49" s="22">
        <f t="shared" ref="H49" si="15">G49*F49</f>
        <v>0</v>
      </c>
      <c r="I49" s="23"/>
      <c r="J49" s="27"/>
      <c r="K49" s="21">
        <f>D41</f>
        <v>0</v>
      </c>
      <c r="L49" s="22">
        <f t="shared" ref="L49" si="16">K49*J49</f>
        <v>0</v>
      </c>
      <c r="M49" s="23"/>
      <c r="N49" s="25">
        <f t="shared" ref="N49:N63" si="17">L49-H49</f>
        <v>0</v>
      </c>
      <c r="O49" s="26" t="str">
        <f t="shared" ref="O49:O54" si="18">IF((H49)=0,"",(N49/H49))</f>
        <v/>
      </c>
    </row>
    <row r="50" spans="2:15" x14ac:dyDescent="0.25">
      <c r="B50" s="28" t="s">
        <v>22</v>
      </c>
      <c r="C50" s="29"/>
      <c r="D50" s="30"/>
      <c r="E50" s="29"/>
      <c r="F50" s="31"/>
      <c r="G50" s="32"/>
      <c r="H50" s="33">
        <f>SUM(H48:H49)</f>
        <v>141.53</v>
      </c>
      <c r="I50" s="34"/>
      <c r="J50" s="35"/>
      <c r="K50" s="36"/>
      <c r="L50" s="33">
        <f>SUM(L48:L49)</f>
        <v>144.22</v>
      </c>
      <c r="M50" s="34"/>
      <c r="N50" s="37">
        <f t="shared" si="17"/>
        <v>2.6899999999999977</v>
      </c>
      <c r="O50" s="38">
        <f t="shared" si="18"/>
        <v>1.9006571045008108E-2</v>
      </c>
    </row>
    <row r="51" spans="2:15" ht="39" customHeight="1" x14ac:dyDescent="0.25">
      <c r="B51" s="39" t="s">
        <v>23</v>
      </c>
      <c r="C51" s="18"/>
      <c r="D51" s="19" t="s">
        <v>4</v>
      </c>
      <c r="E51" s="18"/>
      <c r="F51" s="27">
        <v>-8.0000000000000004E-4</v>
      </c>
      <c r="G51" s="21">
        <f>D40</f>
        <v>111000</v>
      </c>
      <c r="H51" s="22">
        <f t="shared" ref="H51:H53" si="19">G51*F51</f>
        <v>-88.8</v>
      </c>
      <c r="I51" s="23"/>
      <c r="J51" s="27">
        <v>-5.0000000000000001E-4</v>
      </c>
      <c r="K51" s="21">
        <f>G51</f>
        <v>111000</v>
      </c>
      <c r="L51" s="22">
        <f t="shared" ref="L51:L55" si="20">K51*J51</f>
        <v>-55.5</v>
      </c>
      <c r="M51" s="23"/>
      <c r="N51" s="25">
        <f t="shared" si="17"/>
        <v>33.299999999999997</v>
      </c>
      <c r="O51" s="26">
        <f t="shared" si="18"/>
        <v>-0.375</v>
      </c>
    </row>
    <row r="52" spans="2:15" ht="36" customHeight="1" x14ac:dyDescent="0.25">
      <c r="B52" s="39" t="s">
        <v>25</v>
      </c>
      <c r="C52" s="18"/>
      <c r="D52" s="41" t="s">
        <v>20</v>
      </c>
      <c r="E52" s="18"/>
      <c r="F52" s="40">
        <v>0.91</v>
      </c>
      <c r="G52" s="21">
        <v>1</v>
      </c>
      <c r="H52" s="22">
        <f t="shared" si="19"/>
        <v>0.91</v>
      </c>
      <c r="I52" s="23"/>
      <c r="J52" s="27"/>
      <c r="K52" s="21">
        <f>G52</f>
        <v>1</v>
      </c>
      <c r="L52" s="22">
        <f t="shared" si="20"/>
        <v>0</v>
      </c>
      <c r="M52" s="23"/>
      <c r="N52" s="25">
        <f t="shared" si="17"/>
        <v>-0.91</v>
      </c>
      <c r="O52" s="26">
        <f t="shared" si="18"/>
        <v>-1</v>
      </c>
    </row>
    <row r="53" spans="2:15" ht="40.5" customHeight="1" x14ac:dyDescent="0.25">
      <c r="B53" s="39" t="s">
        <v>26</v>
      </c>
      <c r="C53" s="18"/>
      <c r="D53" s="19" t="s">
        <v>4</v>
      </c>
      <c r="E53" s="18"/>
      <c r="F53" s="27">
        <v>-1.4E-3</v>
      </c>
      <c r="G53" s="119">
        <f>D40</f>
        <v>111000</v>
      </c>
      <c r="H53" s="22">
        <f t="shared" si="19"/>
        <v>-155.4</v>
      </c>
      <c r="I53" s="23"/>
      <c r="J53" s="27">
        <v>-5.0000000000000001E-4</v>
      </c>
      <c r="K53" s="21">
        <f>K51</f>
        <v>111000</v>
      </c>
      <c r="L53" s="22">
        <f t="shared" si="20"/>
        <v>-55.5</v>
      </c>
      <c r="M53" s="23"/>
      <c r="N53" s="25">
        <f t="shared" si="17"/>
        <v>99.9</v>
      </c>
      <c r="O53" s="26">
        <f t="shared" si="18"/>
        <v>-0.6428571428571429</v>
      </c>
    </row>
    <row r="54" spans="2:15" x14ac:dyDescent="0.25">
      <c r="B54" s="42" t="s">
        <v>30</v>
      </c>
      <c r="C54" s="18"/>
      <c r="D54" s="19" t="s">
        <v>4</v>
      </c>
      <c r="E54" s="18"/>
      <c r="F54" s="43">
        <v>0.106</v>
      </c>
      <c r="G54" s="44">
        <f>D40*D42-D40</f>
        <v>3529.8000000000029</v>
      </c>
      <c r="H54" s="22">
        <f t="shared" ref="H54:H55" si="21">G54*F54</f>
        <v>374.15880000000033</v>
      </c>
      <c r="I54" s="23"/>
      <c r="J54" s="27">
        <f>F54</f>
        <v>0.106</v>
      </c>
      <c r="K54" s="44">
        <f>D40*D43-D40</f>
        <v>3529.8000000000029</v>
      </c>
      <c r="L54" s="22">
        <f t="shared" si="20"/>
        <v>374.15880000000033</v>
      </c>
      <c r="M54" s="23"/>
      <c r="N54" s="25">
        <f t="shared" si="17"/>
        <v>0</v>
      </c>
      <c r="O54" s="26">
        <f t="shared" si="18"/>
        <v>0</v>
      </c>
    </row>
    <row r="55" spans="2:15" x14ac:dyDescent="0.25">
      <c r="B55" s="42" t="s">
        <v>31</v>
      </c>
      <c r="C55" s="18"/>
      <c r="D55" s="19"/>
      <c r="E55" s="18"/>
      <c r="F55" s="43">
        <v>0</v>
      </c>
      <c r="G55" s="21">
        <v>1</v>
      </c>
      <c r="H55" s="22">
        <f t="shared" si="21"/>
        <v>0</v>
      </c>
      <c r="I55" s="23"/>
      <c r="J55" s="43">
        <v>0</v>
      </c>
      <c r="K55" s="21">
        <v>1</v>
      </c>
      <c r="L55" s="22">
        <f t="shared" si="20"/>
        <v>0</v>
      </c>
      <c r="M55" s="23"/>
      <c r="N55" s="25">
        <f t="shared" si="17"/>
        <v>0</v>
      </c>
      <c r="O55" s="26"/>
    </row>
    <row r="56" spans="2:15" ht="34.5" customHeight="1" x14ac:dyDescent="0.25">
      <c r="B56" s="45" t="s">
        <v>32</v>
      </c>
      <c r="C56" s="46"/>
      <c r="D56" s="46"/>
      <c r="E56" s="46"/>
      <c r="F56" s="47"/>
      <c r="G56" s="48"/>
      <c r="H56" s="49">
        <f>SUM(H50:H54)</f>
        <v>272.39880000000034</v>
      </c>
      <c r="I56" s="34"/>
      <c r="J56" s="48"/>
      <c r="K56" s="50"/>
      <c r="L56" s="49">
        <f>SUM(L50:L54)</f>
        <v>407.3788000000003</v>
      </c>
      <c r="M56" s="34"/>
      <c r="N56" s="37">
        <f t="shared" si="17"/>
        <v>134.97999999999996</v>
      </c>
      <c r="O56" s="38">
        <f t="shared" ref="O56:O63" si="22">IF((H56)=0,"",(N56/H56))</f>
        <v>0.49552347514012468</v>
      </c>
    </row>
    <row r="57" spans="2:15" x14ac:dyDescent="0.25">
      <c r="B57" s="23" t="s">
        <v>33</v>
      </c>
      <c r="C57" s="23"/>
      <c r="D57" s="19" t="s">
        <v>29</v>
      </c>
      <c r="E57" s="23"/>
      <c r="F57" s="27"/>
      <c r="G57" s="51">
        <f>D41</f>
        <v>0</v>
      </c>
      <c r="H57" s="22">
        <f>G57*F57</f>
        <v>0</v>
      </c>
      <c r="I57" s="23"/>
      <c r="J57" s="27"/>
      <c r="K57" s="52">
        <f>G57</f>
        <v>0</v>
      </c>
      <c r="L57" s="22">
        <f>K57*J57</f>
        <v>0</v>
      </c>
      <c r="M57" s="23"/>
      <c r="N57" s="25">
        <f t="shared" si="17"/>
        <v>0</v>
      </c>
      <c r="O57" s="26" t="str">
        <f t="shared" si="22"/>
        <v/>
      </c>
    </row>
    <row r="58" spans="2:15" ht="40.5" customHeight="1" x14ac:dyDescent="0.25">
      <c r="B58" s="53" t="s">
        <v>34</v>
      </c>
      <c r="C58" s="23"/>
      <c r="D58" s="19" t="s">
        <v>29</v>
      </c>
      <c r="E58" s="23"/>
      <c r="F58" s="27"/>
      <c r="G58" s="51">
        <f>D41</f>
        <v>0</v>
      </c>
      <c r="H58" s="22">
        <f>G58*F58</f>
        <v>0</v>
      </c>
      <c r="I58" s="23"/>
      <c r="J58" s="27"/>
      <c r="K58" s="52">
        <f>G58</f>
        <v>0</v>
      </c>
      <c r="L58" s="22">
        <f>K58*J58</f>
        <v>0</v>
      </c>
      <c r="M58" s="23"/>
      <c r="N58" s="25">
        <f t="shared" si="17"/>
        <v>0</v>
      </c>
      <c r="O58" s="26" t="str">
        <f t="shared" si="22"/>
        <v/>
      </c>
    </row>
    <row r="59" spans="2:15" ht="33.75" customHeight="1" x14ac:dyDescent="0.25">
      <c r="B59" s="45" t="s">
        <v>35</v>
      </c>
      <c r="C59" s="29"/>
      <c r="D59" s="29"/>
      <c r="E59" s="29"/>
      <c r="F59" s="54"/>
      <c r="G59" s="48"/>
      <c r="H59" s="49">
        <f>SUM(H56:H58)</f>
        <v>272.39880000000034</v>
      </c>
      <c r="I59" s="55"/>
      <c r="J59" s="56"/>
      <c r="K59" s="57"/>
      <c r="L59" s="49">
        <f>SUM(L56:L58)</f>
        <v>407.3788000000003</v>
      </c>
      <c r="M59" s="55"/>
      <c r="N59" s="37">
        <f t="shared" si="17"/>
        <v>134.97999999999996</v>
      </c>
      <c r="O59" s="38">
        <f t="shared" si="22"/>
        <v>0.49552347514012468</v>
      </c>
    </row>
    <row r="60" spans="2:15" ht="22.5" customHeight="1" x14ac:dyDescent="0.25">
      <c r="B60" s="58" t="s">
        <v>36</v>
      </c>
      <c r="C60" s="18"/>
      <c r="D60" s="19" t="s">
        <v>4</v>
      </c>
      <c r="E60" s="18"/>
      <c r="F60" s="59">
        <v>3.3999999999999998E-3</v>
      </c>
      <c r="G60" s="44">
        <f>G51+G54</f>
        <v>114529.8</v>
      </c>
      <c r="H60" s="60">
        <f t="shared" ref="H60:H63" si="23">G60*F60</f>
        <v>389.40132</v>
      </c>
      <c r="I60" s="23"/>
      <c r="J60" s="61">
        <f>F60</f>
        <v>3.3999999999999998E-3</v>
      </c>
      <c r="K60" s="62">
        <f>K51+K54</f>
        <v>114529.8</v>
      </c>
      <c r="L60" s="60">
        <f t="shared" ref="L60:L63" si="24">K60*J60</f>
        <v>389.40132</v>
      </c>
      <c r="M60" s="23"/>
      <c r="N60" s="25">
        <f t="shared" si="17"/>
        <v>0</v>
      </c>
      <c r="O60" s="63">
        <f t="shared" si="22"/>
        <v>0</v>
      </c>
    </row>
    <row r="61" spans="2:15" ht="20.25" customHeight="1" x14ac:dyDescent="0.25">
      <c r="B61" s="58" t="s">
        <v>37</v>
      </c>
      <c r="C61" s="18"/>
      <c r="D61" s="19" t="s">
        <v>4</v>
      </c>
      <c r="E61" s="18"/>
      <c r="F61" s="59">
        <v>5.0000000000000001E-4</v>
      </c>
      <c r="G61" s="44">
        <f>G60</f>
        <v>114529.8</v>
      </c>
      <c r="H61" s="60">
        <f t="shared" si="23"/>
        <v>57.264900000000004</v>
      </c>
      <c r="I61" s="23"/>
      <c r="J61" s="61">
        <f>F61</f>
        <v>5.0000000000000001E-4</v>
      </c>
      <c r="K61" s="62">
        <f>K60</f>
        <v>114529.8</v>
      </c>
      <c r="L61" s="60">
        <f t="shared" si="24"/>
        <v>57.264900000000004</v>
      </c>
      <c r="M61" s="23"/>
      <c r="N61" s="25">
        <f t="shared" si="17"/>
        <v>0</v>
      </c>
      <c r="O61" s="63">
        <f t="shared" si="22"/>
        <v>0</v>
      </c>
    </row>
    <row r="62" spans="2:15" x14ac:dyDescent="0.25">
      <c r="B62" s="18" t="s">
        <v>38</v>
      </c>
      <c r="C62" s="18"/>
      <c r="D62" s="19"/>
      <c r="E62" s="18"/>
      <c r="F62" s="59">
        <v>0.25</v>
      </c>
      <c r="G62" s="21">
        <v>1</v>
      </c>
      <c r="H62" s="60">
        <f t="shared" si="23"/>
        <v>0.25</v>
      </c>
      <c r="I62" s="23"/>
      <c r="J62" s="61">
        <f t="shared" ref="J62" si="25">F62</f>
        <v>0.25</v>
      </c>
      <c r="K62" s="24">
        <v>1</v>
      </c>
      <c r="L62" s="60">
        <f t="shared" si="24"/>
        <v>0.25</v>
      </c>
      <c r="M62" s="23"/>
      <c r="N62" s="25">
        <f t="shared" si="17"/>
        <v>0</v>
      </c>
      <c r="O62" s="63">
        <f t="shared" si="22"/>
        <v>0</v>
      </c>
    </row>
    <row r="63" spans="2:15" ht="15.75" thickBot="1" x14ac:dyDescent="0.3">
      <c r="B63" s="42" t="s">
        <v>39</v>
      </c>
      <c r="C63" s="18"/>
      <c r="D63" s="19" t="s">
        <v>4</v>
      </c>
      <c r="E63" s="18"/>
      <c r="F63" s="64">
        <f>F54</f>
        <v>0.106</v>
      </c>
      <c r="G63" s="65">
        <f>G51</f>
        <v>111000</v>
      </c>
      <c r="H63" s="60">
        <f t="shared" si="23"/>
        <v>11766</v>
      </c>
      <c r="I63" s="23"/>
      <c r="J63" s="59">
        <f>F63</f>
        <v>0.106</v>
      </c>
      <c r="K63" s="65">
        <f>K51</f>
        <v>111000</v>
      </c>
      <c r="L63" s="60">
        <f t="shared" si="24"/>
        <v>11766</v>
      </c>
      <c r="M63" s="23"/>
      <c r="N63" s="25">
        <f t="shared" si="17"/>
        <v>0</v>
      </c>
      <c r="O63" s="63">
        <f t="shared" si="22"/>
        <v>0</v>
      </c>
    </row>
    <row r="64" spans="2:15" ht="15.75" thickBot="1" x14ac:dyDescent="0.3">
      <c r="B64" s="66"/>
      <c r="C64" s="67"/>
      <c r="D64" s="68" t="s">
        <v>4</v>
      </c>
      <c r="E64" s="67"/>
      <c r="F64" s="69">
        <v>0</v>
      </c>
      <c r="G64" s="70">
        <v>0</v>
      </c>
      <c r="H64" s="71"/>
      <c r="I64" s="72"/>
      <c r="J64" s="69">
        <v>0</v>
      </c>
      <c r="K64" s="73">
        <v>0</v>
      </c>
      <c r="L64" s="71"/>
      <c r="M64" s="72"/>
      <c r="N64" s="74"/>
      <c r="O64" s="75"/>
    </row>
    <row r="65" spans="2:16" x14ac:dyDescent="0.25">
      <c r="B65" s="76" t="s">
        <v>40</v>
      </c>
      <c r="C65" s="18"/>
      <c r="D65" s="18"/>
      <c r="E65" s="18"/>
      <c r="F65" s="77">
        <v>0</v>
      </c>
      <c r="G65" s="23"/>
      <c r="H65" s="78">
        <f>SUM(H60:H63,H59)</f>
        <v>12485.31502</v>
      </c>
      <c r="I65" s="79"/>
      <c r="J65" s="80"/>
      <c r="K65" s="79"/>
      <c r="L65" s="78">
        <f>SUM(L60:L63,L59)</f>
        <v>12620.29502</v>
      </c>
      <c r="M65" s="81"/>
      <c r="N65" s="82">
        <f>L65-H65</f>
        <v>134.97999999999956</v>
      </c>
      <c r="O65" s="83">
        <f>IF((H65)=0,"",(N65/H65))</f>
        <v>1.0811100863997228E-2</v>
      </c>
    </row>
    <row r="66" spans="2:16" x14ac:dyDescent="0.25">
      <c r="B66" s="84" t="s">
        <v>41</v>
      </c>
      <c r="C66" s="18"/>
      <c r="D66" s="18"/>
      <c r="E66" s="18"/>
      <c r="F66" s="85">
        <v>0.13</v>
      </c>
      <c r="G66" s="23"/>
      <c r="H66" s="86">
        <f>H65*F66</f>
        <v>1623.0909526</v>
      </c>
      <c r="I66" s="87"/>
      <c r="J66" s="88">
        <v>0.13</v>
      </c>
      <c r="K66" s="87"/>
      <c r="L66" s="89">
        <f>L65*J66</f>
        <v>1640.6383526</v>
      </c>
      <c r="M66" s="5"/>
      <c r="N66" s="90">
        <f t="shared" ref="N66:N67" si="26">L66-H66</f>
        <v>17.547399999999925</v>
      </c>
      <c r="O66" s="63">
        <f t="shared" ref="O66:O67" si="27">IF((H66)=0,"",(N66/H66))</f>
        <v>1.0811100863997216E-2</v>
      </c>
    </row>
    <row r="67" spans="2:16" ht="15.75" customHeight="1" thickBot="1" x14ac:dyDescent="0.3">
      <c r="B67" s="108" t="s">
        <v>42</v>
      </c>
      <c r="C67" s="108"/>
      <c r="D67" s="108"/>
      <c r="E67" s="91"/>
      <c r="F67" s="92"/>
      <c r="G67" s="93"/>
      <c r="H67" s="94">
        <f>H65+H66</f>
        <v>14108.4059726</v>
      </c>
      <c r="I67" s="95"/>
      <c r="J67" s="95"/>
      <c r="K67" s="95"/>
      <c r="L67" s="94">
        <f>L65+L66</f>
        <v>14260.9333726</v>
      </c>
      <c r="M67" s="96"/>
      <c r="N67" s="97">
        <f t="shared" si="26"/>
        <v>152.52740000000085</v>
      </c>
      <c r="O67" s="98">
        <f t="shared" si="27"/>
        <v>1.0811100863997324E-2</v>
      </c>
    </row>
    <row r="68" spans="2:16" ht="15.75" thickBot="1" x14ac:dyDescent="0.3">
      <c r="B68" s="99"/>
      <c r="C68" s="100"/>
      <c r="D68" s="101"/>
      <c r="E68" s="100"/>
      <c r="F68" s="69"/>
      <c r="G68" s="102"/>
      <c r="H68" s="71"/>
      <c r="I68" s="103"/>
      <c r="J68" s="69"/>
      <c r="K68" s="104"/>
      <c r="L68" s="71"/>
      <c r="M68" s="103"/>
      <c r="N68" s="105"/>
      <c r="O68" s="75"/>
      <c r="P68" s="106"/>
    </row>
  </sheetData>
  <mergeCells count="18">
    <mergeCell ref="D1:J1"/>
    <mergeCell ref="D2:J2"/>
    <mergeCell ref="F8:H8"/>
    <mergeCell ref="J8:L8"/>
    <mergeCell ref="N8:O8"/>
    <mergeCell ref="D9:D10"/>
    <mergeCell ref="N9:N10"/>
    <mergeCell ref="O9:O10"/>
    <mergeCell ref="D38:J38"/>
    <mergeCell ref="B34:D34"/>
    <mergeCell ref="B67:D67"/>
    <mergeCell ref="D39:J39"/>
    <mergeCell ref="F45:H45"/>
    <mergeCell ref="J45:L45"/>
    <mergeCell ref="N45:O45"/>
    <mergeCell ref="D46:D47"/>
    <mergeCell ref="N46:N47"/>
    <mergeCell ref="O46:O47"/>
  </mergeCells>
  <pageMargins left="0.7" right="0.7" top="0.75" bottom="0.75" header="0.3" footer="0.3"/>
  <pageSetup scale="64" fitToHeight="2" orientation="landscape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Niagara Peninsula Energy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NPEI</dc:creator>
  <cp:lastModifiedBy>Paul Blythin</cp:lastModifiedBy>
  <cp:lastPrinted>2020-12-18T15:12:01Z</cp:lastPrinted>
  <dcterms:created xsi:type="dcterms:W3CDTF">2020-11-19T20:54:46Z</dcterms:created>
  <dcterms:modified xsi:type="dcterms:W3CDTF">2021-08-11T18:01:51Z</dcterms:modified>
</cp:coreProperties>
</file>