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G:\BoardSec\8- Janet's Active Cases\EB-2021 CASES\EB-2021-0017 Entegrus 2022 IRM\"/>
    </mc:Choice>
  </mc:AlternateContent>
  <xr:revisionPtr revIDLastSave="0" documentId="8_{DB5A332C-7197-4E35-B828-B7675B0DAB6E}" xr6:coauthVersionLast="47" xr6:coauthVersionMax="47" xr10:uidLastSave="{00000000-0000-0000-0000-000000000000}"/>
  <bookViews>
    <workbookView xWindow="-110" yWindow="-110" windowWidth="19420" windowHeight="10420" tabRatio="874"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a. 2019 Nets and Allocation" sheetId="88" r:id="rId8"/>
    <sheet name="3.  Distribution Rates" sheetId="45"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Business_Refrigeration_Program">'3-a. 2019 Nets and Allocation'!$C$30:$C$193</definedName>
    <definedName name="NetDemandRange2019">'3-a. 2019 Nets and Allocation'!$E$30:$E$193</definedName>
    <definedName name="NetEnergyRange2019">'3-a. 2019 Nets and Allocation'!$D$30:$D$193</definedName>
    <definedName name="_xlnm.Print_Area" localSheetId="4">'1.  LRAMVA Summary'!$A$1:$R$107</definedName>
    <definedName name="_xlnm.Print_Area" localSheetId="6">'2. LRAMVA Threshold'!$A$1:$R$62</definedName>
    <definedName name="_xlnm.Print_Area" localSheetId="8">'3.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Contents!$A$1:$D$26</definedName>
    <definedName name="_xlnm.Print_Area" localSheetId="2">'LRAMVA Checklist Schematic'!$A$1:$H$30</definedName>
    <definedName name="_xlnm.Print_Titles" localSheetId="9">'4.  2011-2014 LRAM'!$B:$B</definedName>
    <definedName name="ProgramRange2019">'3-a. 2019 Nets and Allocation'!$C$30:$C$193</definedName>
    <definedName name="RZclassRange2019">'3-a. 2019 Nets and Allocation'!$G$30:$G$193</definedName>
    <definedName name="SourceRange2019">'3-a. 2019 Nets and Allocation'!$F$30:$F$193</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876" i="79" l="1"/>
  <c r="AC876" i="79"/>
  <c r="AB876" i="79"/>
  <c r="R494" i="79"/>
  <c r="Q494" i="79"/>
  <c r="P494" i="79"/>
  <c r="O494" i="79"/>
  <c r="S309" i="79"/>
  <c r="R309" i="79"/>
  <c r="Q309" i="79"/>
  <c r="P309" i="79"/>
  <c r="O309" i="79"/>
  <c r="AL517" i="46"/>
  <c r="AK517" i="46"/>
  <c r="AJ517" i="46"/>
  <c r="AI517" i="46"/>
  <c r="AH517" i="46"/>
  <c r="AG517" i="46"/>
  <c r="AF517" i="46"/>
  <c r="AE517" i="46"/>
  <c r="AD517" i="46"/>
  <c r="AC517" i="46"/>
  <c r="AB517" i="46"/>
  <c r="AA517" i="46"/>
  <c r="Z517" i="46"/>
  <c r="Y517" i="46"/>
  <c r="AL515" i="46"/>
  <c r="AK515" i="46"/>
  <c r="AF515" i="46"/>
  <c r="AE515" i="46"/>
  <c r="AD515" i="46"/>
  <c r="AC515" i="46"/>
  <c r="U431" i="46"/>
  <c r="T431" i="46"/>
  <c r="S431" i="46"/>
  <c r="R431" i="46"/>
  <c r="Q431" i="46"/>
  <c r="P431" i="46"/>
  <c r="O431" i="46"/>
  <c r="AL407" i="46"/>
  <c r="AK407" i="46"/>
  <c r="AJ407" i="46"/>
  <c r="AI407" i="46"/>
  <c r="AH407" i="46"/>
  <c r="AG407" i="46"/>
  <c r="AF407" i="46"/>
  <c r="AE407" i="46"/>
  <c r="AD407" i="46"/>
  <c r="AC407" i="46"/>
  <c r="AB407" i="46"/>
  <c r="AA407" i="46"/>
  <c r="Z407" i="46"/>
  <c r="Y407" i="46"/>
  <c r="AM406" i="46"/>
  <c r="AL406" i="46"/>
  <c r="AK406" i="46"/>
  <c r="AJ406" i="46"/>
  <c r="AJ515" i="46" s="1"/>
  <c r="AI406" i="46"/>
  <c r="AI515" i="46" s="1"/>
  <c r="AH406" i="46"/>
  <c r="AH515" i="46" s="1"/>
  <c r="AG406" i="46"/>
  <c r="AG515" i="46" s="1"/>
  <c r="AF406" i="46"/>
  <c r="AE406" i="46"/>
  <c r="AD406" i="46"/>
  <c r="AC406" i="46"/>
  <c r="AB406" i="46"/>
  <c r="AB515" i="46" s="1"/>
  <c r="AA406" i="46"/>
  <c r="AA515" i="46" s="1"/>
  <c r="Z406" i="46"/>
  <c r="Z515" i="46" s="1"/>
  <c r="Y406" i="46"/>
  <c r="Y515" i="46" s="1"/>
  <c r="AL387" i="46"/>
  <c r="AK387" i="46"/>
  <c r="AJ387" i="46"/>
  <c r="AI387" i="46"/>
  <c r="AH387" i="46"/>
  <c r="AG387" i="46"/>
  <c r="AF387" i="46"/>
  <c r="AE387" i="46"/>
  <c r="AD387" i="46"/>
  <c r="AC387" i="46"/>
  <c r="AB387" i="46"/>
  <c r="AA387" i="46"/>
  <c r="Z387" i="46"/>
  <c r="Y387" i="46"/>
  <c r="AL385" i="46"/>
  <c r="AK385" i="46"/>
  <c r="AG385" i="46"/>
  <c r="AF385" i="46"/>
  <c r="AE385" i="46"/>
  <c r="AD385" i="46"/>
  <c r="AC385" i="46"/>
  <c r="Y385" i="46"/>
  <c r="AL278" i="46"/>
  <c r="AK278" i="46"/>
  <c r="AJ278" i="46"/>
  <c r="AI278" i="46"/>
  <c r="AH278" i="46"/>
  <c r="AG278" i="46"/>
  <c r="AF278" i="46"/>
  <c r="AE278" i="46"/>
  <c r="AD278" i="46"/>
  <c r="AC278" i="46"/>
  <c r="AB278" i="46"/>
  <c r="AA278" i="46"/>
  <c r="Z278" i="46"/>
  <c r="Y278" i="46"/>
  <c r="AM277" i="46"/>
  <c r="AL277" i="46"/>
  <c r="AK277" i="46"/>
  <c r="AJ277" i="46"/>
  <c r="AJ385" i="46" s="1"/>
  <c r="AI277" i="46"/>
  <c r="AI385" i="46" s="1"/>
  <c r="AH277" i="46"/>
  <c r="AH385" i="46" s="1"/>
  <c r="AG277" i="46"/>
  <c r="AF277" i="46"/>
  <c r="AE277" i="46"/>
  <c r="AD277" i="46"/>
  <c r="AC277" i="46"/>
  <c r="AB277" i="46"/>
  <c r="AB385" i="46" s="1"/>
  <c r="AA277" i="46"/>
  <c r="AA385" i="46" s="1"/>
  <c r="Z277" i="46"/>
  <c r="Z385" i="46" s="1"/>
  <c r="Y277" i="46"/>
  <c r="AL258" i="46"/>
  <c r="AK258" i="46"/>
  <c r="AJ258" i="46"/>
  <c r="AI258" i="46"/>
  <c r="AH258" i="46"/>
  <c r="AG258" i="46"/>
  <c r="AF258" i="46"/>
  <c r="AE258" i="46"/>
  <c r="AD258" i="46"/>
  <c r="AC258" i="46"/>
  <c r="AB258" i="46"/>
  <c r="AA258" i="46"/>
  <c r="Z258" i="46"/>
  <c r="Y258" i="46"/>
  <c r="AL256" i="46"/>
  <c r="AH256" i="46"/>
  <c r="AG256" i="46"/>
  <c r="AF256" i="46"/>
  <c r="AE256" i="46"/>
  <c r="AD256" i="46"/>
  <c r="Z256" i="46"/>
  <c r="Y256" i="46"/>
  <c r="AL149" i="46"/>
  <c r="AK149" i="46"/>
  <c r="AJ149" i="46"/>
  <c r="AI149" i="46"/>
  <c r="AH149" i="46"/>
  <c r="AG149" i="46"/>
  <c r="AF149" i="46"/>
  <c r="AE149" i="46"/>
  <c r="AD149" i="46"/>
  <c r="AC149" i="46"/>
  <c r="AB149" i="46"/>
  <c r="AA149" i="46"/>
  <c r="Z149" i="46"/>
  <c r="Y149" i="46"/>
  <c r="AM148" i="46"/>
  <c r="AL148" i="46"/>
  <c r="AK148" i="46"/>
  <c r="AK256" i="46" s="1"/>
  <c r="AJ148" i="46"/>
  <c r="AJ256" i="46" s="1"/>
  <c r="AI148" i="46"/>
  <c r="AI256" i="46" s="1"/>
  <c r="AH148" i="46"/>
  <c r="AG148" i="46"/>
  <c r="AF148" i="46"/>
  <c r="AE148" i="46"/>
  <c r="AD148" i="46"/>
  <c r="AC148" i="46"/>
  <c r="AC256" i="46" s="1"/>
  <c r="AB148" i="46"/>
  <c r="AB256" i="46" s="1"/>
  <c r="AA148" i="46"/>
  <c r="AA256" i="46" s="1"/>
  <c r="Z148" i="46"/>
  <c r="Y148" i="46"/>
  <c r="AL130" i="46"/>
  <c r="AK130" i="46"/>
  <c r="AJ130" i="46"/>
  <c r="AI130" i="46"/>
  <c r="AH130" i="46"/>
  <c r="AG130" i="46"/>
  <c r="AF130" i="46"/>
  <c r="AE130" i="46"/>
  <c r="AD130" i="46"/>
  <c r="AC130" i="46"/>
  <c r="AB130" i="46"/>
  <c r="AA130" i="46"/>
  <c r="Z130" i="46"/>
  <c r="Y130" i="46"/>
  <c r="AL128" i="46"/>
  <c r="AK128" i="46"/>
  <c r="AJ128" i="46"/>
  <c r="AI128" i="46"/>
  <c r="AH128" i="46"/>
  <c r="AG128" i="46"/>
  <c r="AF128" i="46"/>
  <c r="AE128" i="46"/>
  <c r="AD128" i="46"/>
  <c r="AC128" i="46"/>
  <c r="AB128" i="46"/>
  <c r="AA128" i="46"/>
  <c r="Z128" i="46"/>
  <c r="Y128" i="46"/>
  <c r="AL21" i="46"/>
  <c r="AK21" i="46"/>
  <c r="AJ21" i="46"/>
  <c r="AI21" i="46"/>
  <c r="AH21" i="46"/>
  <c r="AG21" i="46"/>
  <c r="AF21" i="46"/>
  <c r="AE21" i="46"/>
  <c r="AD21" i="46"/>
  <c r="AC21" i="46"/>
  <c r="AB21" i="46"/>
  <c r="AA21" i="46"/>
  <c r="Z21" i="46"/>
  <c r="Y21" i="46"/>
  <c r="Y20" i="46"/>
  <c r="AM20" i="46"/>
  <c r="AL20" i="46"/>
  <c r="AK20" i="46"/>
  <c r="AJ20" i="46"/>
  <c r="AI20" i="46"/>
  <c r="AH20" i="46"/>
  <c r="AG20" i="46"/>
  <c r="AF20" i="46"/>
  <c r="AE20" i="46"/>
  <c r="AD20" i="46"/>
  <c r="AC20" i="46"/>
  <c r="AB20" i="46"/>
  <c r="AA20" i="46"/>
  <c r="Z20" i="46"/>
  <c r="AL876" i="79" l="1"/>
  <c r="AK876" i="79"/>
  <c r="AJ876" i="79"/>
  <c r="AI876" i="79"/>
  <c r="AH876" i="79"/>
  <c r="AG876" i="79"/>
  <c r="Y876" i="79"/>
  <c r="N876" i="79"/>
  <c r="AL866" i="79"/>
  <c r="AK866" i="79"/>
  <c r="AJ866" i="79"/>
  <c r="AI866" i="79"/>
  <c r="AH866" i="79"/>
  <c r="AG866" i="79"/>
  <c r="AD866" i="79"/>
  <c r="AC866" i="79"/>
  <c r="AB866" i="79"/>
  <c r="Y866" i="79"/>
  <c r="N866" i="79"/>
  <c r="AL860" i="79"/>
  <c r="AK860" i="79"/>
  <c r="AJ860" i="79"/>
  <c r="AI860" i="79"/>
  <c r="AH860" i="79"/>
  <c r="AG860" i="79"/>
  <c r="AD860" i="79"/>
  <c r="AC860" i="79"/>
  <c r="AB860" i="79"/>
  <c r="Y860" i="79"/>
  <c r="N860" i="79"/>
  <c r="AL857" i="79"/>
  <c r="AK857" i="79"/>
  <c r="AJ857" i="79"/>
  <c r="AI857" i="79"/>
  <c r="AH857" i="79"/>
  <c r="AG857" i="79"/>
  <c r="Y857" i="79"/>
  <c r="N857" i="79"/>
  <c r="AL854" i="79"/>
  <c r="AK854" i="79"/>
  <c r="AJ854" i="79"/>
  <c r="AI854" i="79"/>
  <c r="AH854" i="79"/>
  <c r="AG854" i="79"/>
  <c r="AC854" i="79"/>
  <c r="AB854" i="79"/>
  <c r="Y854" i="79"/>
  <c r="N854" i="79"/>
  <c r="AL844" i="79"/>
  <c r="AK844" i="79"/>
  <c r="AJ844" i="79"/>
  <c r="AI844" i="79"/>
  <c r="AH844" i="79"/>
  <c r="AG844" i="79"/>
  <c r="AF844" i="79"/>
  <c r="AE844" i="79"/>
  <c r="AC844" i="79"/>
  <c r="AB844" i="79"/>
  <c r="AA844" i="79"/>
  <c r="Z844" i="79"/>
  <c r="Y844" i="79"/>
  <c r="N680" i="79"/>
  <c r="N677" i="79"/>
  <c r="N674" i="79"/>
  <c r="N683" i="79"/>
  <c r="N699" i="79"/>
  <c r="AL689" i="79"/>
  <c r="AK689" i="79"/>
  <c r="AJ689" i="79"/>
  <c r="AI689" i="79"/>
  <c r="AH689" i="79"/>
  <c r="AG689" i="79"/>
  <c r="AE689" i="79"/>
  <c r="AD689" i="79"/>
  <c r="AC689" i="79"/>
  <c r="AB689" i="79"/>
  <c r="AA689" i="79"/>
  <c r="Z689" i="79"/>
  <c r="Y689" i="79"/>
  <c r="N689" i="79"/>
  <c r="AM688" i="79"/>
  <c r="AL699" i="79"/>
  <c r="AK699" i="79"/>
  <c r="AJ699" i="79"/>
  <c r="AI699" i="79"/>
  <c r="AH699" i="79"/>
  <c r="AG699" i="79"/>
  <c r="AF699" i="79"/>
  <c r="AE699" i="79"/>
  <c r="AD699" i="79"/>
  <c r="AC699" i="79"/>
  <c r="AB699" i="79"/>
  <c r="Y699" i="79"/>
  <c r="AL667" i="79"/>
  <c r="AK667" i="79"/>
  <c r="AJ667" i="79"/>
  <c r="AI667" i="79"/>
  <c r="AH667" i="79"/>
  <c r="AG667" i="79"/>
  <c r="AF667" i="79"/>
  <c r="AE667" i="79"/>
  <c r="AC667" i="79"/>
  <c r="AB667" i="79"/>
  <c r="AA667" i="79"/>
  <c r="Z667" i="79"/>
  <c r="P667" i="79"/>
  <c r="Q667" i="79" s="1"/>
  <c r="E667" i="79"/>
  <c r="F667" i="79" s="1"/>
  <c r="AM666" i="79"/>
  <c r="P666" i="79"/>
  <c r="Q666" i="79" s="1"/>
  <c r="E666" i="79"/>
  <c r="AL664" i="79"/>
  <c r="AK664" i="79"/>
  <c r="AJ664" i="79"/>
  <c r="AI664" i="79"/>
  <c r="AH664" i="79"/>
  <c r="AG664" i="79"/>
  <c r="AF664" i="79"/>
  <c r="AE664" i="79"/>
  <c r="AD664" i="79"/>
  <c r="AC664" i="79"/>
  <c r="AB664" i="79"/>
  <c r="AA664" i="79"/>
  <c r="Z664" i="79"/>
  <c r="Y664" i="79"/>
  <c r="AM663" i="79"/>
  <c r="E663" i="79"/>
  <c r="AL661" i="79"/>
  <c r="AK661" i="79"/>
  <c r="AJ661" i="79"/>
  <c r="AI661" i="79"/>
  <c r="AH661" i="79"/>
  <c r="AG661" i="79"/>
  <c r="AF661" i="79"/>
  <c r="AE661" i="79"/>
  <c r="AC661" i="79"/>
  <c r="AB661" i="79"/>
  <c r="AA661" i="79"/>
  <c r="Z661" i="79"/>
  <c r="AD661" i="79"/>
  <c r="Y661" i="79"/>
  <c r="E660" i="79"/>
  <c r="AL658" i="79"/>
  <c r="AK658" i="79"/>
  <c r="AJ658" i="79"/>
  <c r="AI658" i="79"/>
  <c r="AH658" i="79"/>
  <c r="AG658" i="79"/>
  <c r="AF658" i="79"/>
  <c r="AE658" i="79"/>
  <c r="AC658" i="79"/>
  <c r="AB658" i="79"/>
  <c r="AD658" i="79"/>
  <c r="Y658" i="79"/>
  <c r="E657" i="79"/>
  <c r="AL655" i="79"/>
  <c r="AK655" i="79"/>
  <c r="AJ655" i="79"/>
  <c r="AI655" i="79"/>
  <c r="AH655" i="79"/>
  <c r="AG655" i="79"/>
  <c r="AF655" i="79"/>
  <c r="AE655" i="79"/>
  <c r="AC655" i="79"/>
  <c r="AB655" i="79"/>
  <c r="AA655" i="79"/>
  <c r="Z655" i="79"/>
  <c r="AD655" i="79"/>
  <c r="Y655" i="79"/>
  <c r="F654" i="79"/>
  <c r="E654" i="79" s="1"/>
  <c r="AA492" i="79"/>
  <c r="AL558" i="79"/>
  <c r="AK558" i="79"/>
  <c r="AJ558" i="79"/>
  <c r="AI558" i="79"/>
  <c r="AH558" i="79"/>
  <c r="AG558" i="79"/>
  <c r="AF558" i="79"/>
  <c r="AE558" i="79"/>
  <c r="AD558" i="79"/>
  <c r="AC558" i="79"/>
  <c r="AB558" i="79"/>
  <c r="AA558" i="79"/>
  <c r="Z558" i="79"/>
  <c r="Y558" i="79"/>
  <c r="N558" i="79"/>
  <c r="AM557" i="79"/>
  <c r="AL554" i="79"/>
  <c r="AK554" i="79"/>
  <c r="AJ554" i="79"/>
  <c r="AI554" i="79"/>
  <c r="AH554" i="79"/>
  <c r="AG554" i="79"/>
  <c r="AF554" i="79"/>
  <c r="AE554" i="79"/>
  <c r="AD554" i="79"/>
  <c r="AC554" i="79"/>
  <c r="AB554" i="79"/>
  <c r="AA554" i="79"/>
  <c r="Z554" i="79"/>
  <c r="Y554" i="79"/>
  <c r="N554" i="79"/>
  <c r="AM553" i="79"/>
  <c r="AL550" i="79"/>
  <c r="AK550" i="79"/>
  <c r="AJ550" i="79"/>
  <c r="AI550" i="79"/>
  <c r="AH550" i="79"/>
  <c r="AG550" i="79"/>
  <c r="AD550" i="79"/>
  <c r="AC550" i="79"/>
  <c r="AB550" i="79"/>
  <c r="AA550" i="79"/>
  <c r="Z550" i="79"/>
  <c r="Y550" i="79"/>
  <c r="N550" i="79"/>
  <c r="AM549" i="79"/>
  <c r="AL547" i="79"/>
  <c r="AK547" i="79"/>
  <c r="AJ547" i="79"/>
  <c r="AI547" i="79"/>
  <c r="AH547" i="79"/>
  <c r="AG547" i="79"/>
  <c r="AF547" i="79"/>
  <c r="AE547" i="79"/>
  <c r="AD547" i="79"/>
  <c r="AC547" i="79"/>
  <c r="AB547" i="79"/>
  <c r="AA547" i="79"/>
  <c r="Z547" i="79"/>
  <c r="Y547" i="79"/>
  <c r="AM546" i="79"/>
  <c r="AL544" i="79"/>
  <c r="AK544" i="79"/>
  <c r="AJ544" i="79"/>
  <c r="AI544" i="79"/>
  <c r="AH544" i="79"/>
  <c r="AG544" i="79"/>
  <c r="AF544" i="79"/>
  <c r="AE544" i="79"/>
  <c r="AD544" i="79"/>
  <c r="AC544" i="79"/>
  <c r="AB544" i="79"/>
  <c r="AA544" i="79"/>
  <c r="Z544" i="79"/>
  <c r="Y544" i="79"/>
  <c r="AM543" i="79"/>
  <c r="AL541" i="79"/>
  <c r="AK541" i="79"/>
  <c r="AJ541" i="79"/>
  <c r="AI541" i="79"/>
  <c r="AH541" i="79"/>
  <c r="AG541" i="79"/>
  <c r="AF541" i="79"/>
  <c r="AE541" i="79"/>
  <c r="AD541" i="79"/>
  <c r="AC541" i="79"/>
  <c r="AB541" i="79"/>
  <c r="AA541" i="79"/>
  <c r="Z541" i="79"/>
  <c r="Y541" i="79"/>
  <c r="AM540" i="79"/>
  <c r="AL538" i="79"/>
  <c r="AK538" i="79"/>
  <c r="AJ538" i="79"/>
  <c r="AI538" i="79"/>
  <c r="AH538" i="79"/>
  <c r="AG538" i="79"/>
  <c r="AF538" i="79"/>
  <c r="AE538" i="79"/>
  <c r="AD538" i="79"/>
  <c r="AC538" i="79"/>
  <c r="AB538" i="79"/>
  <c r="AA538" i="79"/>
  <c r="Z538" i="79"/>
  <c r="Y538" i="79"/>
  <c r="AM537" i="79"/>
  <c r="AL535" i="79"/>
  <c r="AK535" i="79"/>
  <c r="AJ535" i="79"/>
  <c r="AI535" i="79"/>
  <c r="AH535" i="79"/>
  <c r="AG535" i="79"/>
  <c r="AF535" i="79"/>
  <c r="AE535" i="79"/>
  <c r="AD535" i="79"/>
  <c r="AC535" i="79"/>
  <c r="AB535" i="79"/>
  <c r="AA535" i="79"/>
  <c r="Z535" i="79"/>
  <c r="Y535" i="79"/>
  <c r="AM534" i="79"/>
  <c r="AL527" i="79"/>
  <c r="AK527" i="79"/>
  <c r="AJ527" i="79"/>
  <c r="AI527" i="79"/>
  <c r="AH527" i="79"/>
  <c r="AG527" i="79"/>
  <c r="AF527" i="79"/>
  <c r="AE527" i="79"/>
  <c r="AD527" i="79"/>
  <c r="AC527" i="79"/>
  <c r="AB527" i="79"/>
  <c r="AA527" i="79"/>
  <c r="Z527" i="79"/>
  <c r="Y527" i="79"/>
  <c r="AM526" i="79"/>
  <c r="AL488" i="79"/>
  <c r="AK488" i="79"/>
  <c r="AJ488" i="79"/>
  <c r="AI488" i="79"/>
  <c r="AH488" i="79"/>
  <c r="AG488" i="79"/>
  <c r="AF488" i="79"/>
  <c r="AE488" i="79"/>
  <c r="AD488" i="79"/>
  <c r="AC488" i="79"/>
  <c r="AB488" i="79"/>
  <c r="AA488" i="79"/>
  <c r="Z488" i="79"/>
  <c r="Y488" i="79"/>
  <c r="AM487" i="79"/>
  <c r="D560" i="79"/>
  <c r="AL498" i="79"/>
  <c r="AK498" i="79"/>
  <c r="AJ498" i="79"/>
  <c r="AI498" i="79"/>
  <c r="AH498" i="79"/>
  <c r="AG498" i="79"/>
  <c r="AF498" i="79"/>
  <c r="AE498" i="79"/>
  <c r="AD498" i="79"/>
  <c r="AC498" i="79"/>
  <c r="AB498" i="79"/>
  <c r="AA498" i="79"/>
  <c r="Z498" i="79"/>
  <c r="Y498" i="79"/>
  <c r="N498" i="79"/>
  <c r="R498" i="79"/>
  <c r="O498" i="79"/>
  <c r="AM497" i="79"/>
  <c r="AL495" i="79"/>
  <c r="AK495" i="79"/>
  <c r="AJ495" i="79"/>
  <c r="AI495" i="79"/>
  <c r="AH495" i="79"/>
  <c r="AG495" i="79"/>
  <c r="AF495" i="79"/>
  <c r="AE495" i="79"/>
  <c r="AD495" i="79"/>
  <c r="AC495" i="79"/>
  <c r="AB495" i="79"/>
  <c r="AA495" i="79"/>
  <c r="Z495" i="79"/>
  <c r="Y495" i="79"/>
  <c r="N495" i="79"/>
  <c r="AM494" i="79"/>
  <c r="AL492" i="79"/>
  <c r="AK492" i="79"/>
  <c r="AJ492" i="79"/>
  <c r="AI492" i="79"/>
  <c r="AH492" i="79"/>
  <c r="AG492" i="79"/>
  <c r="AD492" i="79"/>
  <c r="AC492" i="79"/>
  <c r="AB492" i="79"/>
  <c r="Y492" i="79"/>
  <c r="N492" i="79"/>
  <c r="AM491" i="79"/>
  <c r="AL485" i="79"/>
  <c r="AK485" i="79"/>
  <c r="AJ485" i="79"/>
  <c r="AI485" i="79"/>
  <c r="AH485" i="79"/>
  <c r="AG485" i="79"/>
  <c r="AF485" i="79"/>
  <c r="AE485" i="79"/>
  <c r="AC485" i="79"/>
  <c r="AB485" i="79"/>
  <c r="AA485" i="79"/>
  <c r="Z485" i="79"/>
  <c r="AM484" i="79"/>
  <c r="AM191" i="79"/>
  <c r="N192" i="79"/>
  <c r="Y192" i="79"/>
  <c r="Z192" i="79"/>
  <c r="AA192" i="79"/>
  <c r="AB192" i="79"/>
  <c r="AC192" i="79"/>
  <c r="AD192" i="79"/>
  <c r="AE192" i="79"/>
  <c r="AF192" i="79"/>
  <c r="AG192" i="79"/>
  <c r="AH192" i="79"/>
  <c r="AI192" i="79"/>
  <c r="AJ192" i="79"/>
  <c r="AK192" i="79"/>
  <c r="AL192" i="79"/>
  <c r="AM698" i="79" l="1"/>
  <c r="E698" i="79"/>
  <c r="P698" i="79" s="1"/>
  <c r="E679" i="79"/>
  <c r="P679" i="79" s="1"/>
  <c r="E680" i="79"/>
  <c r="E682" i="79"/>
  <c r="P682" i="79" s="1"/>
  <c r="Z492" i="79"/>
  <c r="P657" i="79"/>
  <c r="Q657" i="79" s="1"/>
  <c r="AM654" i="79"/>
  <c r="P654" i="79"/>
  <c r="Q654" i="79" s="1"/>
  <c r="AM657" i="79"/>
  <c r="AM660" i="79"/>
  <c r="AE492" i="79"/>
  <c r="R492" i="79"/>
  <c r="AF492" i="79"/>
  <c r="R550" i="79"/>
  <c r="E550" i="79"/>
  <c r="F550" i="79" s="1"/>
  <c r="Q550" i="79" s="1"/>
  <c r="D529" i="79"/>
  <c r="O550" i="79"/>
  <c r="E485" i="79"/>
  <c r="F485" i="79" s="1"/>
  <c r="E498" i="79"/>
  <c r="Q698" i="79" l="1"/>
  <c r="E699" i="79"/>
  <c r="P699" i="79" s="1"/>
  <c r="P550" i="79"/>
  <c r="Q679" i="79"/>
  <c r="P680" i="79"/>
  <c r="F680" i="79"/>
  <c r="Q682" i="79"/>
  <c r="F699" i="79"/>
  <c r="Q699" i="79" s="1"/>
  <c r="P655" i="79"/>
  <c r="Q655" i="79" s="1"/>
  <c r="E655" i="79"/>
  <c r="F655" i="79" s="1"/>
  <c r="O560" i="79"/>
  <c r="D561" i="79"/>
  <c r="E492" i="79"/>
  <c r="O492" i="79"/>
  <c r="O529" i="79" s="1"/>
  <c r="P498" i="79"/>
  <c r="F498" i="79"/>
  <c r="Q498" i="79" s="1"/>
  <c r="Q680" i="79" l="1"/>
  <c r="O561" i="79"/>
  <c r="F492" i="79"/>
  <c r="Q492" i="79" s="1"/>
  <c r="P492" i="79"/>
  <c r="O377" i="79" l="1"/>
  <c r="D377" i="79"/>
  <c r="AL310" i="79"/>
  <c r="AK310" i="79"/>
  <c r="AJ310" i="79"/>
  <c r="AI310" i="79"/>
  <c r="AH310" i="79"/>
  <c r="AG310" i="79"/>
  <c r="AF310" i="79"/>
  <c r="AE310" i="79"/>
  <c r="AD310" i="79"/>
  <c r="AC310" i="79"/>
  <c r="AB310" i="79"/>
  <c r="N310" i="79"/>
  <c r="AM309" i="79"/>
  <c r="AL307" i="79"/>
  <c r="AK307" i="79"/>
  <c r="AJ307" i="79"/>
  <c r="AH307" i="79"/>
  <c r="AL306" i="79"/>
  <c r="AK306" i="79"/>
  <c r="AJ306" i="79"/>
  <c r="AI306" i="79"/>
  <c r="AH306" i="79"/>
  <c r="AG306" i="79"/>
  <c r="AF306" i="79"/>
  <c r="AE306" i="79"/>
  <c r="AD306" i="79"/>
  <c r="AC306" i="79"/>
  <c r="AB306" i="79"/>
  <c r="AA306" i="79"/>
  <c r="Z306" i="79"/>
  <c r="Y306" i="79"/>
  <c r="AM305" i="79"/>
  <c r="AL303" i="79"/>
  <c r="AK303" i="79"/>
  <c r="AJ303" i="79"/>
  <c r="AI303" i="79"/>
  <c r="AH303" i="79"/>
  <c r="AG303" i="79"/>
  <c r="AF303" i="79"/>
  <c r="AE303" i="79"/>
  <c r="AD303" i="79"/>
  <c r="AC303" i="79"/>
  <c r="AB303" i="79"/>
  <c r="AA303" i="79"/>
  <c r="Z303" i="79"/>
  <c r="Y303" i="79"/>
  <c r="N303" i="79"/>
  <c r="AM302" i="79"/>
  <c r="AL299" i="79"/>
  <c r="AK299" i="79"/>
  <c r="AJ299" i="79"/>
  <c r="AI299" i="79"/>
  <c r="AH299" i="79"/>
  <c r="AG299" i="79"/>
  <c r="AF299" i="79"/>
  <c r="AE299" i="79"/>
  <c r="AD299" i="79"/>
  <c r="AC299" i="79"/>
  <c r="AB299" i="79"/>
  <c r="AA299" i="79"/>
  <c r="Z299" i="79"/>
  <c r="Y299" i="79"/>
  <c r="AM298" i="79"/>
  <c r="AL296" i="79"/>
  <c r="AK296" i="79"/>
  <c r="AJ296" i="79"/>
  <c r="AI296" i="79"/>
  <c r="AH296" i="79"/>
  <c r="AG296" i="79"/>
  <c r="AF296" i="79"/>
  <c r="AE296" i="79"/>
  <c r="AD296" i="79"/>
  <c r="AC296" i="79"/>
  <c r="AB296" i="79"/>
  <c r="AA296" i="79"/>
  <c r="Z296" i="79"/>
  <c r="Y296" i="79"/>
  <c r="AM295" i="79"/>
  <c r="AL293" i="79"/>
  <c r="AK293" i="79"/>
  <c r="AJ293" i="79"/>
  <c r="AI293" i="79"/>
  <c r="AH293" i="79"/>
  <c r="AG293" i="79"/>
  <c r="AF293" i="79"/>
  <c r="AE293" i="79"/>
  <c r="AD293" i="79"/>
  <c r="AC293" i="79"/>
  <c r="AB293" i="79"/>
  <c r="AA293" i="79"/>
  <c r="Z293" i="79"/>
  <c r="Y293" i="79"/>
  <c r="AM292" i="79"/>
  <c r="AL290" i="79"/>
  <c r="AK290" i="79"/>
  <c r="AJ290" i="79"/>
  <c r="AI290" i="79"/>
  <c r="AH290" i="79"/>
  <c r="AG290" i="79"/>
  <c r="AF290" i="79"/>
  <c r="AE290" i="79"/>
  <c r="AD290" i="79"/>
  <c r="AC290" i="79"/>
  <c r="AB290" i="79"/>
  <c r="AA290" i="79"/>
  <c r="Z290" i="79"/>
  <c r="AM289" i="79"/>
  <c r="O194" i="79"/>
  <c r="D194" i="79"/>
  <c r="F194" i="79" s="1"/>
  <c r="AL180" i="79"/>
  <c r="AK180" i="79"/>
  <c r="AJ180" i="79"/>
  <c r="AI180" i="79"/>
  <c r="AH180" i="79"/>
  <c r="AG180" i="79"/>
  <c r="AF180" i="79"/>
  <c r="AE180" i="79"/>
  <c r="AD180" i="79"/>
  <c r="AC180" i="79"/>
  <c r="AB180" i="79"/>
  <c r="AA180" i="79"/>
  <c r="Z180" i="79"/>
  <c r="Y180" i="79"/>
  <c r="AM179" i="79"/>
  <c r="AL176" i="79"/>
  <c r="AK176" i="79"/>
  <c r="AJ176" i="79"/>
  <c r="AI176" i="79"/>
  <c r="AH176" i="79"/>
  <c r="AG176" i="79"/>
  <c r="AF176" i="79"/>
  <c r="AE176" i="79"/>
  <c r="AD176" i="79"/>
  <c r="AC176" i="79"/>
  <c r="AB176" i="79"/>
  <c r="AA176" i="79"/>
  <c r="Z176" i="79"/>
  <c r="Y176" i="79"/>
  <c r="AM175" i="79"/>
  <c r="AL172" i="79"/>
  <c r="AK172" i="79"/>
  <c r="AJ172" i="79"/>
  <c r="AI172" i="79"/>
  <c r="AH172" i="79"/>
  <c r="AG172" i="79"/>
  <c r="AF172" i="79"/>
  <c r="AE172" i="79"/>
  <c r="AD172" i="79"/>
  <c r="AC172" i="79"/>
  <c r="AB172" i="79"/>
  <c r="AA172" i="79"/>
  <c r="Z172" i="79"/>
  <c r="Y172" i="79"/>
  <c r="N172" i="79"/>
  <c r="AM171" i="79"/>
  <c r="AL169" i="79"/>
  <c r="AK169" i="79"/>
  <c r="AJ168" i="79"/>
  <c r="AJ169" i="79" s="1"/>
  <c r="AI168" i="79"/>
  <c r="AI169" i="79" s="1"/>
  <c r="AH168" i="79"/>
  <c r="AH169" i="79" s="1"/>
  <c r="AG168" i="79"/>
  <c r="AG169" i="79" s="1"/>
  <c r="AF168" i="79"/>
  <c r="AF169" i="79" s="1"/>
  <c r="AE168" i="79"/>
  <c r="AE169" i="79" s="1"/>
  <c r="AD168" i="79"/>
  <c r="AD169" i="79" s="1"/>
  <c r="AC168" i="79"/>
  <c r="AC169" i="79" s="1"/>
  <c r="AB168" i="79"/>
  <c r="AB169" i="79" s="1"/>
  <c r="AA168" i="79"/>
  <c r="AA169" i="79" s="1"/>
  <c r="Z168" i="79"/>
  <c r="Z169" i="79" s="1"/>
  <c r="Y168" i="79"/>
  <c r="Y169" i="79" s="1"/>
  <c r="N168" i="79"/>
  <c r="N169" i="79" s="1"/>
  <c r="AM167" i="79"/>
  <c r="AL165" i="79"/>
  <c r="AK165" i="79"/>
  <c r="AJ165" i="79"/>
  <c r="AI165" i="79"/>
  <c r="AH165" i="79"/>
  <c r="AG165" i="79"/>
  <c r="AF165" i="79"/>
  <c r="AE165" i="79"/>
  <c r="AD165" i="79"/>
  <c r="AC165" i="79"/>
  <c r="AB165" i="79"/>
  <c r="AA165" i="79"/>
  <c r="Z165" i="79"/>
  <c r="Y165" i="79"/>
  <c r="N165" i="79"/>
  <c r="AM164" i="79"/>
  <c r="AL161" i="79"/>
  <c r="AK161" i="79"/>
  <c r="AJ161" i="79"/>
  <c r="AI161" i="79"/>
  <c r="AH161" i="79"/>
  <c r="AG161" i="79"/>
  <c r="AF161" i="79"/>
  <c r="AE161" i="79"/>
  <c r="AD161" i="79"/>
  <c r="AC161" i="79"/>
  <c r="AB161" i="79"/>
  <c r="AA161" i="79"/>
  <c r="Z161" i="79"/>
  <c r="Y161" i="79"/>
  <c r="AM160" i="79"/>
  <c r="AL158" i="79"/>
  <c r="AK158" i="79"/>
  <c r="AJ158" i="79"/>
  <c r="AI158" i="79"/>
  <c r="AH158" i="79"/>
  <c r="AG158" i="79"/>
  <c r="AF158" i="79"/>
  <c r="AE158" i="79"/>
  <c r="AD158" i="79"/>
  <c r="AC158" i="79"/>
  <c r="AB158" i="79"/>
  <c r="AA158" i="79"/>
  <c r="Z158" i="79"/>
  <c r="Y158" i="79"/>
  <c r="AM157" i="79"/>
  <c r="AL155" i="79"/>
  <c r="AK155" i="79"/>
  <c r="AJ155" i="79"/>
  <c r="AI155" i="79"/>
  <c r="AH155" i="79"/>
  <c r="AG155" i="79"/>
  <c r="AF155" i="79"/>
  <c r="AE155" i="79"/>
  <c r="AD155" i="79"/>
  <c r="AC155" i="79"/>
  <c r="AB155" i="79"/>
  <c r="AA155" i="79"/>
  <c r="Z155" i="79"/>
  <c r="Y155" i="79"/>
  <c r="AM154" i="79"/>
  <c r="AL152" i="79"/>
  <c r="AK152" i="79"/>
  <c r="AJ152" i="79"/>
  <c r="AI152" i="79"/>
  <c r="AH152" i="79"/>
  <c r="AG152" i="79"/>
  <c r="AF152" i="79"/>
  <c r="AE152" i="79"/>
  <c r="AD152" i="79"/>
  <c r="AC152" i="79"/>
  <c r="AB152" i="79"/>
  <c r="AA152" i="79"/>
  <c r="Z152" i="79"/>
  <c r="Y152" i="79"/>
  <c r="AM151" i="79"/>
  <c r="AL149" i="79"/>
  <c r="AK149" i="79"/>
  <c r="AJ149" i="79"/>
  <c r="AI149" i="79"/>
  <c r="AH149" i="79"/>
  <c r="AG149" i="79"/>
  <c r="AF149" i="79"/>
  <c r="AE149" i="79"/>
  <c r="AD149" i="79"/>
  <c r="AC149" i="79"/>
  <c r="AB149" i="79"/>
  <c r="AA149" i="79"/>
  <c r="Z149" i="79"/>
  <c r="Y149" i="79"/>
  <c r="AL144" i="79"/>
  <c r="AK144" i="79"/>
  <c r="AJ144" i="79"/>
  <c r="AI144" i="79"/>
  <c r="AH144" i="79"/>
  <c r="AG144" i="79"/>
  <c r="AF144" i="79"/>
  <c r="AE144" i="79"/>
  <c r="AD144" i="79"/>
  <c r="AC144" i="79"/>
  <c r="AB144" i="79"/>
  <c r="AA144" i="79"/>
  <c r="Z144" i="79"/>
  <c r="Y144" i="79"/>
  <c r="N144" i="79"/>
  <c r="AL143" i="79"/>
  <c r="AK143" i="79"/>
  <c r="AJ143" i="79"/>
  <c r="AI143" i="79"/>
  <c r="AH143" i="79"/>
  <c r="AG143" i="79"/>
  <c r="AF143" i="79"/>
  <c r="AE143" i="79"/>
  <c r="AD143" i="79"/>
  <c r="AC143" i="79"/>
  <c r="AB143" i="79"/>
  <c r="AA143" i="79"/>
  <c r="Z143" i="79"/>
  <c r="Y143" i="79"/>
  <c r="AM142" i="79"/>
  <c r="AL139" i="79"/>
  <c r="AK139" i="79"/>
  <c r="AJ139" i="79"/>
  <c r="AI139" i="79"/>
  <c r="AH139" i="79"/>
  <c r="AG139" i="79"/>
  <c r="AF139" i="79"/>
  <c r="AE139" i="79"/>
  <c r="AD139" i="79"/>
  <c r="AC139" i="79"/>
  <c r="AB139" i="79"/>
  <c r="AA139" i="79"/>
  <c r="Z139" i="79"/>
  <c r="Y139" i="79"/>
  <c r="AM138" i="79"/>
  <c r="AL136" i="79"/>
  <c r="AK136" i="79"/>
  <c r="AJ136" i="79"/>
  <c r="AI136" i="79"/>
  <c r="AH136" i="79"/>
  <c r="AG136" i="79"/>
  <c r="AF136" i="79"/>
  <c r="AE136" i="79"/>
  <c r="AD136" i="79"/>
  <c r="AC136" i="79"/>
  <c r="AB136" i="79"/>
  <c r="AA136" i="79"/>
  <c r="Z136" i="79"/>
  <c r="Y136" i="79"/>
  <c r="AM135" i="79"/>
  <c r="Y127" i="79"/>
  <c r="Y128" i="79" s="1"/>
  <c r="N127" i="79"/>
  <c r="N128" i="79" s="1"/>
  <c r="AB126" i="79"/>
  <c r="AB127" i="79" s="1"/>
  <c r="AB128" i="79" s="1"/>
  <c r="AA126" i="79"/>
  <c r="AA127" i="79" s="1"/>
  <c r="AA128" i="79" s="1"/>
  <c r="Z126" i="79"/>
  <c r="AL124" i="79"/>
  <c r="AK124" i="79"/>
  <c r="AJ124" i="79"/>
  <c r="AI124" i="79"/>
  <c r="AH124" i="79"/>
  <c r="AG124" i="79"/>
  <c r="AF124" i="79"/>
  <c r="AE124" i="79"/>
  <c r="AD124" i="79"/>
  <c r="AC124" i="79"/>
  <c r="AB124" i="79"/>
  <c r="AA124" i="79"/>
  <c r="Z124" i="79"/>
  <c r="Y124" i="79"/>
  <c r="N124" i="79"/>
  <c r="AM123" i="79"/>
  <c r="AL120" i="79"/>
  <c r="AK120" i="79"/>
  <c r="AJ120" i="79"/>
  <c r="AI120" i="79"/>
  <c r="AH120" i="79"/>
  <c r="AG120" i="79"/>
  <c r="AF120" i="79"/>
  <c r="AE120" i="79"/>
  <c r="AD120" i="79"/>
  <c r="AC120" i="79"/>
  <c r="AB120" i="79"/>
  <c r="AA120" i="79"/>
  <c r="Z120" i="79"/>
  <c r="Y120" i="79"/>
  <c r="AM119" i="79"/>
  <c r="AL117" i="79"/>
  <c r="AK117" i="79"/>
  <c r="AJ117" i="79"/>
  <c r="AI117" i="79"/>
  <c r="AH117" i="79"/>
  <c r="AG117" i="79"/>
  <c r="AF117" i="79"/>
  <c r="AE117" i="79"/>
  <c r="AD117" i="79"/>
  <c r="AC117" i="79"/>
  <c r="AB117" i="79"/>
  <c r="AA117" i="79"/>
  <c r="Z117" i="79"/>
  <c r="Y117" i="79"/>
  <c r="AM116" i="79"/>
  <c r="AL114" i="79"/>
  <c r="AK114" i="79"/>
  <c r="AJ114" i="79"/>
  <c r="AI114" i="79"/>
  <c r="AH114" i="79"/>
  <c r="AG114" i="79"/>
  <c r="AF114" i="79"/>
  <c r="AE114" i="79"/>
  <c r="AD114" i="79"/>
  <c r="AC114" i="79"/>
  <c r="AB114" i="79"/>
  <c r="AA114" i="79"/>
  <c r="Z114" i="79"/>
  <c r="AM113" i="79"/>
  <c r="AL111" i="79"/>
  <c r="AK111" i="79"/>
  <c r="AJ111" i="79"/>
  <c r="AI111" i="79"/>
  <c r="AH111" i="79"/>
  <c r="AG111" i="79"/>
  <c r="AF111" i="79"/>
  <c r="AE111" i="79"/>
  <c r="AD111" i="79"/>
  <c r="AC111" i="79"/>
  <c r="AB111" i="79"/>
  <c r="AA111" i="79"/>
  <c r="Z111" i="79"/>
  <c r="AM110" i="79"/>
  <c r="AL106" i="79"/>
  <c r="AK106" i="79"/>
  <c r="AJ106" i="79"/>
  <c r="AI106" i="79"/>
  <c r="AH106" i="79"/>
  <c r="AG106" i="79"/>
  <c r="AF106" i="79"/>
  <c r="AE106" i="79"/>
  <c r="AD106" i="79"/>
  <c r="AC106" i="79"/>
  <c r="AB106" i="79"/>
  <c r="AA106" i="79"/>
  <c r="Z106" i="79"/>
  <c r="Y106" i="79"/>
  <c r="N106" i="79"/>
  <c r="AM105" i="79"/>
  <c r="AL103" i="79"/>
  <c r="AK103" i="79"/>
  <c r="AJ103" i="79"/>
  <c r="AI103" i="79"/>
  <c r="AH103" i="79"/>
  <c r="AG103" i="79"/>
  <c r="AF103" i="79"/>
  <c r="AE103" i="79"/>
  <c r="AD103" i="79"/>
  <c r="AC103" i="79"/>
  <c r="AB103" i="79"/>
  <c r="AA103" i="79"/>
  <c r="Z103" i="79"/>
  <c r="Y103" i="79"/>
  <c r="N103" i="79"/>
  <c r="AM102" i="79"/>
  <c r="AL100" i="79"/>
  <c r="AK100" i="79"/>
  <c r="AJ100" i="79"/>
  <c r="AI100" i="79"/>
  <c r="AH100" i="79"/>
  <c r="AG100" i="79"/>
  <c r="AF100" i="79"/>
  <c r="AE100" i="79"/>
  <c r="AD100" i="79"/>
  <c r="AC100" i="79"/>
  <c r="AB100" i="79"/>
  <c r="AA100" i="79"/>
  <c r="Z100" i="79"/>
  <c r="Y100" i="79"/>
  <c r="N100" i="79"/>
  <c r="AM99" i="79"/>
  <c r="AL97" i="79"/>
  <c r="AK97" i="79"/>
  <c r="AJ97" i="79"/>
  <c r="AI97" i="79"/>
  <c r="AH97" i="79"/>
  <c r="AG97" i="79"/>
  <c r="AF97" i="79"/>
  <c r="AE97" i="79"/>
  <c r="AD97" i="79"/>
  <c r="AC97" i="79"/>
  <c r="AB97" i="79"/>
  <c r="AA97" i="79"/>
  <c r="Z97" i="79"/>
  <c r="Y97" i="79"/>
  <c r="N97" i="79"/>
  <c r="AM96" i="79"/>
  <c r="AL93" i="79"/>
  <c r="AK93" i="79"/>
  <c r="AJ93" i="79"/>
  <c r="AI93" i="79"/>
  <c r="AH93" i="79"/>
  <c r="AG93" i="79"/>
  <c r="AF93" i="79"/>
  <c r="AE93" i="79"/>
  <c r="AD93" i="79"/>
  <c r="AC93" i="79"/>
  <c r="AB93" i="79"/>
  <c r="AA93" i="79"/>
  <c r="Z93" i="79"/>
  <c r="Y93" i="79"/>
  <c r="N93" i="79"/>
  <c r="AM92" i="79"/>
  <c r="AL90" i="79"/>
  <c r="AK90" i="79"/>
  <c r="AJ90" i="79"/>
  <c r="AI90" i="79"/>
  <c r="AH90" i="79"/>
  <c r="AG90" i="79"/>
  <c r="AF90" i="79"/>
  <c r="AE90" i="79"/>
  <c r="AD90" i="79"/>
  <c r="AC90" i="79"/>
  <c r="AB90" i="79"/>
  <c r="AA90" i="79"/>
  <c r="Z90" i="79"/>
  <c r="Y90" i="79"/>
  <c r="N90" i="79"/>
  <c r="AM89" i="79"/>
  <c r="AL86" i="79"/>
  <c r="AK86" i="79"/>
  <c r="AJ86" i="79"/>
  <c r="AI86" i="79"/>
  <c r="AH86" i="79"/>
  <c r="AG86" i="79"/>
  <c r="AF86" i="79"/>
  <c r="AE86" i="79"/>
  <c r="AD86" i="79"/>
  <c r="AC86" i="79"/>
  <c r="AB86" i="79"/>
  <c r="AA86" i="79"/>
  <c r="Z86" i="79"/>
  <c r="Y86" i="79"/>
  <c r="AM85" i="79"/>
  <c r="AL82" i="79"/>
  <c r="AK82" i="79"/>
  <c r="AJ82" i="79"/>
  <c r="AI82" i="79"/>
  <c r="AH82" i="79"/>
  <c r="AG82" i="79"/>
  <c r="AF82" i="79"/>
  <c r="AE82" i="79"/>
  <c r="AD82" i="79"/>
  <c r="AC82" i="79"/>
  <c r="AB82" i="79"/>
  <c r="AA82" i="79"/>
  <c r="Z82" i="79"/>
  <c r="Y82" i="79"/>
  <c r="N82" i="79"/>
  <c r="AM81" i="79"/>
  <c r="AL79" i="79"/>
  <c r="AK79" i="79"/>
  <c r="AJ79" i="79"/>
  <c r="AI79" i="79"/>
  <c r="AH79" i="79"/>
  <c r="AG79" i="79"/>
  <c r="AF79" i="79"/>
  <c r="AE79" i="79"/>
  <c r="AD79" i="79"/>
  <c r="AC79" i="79"/>
  <c r="AB79" i="79"/>
  <c r="AA79" i="79"/>
  <c r="Z79" i="79"/>
  <c r="Y79" i="79"/>
  <c r="N79" i="79"/>
  <c r="AM78" i="79"/>
  <c r="AL66" i="79"/>
  <c r="AK66" i="79"/>
  <c r="AJ66" i="79"/>
  <c r="AI66" i="79"/>
  <c r="AH66" i="79"/>
  <c r="AG66" i="79"/>
  <c r="AF66" i="79"/>
  <c r="AE66" i="79"/>
  <c r="AD66" i="79"/>
  <c r="AC66" i="79"/>
  <c r="AB66" i="79"/>
  <c r="AA66" i="79"/>
  <c r="Z66" i="79"/>
  <c r="Y66" i="79"/>
  <c r="N66" i="79"/>
  <c r="AI56" i="79"/>
  <c r="AH56" i="79"/>
  <c r="AG56" i="79"/>
  <c r="AF56" i="79"/>
  <c r="AE56" i="79"/>
  <c r="AD56" i="79"/>
  <c r="AC56" i="79"/>
  <c r="AB56" i="79"/>
  <c r="AA56" i="79"/>
  <c r="Z56" i="79"/>
  <c r="Y56" i="79"/>
  <c r="N56" i="79"/>
  <c r="AI52" i="79"/>
  <c r="AH52" i="79"/>
  <c r="AG52" i="79"/>
  <c r="AF52" i="79"/>
  <c r="AE52" i="79"/>
  <c r="AD52" i="79"/>
  <c r="AC52" i="79"/>
  <c r="AB52" i="79"/>
  <c r="AI49" i="79"/>
  <c r="AH49" i="79"/>
  <c r="AG49" i="79"/>
  <c r="AF49" i="79"/>
  <c r="AE49" i="79"/>
  <c r="AD49" i="79"/>
  <c r="AC49" i="79"/>
  <c r="AB49" i="79"/>
  <c r="Y49" i="79"/>
  <c r="AI46" i="79"/>
  <c r="AH46" i="79"/>
  <c r="AG46" i="79"/>
  <c r="AF46" i="79"/>
  <c r="AE46" i="79"/>
  <c r="AD46" i="79"/>
  <c r="AC46" i="79"/>
  <c r="AB46" i="79"/>
  <c r="Y46" i="79"/>
  <c r="AI43" i="79"/>
  <c r="AH43" i="79"/>
  <c r="AG43" i="79"/>
  <c r="AF43" i="79"/>
  <c r="AE43" i="79"/>
  <c r="AD43" i="79"/>
  <c r="AC43" i="79"/>
  <c r="AB43" i="79"/>
  <c r="Y43" i="79"/>
  <c r="AI40" i="79"/>
  <c r="AH40" i="79"/>
  <c r="AG40" i="79"/>
  <c r="AF40" i="79"/>
  <c r="AE40" i="79"/>
  <c r="AD40" i="79"/>
  <c r="AC40" i="79"/>
  <c r="AB40" i="79"/>
  <c r="Y40" i="79"/>
  <c r="H183" i="47"/>
  <c r="H182" i="47"/>
  <c r="H181" i="47"/>
  <c r="H180" i="47"/>
  <c r="H176" i="47"/>
  <c r="H175" i="47"/>
  <c r="H174" i="47"/>
  <c r="H173" i="47"/>
  <c r="H172" i="47"/>
  <c r="H171" i="47"/>
  <c r="H170" i="47"/>
  <c r="H169" i="47"/>
  <c r="H168" i="47"/>
  <c r="H167" i="47"/>
  <c r="H166" i="47"/>
  <c r="H165" i="47"/>
  <c r="C57" i="47"/>
  <c r="C58" i="47" s="1"/>
  <c r="C59" i="47" s="1"/>
  <c r="C60" i="47" s="1"/>
  <c r="Y35" i="79"/>
  <c r="Y381" i="79" s="1"/>
  <c r="Z35" i="79"/>
  <c r="Z196" i="79" s="1"/>
  <c r="AA35" i="79"/>
  <c r="AA196" i="79" s="1"/>
  <c r="AB35" i="79"/>
  <c r="AB196" i="79" s="1"/>
  <c r="AC35" i="79"/>
  <c r="AC198" i="79" s="1"/>
  <c r="AC202" i="79" s="1"/>
  <c r="AD35" i="79"/>
  <c r="AD196" i="79" s="1"/>
  <c r="AE35" i="79"/>
  <c r="AE930" i="79" s="1"/>
  <c r="AF35" i="79"/>
  <c r="AF196" i="79" s="1"/>
  <c r="AG35" i="79"/>
  <c r="AG381" i="79" s="1"/>
  <c r="AH35" i="79"/>
  <c r="AH747" i="79" s="1"/>
  <c r="AI35" i="79"/>
  <c r="AI196" i="79" s="1"/>
  <c r="AJ35" i="79"/>
  <c r="AJ196" i="79" s="1"/>
  <c r="AK35" i="79"/>
  <c r="AK196" i="79" s="1"/>
  <c r="AL35" i="79"/>
  <c r="AL196" i="79" s="1"/>
  <c r="AM35" i="79"/>
  <c r="Y36" i="79"/>
  <c r="Z36" i="79"/>
  <c r="AA36" i="79"/>
  <c r="AB36" i="79"/>
  <c r="AC36" i="79"/>
  <c r="AD36" i="79"/>
  <c r="AE36" i="79"/>
  <c r="AF36" i="79"/>
  <c r="AG36" i="79"/>
  <c r="AH36" i="79"/>
  <c r="AI36" i="79"/>
  <c r="AJ36" i="79"/>
  <c r="AK36" i="79"/>
  <c r="AL36" i="79"/>
  <c r="AM39" i="79"/>
  <c r="AJ40" i="79"/>
  <c r="AK40" i="79"/>
  <c r="AL40" i="79"/>
  <c r="AM42" i="79"/>
  <c r="AJ43" i="79"/>
  <c r="AK43" i="79"/>
  <c r="AL43" i="79"/>
  <c r="AM45" i="79"/>
  <c r="AJ46" i="79"/>
  <c r="AK46" i="79"/>
  <c r="AL46" i="79"/>
  <c r="AM48" i="79"/>
  <c r="AJ49" i="79"/>
  <c r="AK49" i="79"/>
  <c r="AL49" i="79"/>
  <c r="AM51" i="79"/>
  <c r="AJ52" i="79"/>
  <c r="AK52" i="79"/>
  <c r="AL52" i="79"/>
  <c r="AM55" i="79"/>
  <c r="AJ56" i="79"/>
  <c r="AK56" i="79"/>
  <c r="AL56" i="79"/>
  <c r="AM58" i="79"/>
  <c r="AM65" i="79"/>
  <c r="AM68" i="79"/>
  <c r="N69" i="79"/>
  <c r="Y69" i="79"/>
  <c r="Z69" i="79"/>
  <c r="AA69" i="79"/>
  <c r="AB69" i="79"/>
  <c r="AC69" i="79"/>
  <c r="AD69" i="79"/>
  <c r="AE69" i="79"/>
  <c r="AF69" i="79"/>
  <c r="AG69" i="79"/>
  <c r="AH69" i="79"/>
  <c r="AI69" i="79"/>
  <c r="AJ69" i="79"/>
  <c r="AK69" i="79"/>
  <c r="AL69" i="79"/>
  <c r="AM71" i="79"/>
  <c r="N72" i="79"/>
  <c r="Y72" i="79"/>
  <c r="Z72" i="79"/>
  <c r="AA72" i="79"/>
  <c r="AB72" i="79"/>
  <c r="AC72" i="79"/>
  <c r="AD72" i="79"/>
  <c r="AE72" i="79"/>
  <c r="AF72" i="79"/>
  <c r="AG72" i="79"/>
  <c r="AH72" i="79"/>
  <c r="AI72" i="79"/>
  <c r="AJ72" i="79"/>
  <c r="AK72" i="79"/>
  <c r="AL72" i="79"/>
  <c r="AM75" i="79"/>
  <c r="N76" i="79"/>
  <c r="Y76" i="79"/>
  <c r="Z76" i="79"/>
  <c r="AA76" i="79"/>
  <c r="AB76" i="79"/>
  <c r="AC76" i="79"/>
  <c r="AD76" i="79"/>
  <c r="AE76" i="79"/>
  <c r="AF76" i="79"/>
  <c r="AG76" i="79"/>
  <c r="AH76" i="79"/>
  <c r="AI76" i="79"/>
  <c r="AJ76" i="79"/>
  <c r="AK76" i="79"/>
  <c r="AL76" i="79"/>
  <c r="AM182" i="79"/>
  <c r="N183" i="79"/>
  <c r="Y183" i="79"/>
  <c r="Z183" i="79"/>
  <c r="AA183" i="79"/>
  <c r="AB183" i="79"/>
  <c r="AC183" i="79"/>
  <c r="AD183" i="79"/>
  <c r="AE183" i="79"/>
  <c r="AF183" i="79"/>
  <c r="AG183" i="79"/>
  <c r="AH183" i="79"/>
  <c r="AI183" i="79"/>
  <c r="AJ183" i="79"/>
  <c r="AK183" i="79"/>
  <c r="AL183" i="79"/>
  <c r="AM185" i="79"/>
  <c r="Y186" i="79"/>
  <c r="Z186" i="79"/>
  <c r="AA186" i="79"/>
  <c r="AB186" i="79"/>
  <c r="AC186" i="79"/>
  <c r="AD186" i="79"/>
  <c r="AE186" i="79"/>
  <c r="AF186" i="79"/>
  <c r="AG186" i="79"/>
  <c r="AH186" i="79"/>
  <c r="AI186" i="79"/>
  <c r="AJ186" i="79"/>
  <c r="AK186" i="79"/>
  <c r="AL186" i="79"/>
  <c r="AM188" i="79"/>
  <c r="N189" i="79"/>
  <c r="Y189" i="79"/>
  <c r="Z189" i="79"/>
  <c r="AA189" i="79"/>
  <c r="AB189" i="79"/>
  <c r="AC189" i="79"/>
  <c r="AD189" i="79"/>
  <c r="AE189" i="79"/>
  <c r="AF189" i="79"/>
  <c r="AG189" i="79"/>
  <c r="AH189" i="79"/>
  <c r="AI189" i="79"/>
  <c r="AJ189" i="79"/>
  <c r="AK189" i="79"/>
  <c r="AL189" i="79"/>
  <c r="Y218" i="79"/>
  <c r="Y379" i="79" s="1"/>
  <c r="Z218" i="79"/>
  <c r="Z379" i="79" s="1"/>
  <c r="AA218" i="79"/>
  <c r="AA379" i="79" s="1"/>
  <c r="AB218" i="79"/>
  <c r="AB379" i="79" s="1"/>
  <c r="AC218" i="79"/>
  <c r="AC379" i="79" s="1"/>
  <c r="AD218" i="79"/>
  <c r="AD379" i="79" s="1"/>
  <c r="AE218" i="79"/>
  <c r="AE379" i="79" s="1"/>
  <c r="AF218" i="79"/>
  <c r="AF562" i="79" s="1"/>
  <c r="AG218" i="79"/>
  <c r="AG562" i="79" s="1"/>
  <c r="AH218" i="79"/>
  <c r="AH562" i="79" s="1"/>
  <c r="AI218" i="79"/>
  <c r="AI562" i="79" s="1"/>
  <c r="AJ218" i="79"/>
  <c r="AJ379" i="79" s="1"/>
  <c r="AK218" i="79"/>
  <c r="AK379" i="79" s="1"/>
  <c r="AL218" i="79"/>
  <c r="AL379" i="79" s="1"/>
  <c r="AM218" i="79"/>
  <c r="Y219" i="79"/>
  <c r="Z219" i="79"/>
  <c r="AA219" i="79"/>
  <c r="AB219" i="79"/>
  <c r="AC219" i="79"/>
  <c r="AD219" i="79"/>
  <c r="AE219" i="79"/>
  <c r="AF219" i="79"/>
  <c r="AG219" i="79"/>
  <c r="AH219" i="79"/>
  <c r="AI219" i="79"/>
  <c r="AJ219" i="79"/>
  <c r="AK219" i="79"/>
  <c r="AL219" i="79"/>
  <c r="AM222" i="79"/>
  <c r="Y223" i="79"/>
  <c r="Z223" i="79"/>
  <c r="AA223" i="79"/>
  <c r="AB223" i="79"/>
  <c r="AC223" i="79"/>
  <c r="AD223" i="79"/>
  <c r="AE223" i="79"/>
  <c r="AF223" i="79"/>
  <c r="AG223" i="79"/>
  <c r="AH223" i="79"/>
  <c r="AI223" i="79"/>
  <c r="AJ223" i="79"/>
  <c r="AK223" i="79"/>
  <c r="AL223" i="79"/>
  <c r="AM225" i="79"/>
  <c r="Y226" i="79"/>
  <c r="Z226" i="79"/>
  <c r="AA226" i="79"/>
  <c r="AB226" i="79"/>
  <c r="AC226" i="79"/>
  <c r="AD226" i="79"/>
  <c r="AE226" i="79"/>
  <c r="AF226" i="79"/>
  <c r="AG226" i="79"/>
  <c r="AH226" i="79"/>
  <c r="AI226" i="79"/>
  <c r="AJ226" i="79"/>
  <c r="AK226" i="79"/>
  <c r="AL226" i="79"/>
  <c r="AM228" i="79"/>
  <c r="Y229" i="79"/>
  <c r="Z229" i="79"/>
  <c r="AA229" i="79"/>
  <c r="AB229" i="79"/>
  <c r="AC229" i="79"/>
  <c r="AD229" i="79"/>
  <c r="AE229" i="79"/>
  <c r="AF229" i="79"/>
  <c r="AG229" i="79"/>
  <c r="AH229" i="79"/>
  <c r="AI229" i="79"/>
  <c r="AJ229" i="79"/>
  <c r="AK229" i="79"/>
  <c r="AL229" i="79"/>
  <c r="AM231" i="79"/>
  <c r="Y232" i="79"/>
  <c r="Z232" i="79"/>
  <c r="AA232" i="79"/>
  <c r="AB232" i="79"/>
  <c r="AC232" i="79"/>
  <c r="AD232" i="79"/>
  <c r="AE232" i="79"/>
  <c r="AF232" i="79"/>
  <c r="AG232" i="79"/>
  <c r="AH232" i="79"/>
  <c r="AI232" i="79"/>
  <c r="AJ232" i="79"/>
  <c r="AK232" i="79"/>
  <c r="AL232" i="79"/>
  <c r="AM234" i="79"/>
  <c r="Y235" i="79"/>
  <c r="Z235" i="79"/>
  <c r="AA235" i="79"/>
  <c r="AB235" i="79"/>
  <c r="AC235" i="79"/>
  <c r="AD235" i="79"/>
  <c r="AE235" i="79"/>
  <c r="AF235" i="79"/>
  <c r="AG235" i="79"/>
  <c r="AH235" i="79"/>
  <c r="AI235" i="79"/>
  <c r="AJ235" i="79"/>
  <c r="AK235" i="79"/>
  <c r="AL235" i="79"/>
  <c r="AM238" i="79"/>
  <c r="N239" i="79"/>
  <c r="Y239" i="79"/>
  <c r="Z239" i="79"/>
  <c r="AA239" i="79"/>
  <c r="AB239" i="79"/>
  <c r="AC239" i="79"/>
  <c r="AD239" i="79"/>
  <c r="AE239" i="79"/>
  <c r="AF239" i="79"/>
  <c r="AG239" i="79"/>
  <c r="AH239" i="79"/>
  <c r="AI239" i="79"/>
  <c r="AJ239" i="79"/>
  <c r="AK239" i="79"/>
  <c r="AL239" i="79"/>
  <c r="AM241" i="79"/>
  <c r="N242" i="79"/>
  <c r="Y242" i="79"/>
  <c r="Z242" i="79"/>
  <c r="AA242" i="79"/>
  <c r="AB242" i="79"/>
  <c r="AC242" i="79"/>
  <c r="AD242" i="79"/>
  <c r="AE242" i="79"/>
  <c r="AF242" i="79"/>
  <c r="AG242" i="79"/>
  <c r="AH242" i="79"/>
  <c r="AI242" i="79"/>
  <c r="AJ242" i="79"/>
  <c r="AK242" i="79"/>
  <c r="AL242" i="79"/>
  <c r="AM244" i="79"/>
  <c r="N245" i="79"/>
  <c r="Y245" i="79"/>
  <c r="Z245" i="79"/>
  <c r="AA245" i="79"/>
  <c r="AB245" i="79"/>
  <c r="AC245" i="79"/>
  <c r="AD245" i="79"/>
  <c r="AE245" i="79"/>
  <c r="AF245" i="79"/>
  <c r="AG245" i="79"/>
  <c r="AH245" i="79"/>
  <c r="AI245" i="79"/>
  <c r="AJ245" i="79"/>
  <c r="AK245" i="79"/>
  <c r="AL245" i="79"/>
  <c r="AM247" i="79"/>
  <c r="N248" i="79"/>
  <c r="Y248" i="79"/>
  <c r="Z248" i="79"/>
  <c r="AA248" i="79"/>
  <c r="AB248" i="79"/>
  <c r="AC248" i="79"/>
  <c r="AD248" i="79"/>
  <c r="AE248" i="79"/>
  <c r="AF248" i="79"/>
  <c r="AG248" i="79"/>
  <c r="AH248" i="79"/>
  <c r="AI248" i="79"/>
  <c r="AJ248" i="79"/>
  <c r="AK248" i="79"/>
  <c r="AL248" i="79"/>
  <c r="AM250" i="79"/>
  <c r="N251" i="79"/>
  <c r="Y251" i="79"/>
  <c r="Z251" i="79"/>
  <c r="AA251" i="79"/>
  <c r="AB251" i="79"/>
  <c r="AC251" i="79"/>
  <c r="AD251" i="79"/>
  <c r="AE251" i="79"/>
  <c r="AF251" i="79"/>
  <c r="AG251" i="79"/>
  <c r="AH251" i="79"/>
  <c r="AI251" i="79"/>
  <c r="AJ251" i="79"/>
  <c r="AK251" i="79"/>
  <c r="AL251" i="79"/>
  <c r="AM254" i="79"/>
  <c r="N255" i="79"/>
  <c r="Y255" i="79"/>
  <c r="Z255" i="79"/>
  <c r="AA255" i="79"/>
  <c r="AB255" i="79"/>
  <c r="AC255" i="79"/>
  <c r="AD255" i="79"/>
  <c r="AE255" i="79"/>
  <c r="AF255" i="79"/>
  <c r="AG255" i="79"/>
  <c r="AH255" i="79"/>
  <c r="AI255" i="79"/>
  <c r="AJ255" i="79"/>
  <c r="AK255" i="79"/>
  <c r="AL255" i="79"/>
  <c r="AM257" i="79"/>
  <c r="N258" i="79"/>
  <c r="Y258" i="79"/>
  <c r="Z258" i="79"/>
  <c r="AA258" i="79"/>
  <c r="AB258" i="79"/>
  <c r="AC258" i="79"/>
  <c r="AD258" i="79"/>
  <c r="AE258" i="79"/>
  <c r="AF258" i="79"/>
  <c r="AG258" i="79"/>
  <c r="AH258" i="79"/>
  <c r="AI258" i="79"/>
  <c r="AJ258" i="79"/>
  <c r="AK258" i="79"/>
  <c r="AL258" i="79"/>
  <c r="AM260" i="79"/>
  <c r="N261" i="79"/>
  <c r="Y261" i="79"/>
  <c r="Z261" i="79"/>
  <c r="AA261" i="79"/>
  <c r="AB261" i="79"/>
  <c r="AC261" i="79"/>
  <c r="AD261" i="79"/>
  <c r="AE261" i="79"/>
  <c r="AF261" i="79"/>
  <c r="AG261" i="79"/>
  <c r="AH261" i="79"/>
  <c r="AI261" i="79"/>
  <c r="AJ261" i="79"/>
  <c r="AK261" i="79"/>
  <c r="AL261" i="79"/>
  <c r="AM264" i="79"/>
  <c r="N265" i="79"/>
  <c r="Y265" i="79"/>
  <c r="Z265" i="79"/>
  <c r="AA265" i="79"/>
  <c r="AB265" i="79"/>
  <c r="AC265" i="79"/>
  <c r="AD265" i="79"/>
  <c r="AE265" i="79"/>
  <c r="AF265" i="79"/>
  <c r="AG265" i="79"/>
  <c r="AH265" i="79"/>
  <c r="AI265" i="79"/>
  <c r="AJ265" i="79"/>
  <c r="AK265" i="79"/>
  <c r="AL265" i="79"/>
  <c r="AM268" i="79"/>
  <c r="N269" i="79"/>
  <c r="Y269" i="79"/>
  <c r="Z269" i="79"/>
  <c r="AA269" i="79"/>
  <c r="AB269" i="79"/>
  <c r="AC269" i="79"/>
  <c r="AD269" i="79"/>
  <c r="AE269" i="79"/>
  <c r="AF269" i="79"/>
  <c r="AG269" i="79"/>
  <c r="AH269" i="79"/>
  <c r="AI269" i="79"/>
  <c r="AJ269" i="79"/>
  <c r="AK269" i="79"/>
  <c r="AL269" i="79"/>
  <c r="AM271" i="79"/>
  <c r="N272" i="79"/>
  <c r="Y272" i="79"/>
  <c r="Z272" i="79"/>
  <c r="AA272" i="79"/>
  <c r="AB272" i="79"/>
  <c r="AC272" i="79"/>
  <c r="AD272" i="79"/>
  <c r="AE272" i="79"/>
  <c r="AF272" i="79"/>
  <c r="AG272" i="79"/>
  <c r="AH272" i="79"/>
  <c r="AI272" i="79"/>
  <c r="AJ272" i="79"/>
  <c r="AK272" i="79"/>
  <c r="AL272" i="79"/>
  <c r="AM275" i="79"/>
  <c r="N276" i="79"/>
  <c r="Y276" i="79"/>
  <c r="Z276" i="79"/>
  <c r="AA276" i="79"/>
  <c r="AB276" i="79"/>
  <c r="AC276" i="79"/>
  <c r="AD276" i="79"/>
  <c r="AE276" i="79"/>
  <c r="AF276" i="79"/>
  <c r="AG276" i="79"/>
  <c r="AH276" i="79"/>
  <c r="AI276" i="79"/>
  <c r="AJ276" i="79"/>
  <c r="AK276" i="79"/>
  <c r="AL276" i="79"/>
  <c r="AM278" i="79"/>
  <c r="N279" i="79"/>
  <c r="Y279" i="79"/>
  <c r="Z279" i="79"/>
  <c r="AA279" i="79"/>
  <c r="AB279" i="79"/>
  <c r="AC279" i="79"/>
  <c r="AD279" i="79"/>
  <c r="AE279" i="79"/>
  <c r="AF279" i="79"/>
  <c r="AG279" i="79"/>
  <c r="AH279" i="79"/>
  <c r="AI279" i="79"/>
  <c r="AJ279" i="79"/>
  <c r="AK279" i="79"/>
  <c r="AL279" i="79"/>
  <c r="AM281" i="79"/>
  <c r="N282" i="79"/>
  <c r="Y282" i="79"/>
  <c r="Z282" i="79"/>
  <c r="AA282" i="79"/>
  <c r="AB282" i="79"/>
  <c r="AC282" i="79"/>
  <c r="AD282" i="79"/>
  <c r="AE282" i="79"/>
  <c r="AF282" i="79"/>
  <c r="AG282" i="79"/>
  <c r="AH282" i="79"/>
  <c r="AI282" i="79"/>
  <c r="AJ282" i="79"/>
  <c r="AK282" i="79"/>
  <c r="AL282" i="79"/>
  <c r="AM284" i="79"/>
  <c r="N285" i="79"/>
  <c r="Y285" i="79"/>
  <c r="Z285" i="79"/>
  <c r="AA285" i="79"/>
  <c r="AB285" i="79"/>
  <c r="AC285" i="79"/>
  <c r="AD285" i="79"/>
  <c r="AE285" i="79"/>
  <c r="AF285" i="79"/>
  <c r="AG285" i="79"/>
  <c r="AH285" i="79"/>
  <c r="AI285" i="79"/>
  <c r="AJ285" i="79"/>
  <c r="AK285" i="79"/>
  <c r="AL285" i="79"/>
  <c r="AM312" i="79"/>
  <c r="N313" i="79"/>
  <c r="Y313" i="79"/>
  <c r="Z313" i="79"/>
  <c r="AA313" i="79"/>
  <c r="AB313" i="79"/>
  <c r="AC313" i="79"/>
  <c r="AD313" i="79"/>
  <c r="AE313" i="79"/>
  <c r="AF313" i="79"/>
  <c r="AG313" i="79"/>
  <c r="AH313" i="79"/>
  <c r="AI313" i="79"/>
  <c r="AJ313" i="79"/>
  <c r="AK313" i="79"/>
  <c r="AL313" i="79"/>
  <c r="AM315" i="79"/>
  <c r="N316" i="79"/>
  <c r="Y316" i="79"/>
  <c r="Z316" i="79"/>
  <c r="AA316" i="79"/>
  <c r="AB316" i="79"/>
  <c r="AC316" i="79"/>
  <c r="AD316" i="79"/>
  <c r="AE316" i="79"/>
  <c r="AF316" i="79"/>
  <c r="AG316" i="79"/>
  <c r="AH316" i="79"/>
  <c r="AI316" i="79"/>
  <c r="AJ316" i="79"/>
  <c r="AK316" i="79"/>
  <c r="AL316" i="79"/>
  <c r="AM318" i="79"/>
  <c r="N319" i="79"/>
  <c r="Y319" i="79"/>
  <c r="Z319" i="79"/>
  <c r="AA319" i="79"/>
  <c r="AB319" i="79"/>
  <c r="AC319" i="79"/>
  <c r="AD319" i="79"/>
  <c r="AE319" i="79"/>
  <c r="AF319" i="79"/>
  <c r="AG319" i="79"/>
  <c r="AH319" i="79"/>
  <c r="AI319" i="79"/>
  <c r="AJ319" i="79"/>
  <c r="AK319" i="79"/>
  <c r="AL319" i="79"/>
  <c r="AM321" i="79"/>
  <c r="N322" i="79"/>
  <c r="Y322" i="79"/>
  <c r="Z322" i="79"/>
  <c r="AA322" i="79"/>
  <c r="AB322" i="79"/>
  <c r="AC322" i="79"/>
  <c r="AD322" i="79"/>
  <c r="AE322" i="79"/>
  <c r="AF322" i="79"/>
  <c r="AG322" i="79"/>
  <c r="AH322" i="79"/>
  <c r="AI322" i="79"/>
  <c r="AJ322" i="79"/>
  <c r="AK322" i="79"/>
  <c r="AL322" i="79"/>
  <c r="AM324" i="79"/>
  <c r="N325" i="79"/>
  <c r="Y325" i="79"/>
  <c r="Z325" i="79"/>
  <c r="AA325" i="79"/>
  <c r="AB325" i="79"/>
  <c r="AC325" i="79"/>
  <c r="AD325" i="79"/>
  <c r="AE325" i="79"/>
  <c r="AF325" i="79"/>
  <c r="AG325" i="79"/>
  <c r="AH325" i="79"/>
  <c r="AI325" i="79"/>
  <c r="AJ325" i="79"/>
  <c r="AK325" i="79"/>
  <c r="AL325" i="79"/>
  <c r="AM328" i="79"/>
  <c r="N329" i="79"/>
  <c r="Y329" i="79"/>
  <c r="Z329" i="79"/>
  <c r="AA329" i="79"/>
  <c r="AB329" i="79"/>
  <c r="AC329" i="79"/>
  <c r="AD329" i="79"/>
  <c r="AE329" i="79"/>
  <c r="AF329" i="79"/>
  <c r="AG329" i="79"/>
  <c r="AH329" i="79"/>
  <c r="AI329" i="79"/>
  <c r="AJ329" i="79"/>
  <c r="AK329" i="79"/>
  <c r="AL329" i="79"/>
  <c r="AM351" i="79"/>
  <c r="N352" i="79"/>
  <c r="Y352" i="79"/>
  <c r="Z352" i="79"/>
  <c r="AA352" i="79"/>
  <c r="AB352" i="79"/>
  <c r="AC352" i="79"/>
  <c r="AD352" i="79"/>
  <c r="AE352" i="79"/>
  <c r="AF352" i="79"/>
  <c r="AG352" i="79"/>
  <c r="AH352" i="79"/>
  <c r="AI352" i="79"/>
  <c r="AJ352" i="79"/>
  <c r="AK352" i="79"/>
  <c r="AL352" i="79"/>
  <c r="AM354" i="79"/>
  <c r="N355" i="79"/>
  <c r="Y355" i="79"/>
  <c r="Z355" i="79"/>
  <c r="AA355" i="79"/>
  <c r="AB355" i="79"/>
  <c r="AC355" i="79"/>
  <c r="AD355" i="79"/>
  <c r="AE355" i="79"/>
  <c r="AF355" i="79"/>
  <c r="AG355" i="79"/>
  <c r="AH355" i="79"/>
  <c r="AI355" i="79"/>
  <c r="AJ355" i="79"/>
  <c r="AK355" i="79"/>
  <c r="AL355" i="79"/>
  <c r="AM357" i="79"/>
  <c r="N358" i="79"/>
  <c r="Y358" i="79"/>
  <c r="Z358" i="79"/>
  <c r="AA358" i="79"/>
  <c r="AB358" i="79"/>
  <c r="AC358" i="79"/>
  <c r="AD358" i="79"/>
  <c r="AE358" i="79"/>
  <c r="AF358" i="79"/>
  <c r="AG358" i="79"/>
  <c r="AH358" i="79"/>
  <c r="AI358" i="79"/>
  <c r="AJ358" i="79"/>
  <c r="AK358" i="79"/>
  <c r="AL358" i="79"/>
  <c r="AM360" i="79"/>
  <c r="Y361" i="79"/>
  <c r="Z361" i="79"/>
  <c r="AA361" i="79"/>
  <c r="AB361" i="79"/>
  <c r="AC361" i="79"/>
  <c r="AD361" i="79"/>
  <c r="AE361" i="79"/>
  <c r="AF361" i="79"/>
  <c r="AG361" i="79"/>
  <c r="AH361" i="79"/>
  <c r="AI361" i="79"/>
  <c r="AJ361" i="79"/>
  <c r="AK361" i="79"/>
  <c r="AL361" i="79"/>
  <c r="AM363" i="79"/>
  <c r="N364" i="79"/>
  <c r="Y364" i="79"/>
  <c r="Z364" i="79"/>
  <c r="AA364" i="79"/>
  <c r="AB364" i="79"/>
  <c r="AC364" i="79"/>
  <c r="AD364" i="79"/>
  <c r="AE364" i="79"/>
  <c r="AF364" i="79"/>
  <c r="AG364" i="79"/>
  <c r="AH364" i="79"/>
  <c r="AI364" i="79"/>
  <c r="AJ364" i="79"/>
  <c r="AK364" i="79"/>
  <c r="AL364" i="79"/>
  <c r="AM366" i="79"/>
  <c r="N367" i="79"/>
  <c r="Y367" i="79"/>
  <c r="Z367" i="79"/>
  <c r="AA367" i="79"/>
  <c r="AB367" i="79"/>
  <c r="AC367" i="79"/>
  <c r="AD367" i="79"/>
  <c r="AE367" i="79"/>
  <c r="AF367" i="79"/>
  <c r="AG367" i="79"/>
  <c r="AH367" i="79"/>
  <c r="AI367" i="79"/>
  <c r="AJ367" i="79"/>
  <c r="AK367" i="79"/>
  <c r="AL367" i="79"/>
  <c r="AM369" i="79"/>
  <c r="N370" i="79"/>
  <c r="Y370" i="79"/>
  <c r="Z370" i="79"/>
  <c r="AA370" i="79"/>
  <c r="AB370" i="79"/>
  <c r="AC370" i="79"/>
  <c r="AD370" i="79"/>
  <c r="AE370" i="79"/>
  <c r="AF370" i="79"/>
  <c r="AG370" i="79"/>
  <c r="AH370" i="79"/>
  <c r="AI370" i="79"/>
  <c r="AJ370" i="79"/>
  <c r="AK370" i="79"/>
  <c r="AL370" i="79"/>
  <c r="AM372" i="79"/>
  <c r="N373" i="79"/>
  <c r="Y373" i="79"/>
  <c r="Z373" i="79"/>
  <c r="AA373" i="79"/>
  <c r="AB373" i="79"/>
  <c r="AC373" i="79"/>
  <c r="AD373" i="79"/>
  <c r="AE373" i="79"/>
  <c r="AF373" i="79"/>
  <c r="AG373" i="79"/>
  <c r="AH373" i="79"/>
  <c r="AI373" i="79"/>
  <c r="AJ373" i="79"/>
  <c r="AK373" i="79"/>
  <c r="AL373" i="79"/>
  <c r="AM375" i="79"/>
  <c r="N376" i="79"/>
  <c r="Y376" i="79"/>
  <c r="Z376" i="79"/>
  <c r="AA376" i="79"/>
  <c r="AB376" i="79"/>
  <c r="AC376" i="79"/>
  <c r="AD376" i="79"/>
  <c r="AE376" i="79"/>
  <c r="AF376" i="79"/>
  <c r="AG376" i="79"/>
  <c r="AH376" i="79"/>
  <c r="AI376" i="79"/>
  <c r="AJ376" i="79"/>
  <c r="AK376" i="79"/>
  <c r="AL376" i="79"/>
  <c r="Y401" i="79"/>
  <c r="Y745" i="79" s="1"/>
  <c r="Z401" i="79"/>
  <c r="Z745" i="79" s="1"/>
  <c r="AA401" i="79"/>
  <c r="AA745" i="79" s="1"/>
  <c r="AB401" i="79"/>
  <c r="AB745" i="79" s="1"/>
  <c r="AC401" i="79"/>
  <c r="AC745" i="79" s="1"/>
  <c r="AD401" i="79"/>
  <c r="AD745" i="79" s="1"/>
  <c r="AE401" i="79"/>
  <c r="AE745" i="79" s="1"/>
  <c r="AF401" i="79"/>
  <c r="AF745" i="79" s="1"/>
  <c r="AG401" i="79"/>
  <c r="AG745" i="79" s="1"/>
  <c r="AH401" i="79"/>
  <c r="AH745" i="79" s="1"/>
  <c r="AI401" i="79"/>
  <c r="AI745" i="79" s="1"/>
  <c r="AJ401" i="79"/>
  <c r="AJ745" i="79" s="1"/>
  <c r="AK401" i="79"/>
  <c r="AK745" i="79" s="1"/>
  <c r="AL401" i="79"/>
  <c r="AL745" i="79" s="1"/>
  <c r="AM401" i="79"/>
  <c r="Y402" i="79"/>
  <c r="Z402" i="79"/>
  <c r="AA402" i="79"/>
  <c r="AB402" i="79"/>
  <c r="AC402" i="79"/>
  <c r="AD402" i="79"/>
  <c r="AE402" i="79"/>
  <c r="AF402" i="79"/>
  <c r="AG402" i="79"/>
  <c r="AH402" i="79"/>
  <c r="AI402" i="79"/>
  <c r="AJ402" i="79"/>
  <c r="AK402" i="79"/>
  <c r="AL402" i="79"/>
  <c r="AM405" i="79"/>
  <c r="Y406" i="79"/>
  <c r="Z406" i="79"/>
  <c r="AA406" i="79"/>
  <c r="AB406" i="79"/>
  <c r="AC406" i="79"/>
  <c r="AD406" i="79"/>
  <c r="AE406" i="79"/>
  <c r="AF406" i="79"/>
  <c r="AG406" i="79"/>
  <c r="AH406" i="79"/>
  <c r="AI406" i="79"/>
  <c r="AJ406" i="79"/>
  <c r="AK406" i="79"/>
  <c r="AL406" i="79"/>
  <c r="AM408" i="79"/>
  <c r="Y409" i="79"/>
  <c r="Z409" i="79"/>
  <c r="AA409" i="79"/>
  <c r="AB409" i="79"/>
  <c r="AC409" i="79"/>
  <c r="AD409" i="79"/>
  <c r="AE409" i="79"/>
  <c r="AF409" i="79"/>
  <c r="AG409" i="79"/>
  <c r="AH409" i="79"/>
  <c r="AI409" i="79"/>
  <c r="AJ409" i="79"/>
  <c r="AK409" i="79"/>
  <c r="AL409" i="79"/>
  <c r="AM411" i="79"/>
  <c r="Y412" i="79"/>
  <c r="Z412" i="79"/>
  <c r="AA412" i="79"/>
  <c r="AB412" i="79"/>
  <c r="AC412" i="79"/>
  <c r="AD412" i="79"/>
  <c r="AE412" i="79"/>
  <c r="AF412" i="79"/>
  <c r="AG412" i="79"/>
  <c r="AH412" i="79"/>
  <c r="AI412" i="79"/>
  <c r="AJ412" i="79"/>
  <c r="AK412" i="79"/>
  <c r="AL412" i="79"/>
  <c r="AM414" i="79"/>
  <c r="Y415" i="79"/>
  <c r="Z415" i="79"/>
  <c r="AA415" i="79"/>
  <c r="AB415" i="79"/>
  <c r="AC415" i="79"/>
  <c r="AD415" i="79"/>
  <c r="AE415" i="79"/>
  <c r="AF415" i="79"/>
  <c r="AG415" i="79"/>
  <c r="AH415" i="79"/>
  <c r="AI415" i="79"/>
  <c r="AJ415" i="79"/>
  <c r="AK415" i="79"/>
  <c r="AL415" i="79"/>
  <c r="AM417" i="79"/>
  <c r="Y418" i="79"/>
  <c r="Z418" i="79"/>
  <c r="AA418" i="79"/>
  <c r="AB418" i="79"/>
  <c r="AC418" i="79"/>
  <c r="AD418" i="79"/>
  <c r="AE418" i="79"/>
  <c r="AF418" i="79"/>
  <c r="AG418" i="79"/>
  <c r="AH418" i="79"/>
  <c r="AI418" i="79"/>
  <c r="AJ418" i="79"/>
  <c r="AK418" i="79"/>
  <c r="AL418" i="79"/>
  <c r="AM421" i="79"/>
  <c r="N422" i="79"/>
  <c r="Y422" i="79"/>
  <c r="Z422" i="79"/>
  <c r="AA422" i="79"/>
  <c r="AB422" i="79"/>
  <c r="AC422" i="79"/>
  <c r="AD422" i="79"/>
  <c r="AE422" i="79"/>
  <c r="AF422" i="79"/>
  <c r="AG422" i="79"/>
  <c r="AH422" i="79"/>
  <c r="AI422" i="79"/>
  <c r="AJ422" i="79"/>
  <c r="AK422" i="79"/>
  <c r="AL422" i="79"/>
  <c r="AM424" i="79"/>
  <c r="N425" i="79"/>
  <c r="Y425" i="79"/>
  <c r="Z425" i="79"/>
  <c r="AA425" i="79"/>
  <c r="AB425" i="79"/>
  <c r="AC425" i="79"/>
  <c r="AD425" i="79"/>
  <c r="AE425" i="79"/>
  <c r="AF425" i="79"/>
  <c r="AG425" i="79"/>
  <c r="AH425" i="79"/>
  <c r="AI425" i="79"/>
  <c r="AJ425" i="79"/>
  <c r="AK425" i="79"/>
  <c r="AL425" i="79"/>
  <c r="AM427" i="79"/>
  <c r="N428" i="79"/>
  <c r="Y428" i="79"/>
  <c r="Z428" i="79"/>
  <c r="AA428" i="79"/>
  <c r="AB428" i="79"/>
  <c r="AC428" i="79"/>
  <c r="AD428" i="79"/>
  <c r="AE428" i="79"/>
  <c r="AF428" i="79"/>
  <c r="AG428" i="79"/>
  <c r="AH428" i="79"/>
  <c r="AI428" i="79"/>
  <c r="AJ428" i="79"/>
  <c r="AK428" i="79"/>
  <c r="AL428" i="79"/>
  <c r="AM430" i="79"/>
  <c r="N431" i="79"/>
  <c r="Y431" i="79"/>
  <c r="Z431" i="79"/>
  <c r="AA431" i="79"/>
  <c r="AB431" i="79"/>
  <c r="AC431" i="79"/>
  <c r="AD431" i="79"/>
  <c r="AE431" i="79"/>
  <c r="AF431" i="79"/>
  <c r="AG431" i="79"/>
  <c r="AH431" i="79"/>
  <c r="AI431" i="79"/>
  <c r="AJ431" i="79"/>
  <c r="AK431" i="79"/>
  <c r="AL431" i="79"/>
  <c r="AM433" i="79"/>
  <c r="N434" i="79"/>
  <c r="Y434" i="79"/>
  <c r="Z434" i="79"/>
  <c r="AA434" i="79"/>
  <c r="AB434" i="79"/>
  <c r="AC434" i="79"/>
  <c r="AD434" i="79"/>
  <c r="AE434" i="79"/>
  <c r="AF434" i="79"/>
  <c r="AG434" i="79"/>
  <c r="AH434" i="79"/>
  <c r="AI434" i="79"/>
  <c r="AJ434" i="79"/>
  <c r="AK434" i="79"/>
  <c r="AL434" i="79"/>
  <c r="AM437" i="79"/>
  <c r="N438" i="79"/>
  <c r="Y438" i="79"/>
  <c r="Z438" i="79"/>
  <c r="AA438" i="79"/>
  <c r="AB438" i="79"/>
  <c r="AC438" i="79"/>
  <c r="AD438" i="79"/>
  <c r="AE438" i="79"/>
  <c r="AF438" i="79"/>
  <c r="AG438" i="79"/>
  <c r="AH438" i="79"/>
  <c r="AI438" i="79"/>
  <c r="AJ438" i="79"/>
  <c r="AK438" i="79"/>
  <c r="AL438" i="79"/>
  <c r="AM440" i="79"/>
  <c r="N441" i="79"/>
  <c r="Y441" i="79"/>
  <c r="Z441" i="79"/>
  <c r="AA441" i="79"/>
  <c r="AB441" i="79"/>
  <c r="AC441" i="79"/>
  <c r="AD441" i="79"/>
  <c r="AE441" i="79"/>
  <c r="AF441" i="79"/>
  <c r="AG441" i="79"/>
  <c r="AH441" i="79"/>
  <c r="AI441" i="79"/>
  <c r="AJ441" i="79"/>
  <c r="AK441" i="79"/>
  <c r="AL441" i="79"/>
  <c r="AM443" i="79"/>
  <c r="N444" i="79"/>
  <c r="Y444" i="79"/>
  <c r="Z444" i="79"/>
  <c r="AA444" i="79"/>
  <c r="AB444" i="79"/>
  <c r="AC444" i="79"/>
  <c r="AD444" i="79"/>
  <c r="AE444" i="79"/>
  <c r="AF444" i="79"/>
  <c r="AG444" i="79"/>
  <c r="AH444" i="79"/>
  <c r="AI444" i="79"/>
  <c r="AJ444" i="79"/>
  <c r="AK444" i="79"/>
  <c r="AL444" i="79"/>
  <c r="AM447" i="79"/>
  <c r="N448" i="79"/>
  <c r="Y448" i="79"/>
  <c r="Z448" i="79"/>
  <c r="AA448" i="79"/>
  <c r="AB448" i="79"/>
  <c r="AC448" i="79"/>
  <c r="AD448" i="79"/>
  <c r="AE448" i="79"/>
  <c r="AF448" i="79"/>
  <c r="AG448" i="79"/>
  <c r="AH448" i="79"/>
  <c r="AI448" i="79"/>
  <c r="AJ448" i="79"/>
  <c r="AK448" i="79"/>
  <c r="AL448" i="79"/>
  <c r="AM451" i="79"/>
  <c r="N452" i="79"/>
  <c r="Y452" i="79"/>
  <c r="Z452" i="79"/>
  <c r="AA452" i="79"/>
  <c r="AB452" i="79"/>
  <c r="AC452" i="79"/>
  <c r="AD452" i="79"/>
  <c r="AE452" i="79"/>
  <c r="AF452" i="79"/>
  <c r="AG452" i="79"/>
  <c r="AH452" i="79"/>
  <c r="AI452" i="79"/>
  <c r="AJ452" i="79"/>
  <c r="AK452" i="79"/>
  <c r="AL452" i="79"/>
  <c r="AM454" i="79"/>
  <c r="N455" i="79"/>
  <c r="Y455" i="79"/>
  <c r="Z455" i="79"/>
  <c r="AA455" i="79"/>
  <c r="AB455" i="79"/>
  <c r="AC455" i="79"/>
  <c r="AD455" i="79"/>
  <c r="AE455" i="79"/>
  <c r="AF455" i="79"/>
  <c r="AG455" i="79"/>
  <c r="AH455" i="79"/>
  <c r="AI455" i="79"/>
  <c r="AJ455" i="79"/>
  <c r="AK455" i="79"/>
  <c r="AL455" i="79"/>
  <c r="AM458" i="79"/>
  <c r="N459" i="79"/>
  <c r="Y459" i="79"/>
  <c r="Z459" i="79"/>
  <c r="AA459" i="79"/>
  <c r="AB459" i="79"/>
  <c r="AC459" i="79"/>
  <c r="AD459" i="79"/>
  <c r="AE459" i="79"/>
  <c r="AF459" i="79"/>
  <c r="AG459" i="79"/>
  <c r="AH459" i="79"/>
  <c r="AI459" i="79"/>
  <c r="AJ459" i="79"/>
  <c r="AK459" i="79"/>
  <c r="AL459" i="79"/>
  <c r="AM461" i="79"/>
  <c r="N462" i="79"/>
  <c r="Y462" i="79"/>
  <c r="Z462" i="79"/>
  <c r="AA462" i="79"/>
  <c r="AB462" i="79"/>
  <c r="AC462" i="79"/>
  <c r="AD462" i="79"/>
  <c r="AE462" i="79"/>
  <c r="AF462" i="79"/>
  <c r="AG462" i="79"/>
  <c r="AH462" i="79"/>
  <c r="AI462" i="79"/>
  <c r="AJ462" i="79"/>
  <c r="AK462" i="79"/>
  <c r="AL462" i="79"/>
  <c r="AM464" i="79"/>
  <c r="N465" i="79"/>
  <c r="Y465" i="79"/>
  <c r="Z465" i="79"/>
  <c r="AA465" i="79"/>
  <c r="AB465" i="79"/>
  <c r="AC465" i="79"/>
  <c r="AD465" i="79"/>
  <c r="AE465" i="79"/>
  <c r="AF465" i="79"/>
  <c r="AG465" i="79"/>
  <c r="AH465" i="79"/>
  <c r="AI465" i="79"/>
  <c r="AJ465" i="79"/>
  <c r="AK465" i="79"/>
  <c r="AL465" i="79"/>
  <c r="AM467" i="79"/>
  <c r="N468" i="79"/>
  <c r="Y468" i="79"/>
  <c r="Z468" i="79"/>
  <c r="AA468" i="79"/>
  <c r="AB468" i="79"/>
  <c r="AC468" i="79"/>
  <c r="AD468" i="79"/>
  <c r="AE468" i="79"/>
  <c r="AF468" i="79"/>
  <c r="AG468" i="79"/>
  <c r="AH468" i="79"/>
  <c r="AI468" i="79"/>
  <c r="AJ468" i="79"/>
  <c r="AK468" i="79"/>
  <c r="AL468" i="79"/>
  <c r="AM500" i="79"/>
  <c r="N501" i="79"/>
  <c r="Y501" i="79"/>
  <c r="Z501" i="79"/>
  <c r="AA501" i="79"/>
  <c r="AB501" i="79"/>
  <c r="AC501" i="79"/>
  <c r="AD501" i="79"/>
  <c r="AE501" i="79"/>
  <c r="AF501" i="79"/>
  <c r="AG501" i="79"/>
  <c r="AH501" i="79"/>
  <c r="AI501" i="79"/>
  <c r="AJ501" i="79"/>
  <c r="AK501" i="79"/>
  <c r="AL501" i="79"/>
  <c r="AM503" i="79"/>
  <c r="N504" i="79"/>
  <c r="Y504" i="79"/>
  <c r="Z504" i="79"/>
  <c r="AA504" i="79"/>
  <c r="AB504" i="79"/>
  <c r="AC504" i="79"/>
  <c r="AD504" i="79"/>
  <c r="AE504" i="79"/>
  <c r="AF504" i="79"/>
  <c r="AG504" i="79"/>
  <c r="AH504" i="79"/>
  <c r="AI504" i="79"/>
  <c r="AJ504" i="79"/>
  <c r="AK504" i="79"/>
  <c r="AL504" i="79"/>
  <c r="AM506" i="79"/>
  <c r="N507" i="79"/>
  <c r="Y507" i="79"/>
  <c r="Z507" i="79"/>
  <c r="AA507" i="79"/>
  <c r="AB507" i="79"/>
  <c r="AC507" i="79"/>
  <c r="AD507" i="79"/>
  <c r="AE507" i="79"/>
  <c r="AF507" i="79"/>
  <c r="AG507" i="79"/>
  <c r="AH507" i="79"/>
  <c r="AI507" i="79"/>
  <c r="AJ507" i="79"/>
  <c r="AK507" i="79"/>
  <c r="AL507" i="79"/>
  <c r="AM509" i="79"/>
  <c r="N510" i="79"/>
  <c r="Y510" i="79"/>
  <c r="Z510" i="79"/>
  <c r="AA510" i="79"/>
  <c r="AB510" i="79"/>
  <c r="AC510" i="79"/>
  <c r="AD510" i="79"/>
  <c r="AE510" i="79"/>
  <c r="AF510" i="79"/>
  <c r="AG510" i="79"/>
  <c r="AH510" i="79"/>
  <c r="AI510" i="79"/>
  <c r="AJ510" i="79"/>
  <c r="AK510" i="79"/>
  <c r="AL510" i="79"/>
  <c r="AM512" i="79"/>
  <c r="N513" i="79"/>
  <c r="Y513" i="79"/>
  <c r="Z513" i="79"/>
  <c r="AA513" i="79"/>
  <c r="AB513" i="79"/>
  <c r="AC513" i="79"/>
  <c r="AD513" i="79"/>
  <c r="AE513" i="79"/>
  <c r="AF513" i="79"/>
  <c r="AG513" i="79"/>
  <c r="AH513" i="79"/>
  <c r="AI513" i="79"/>
  <c r="AJ513" i="79"/>
  <c r="AK513" i="79"/>
  <c r="AL513" i="79"/>
  <c r="AM516" i="79"/>
  <c r="N517" i="79"/>
  <c r="Y517" i="79"/>
  <c r="Z517" i="79"/>
  <c r="AA517" i="79"/>
  <c r="AB517" i="79"/>
  <c r="AC517" i="79"/>
  <c r="AD517" i="79"/>
  <c r="AE517" i="79"/>
  <c r="AF517" i="79"/>
  <c r="AG517" i="79"/>
  <c r="AH517" i="79"/>
  <c r="AI517" i="79"/>
  <c r="AJ517" i="79"/>
  <c r="AK517" i="79"/>
  <c r="AL517" i="79"/>
  <c r="AM519" i="79"/>
  <c r="N520" i="79"/>
  <c r="Y520" i="79"/>
  <c r="Z520" i="79"/>
  <c r="AA520" i="79"/>
  <c r="AB520" i="79"/>
  <c r="AC520" i="79"/>
  <c r="AD520" i="79"/>
  <c r="AE520" i="79"/>
  <c r="AF520" i="79"/>
  <c r="AG520" i="79"/>
  <c r="AH520" i="79"/>
  <c r="AI520" i="79"/>
  <c r="AJ520" i="79"/>
  <c r="AK520" i="79"/>
  <c r="AL520" i="79"/>
  <c r="AM522" i="79"/>
  <c r="N523" i="79"/>
  <c r="Y523" i="79"/>
  <c r="Z523" i="79"/>
  <c r="AA523" i="79"/>
  <c r="AB523" i="79"/>
  <c r="AC523" i="79"/>
  <c r="AD523" i="79"/>
  <c r="AE523" i="79"/>
  <c r="AF523" i="79"/>
  <c r="AG523" i="79"/>
  <c r="AH523" i="79"/>
  <c r="AI523" i="79"/>
  <c r="AJ523" i="79"/>
  <c r="AK523" i="79"/>
  <c r="AL523" i="79"/>
  <c r="Y584" i="79"/>
  <c r="Y928" i="79" s="1"/>
  <c r="Z584" i="79"/>
  <c r="Z928" i="79" s="1"/>
  <c r="AA584" i="79"/>
  <c r="AA928" i="79" s="1"/>
  <c r="AB584" i="79"/>
  <c r="AB928" i="79" s="1"/>
  <c r="AC584" i="79"/>
  <c r="AC928" i="79" s="1"/>
  <c r="AD584" i="79"/>
  <c r="AD928" i="79" s="1"/>
  <c r="AE584" i="79"/>
  <c r="AE928" i="79" s="1"/>
  <c r="AF584" i="79"/>
  <c r="AF928" i="79" s="1"/>
  <c r="AG584" i="79"/>
  <c r="AG928" i="79" s="1"/>
  <c r="AH584" i="79"/>
  <c r="AH928" i="79" s="1"/>
  <c r="AI584" i="79"/>
  <c r="AI928" i="79" s="1"/>
  <c r="AJ584" i="79"/>
  <c r="AJ928" i="79" s="1"/>
  <c r="AK584" i="79"/>
  <c r="AK928" i="79" s="1"/>
  <c r="AL584" i="79"/>
  <c r="AL928" i="79" s="1"/>
  <c r="AM584" i="79"/>
  <c r="Y585" i="79"/>
  <c r="Z585" i="79"/>
  <c r="AA585" i="79"/>
  <c r="AB585" i="79"/>
  <c r="AC585" i="79"/>
  <c r="AD585" i="79"/>
  <c r="AE585" i="79"/>
  <c r="AF585" i="79"/>
  <c r="AG585" i="79"/>
  <c r="AH585" i="79"/>
  <c r="AI585" i="79"/>
  <c r="AJ585" i="79"/>
  <c r="AK585" i="79"/>
  <c r="AL585" i="79"/>
  <c r="AM587" i="79"/>
  <c r="Y588" i="79"/>
  <c r="Z588" i="79"/>
  <c r="AA588" i="79"/>
  <c r="AB588" i="79"/>
  <c r="AC588" i="79"/>
  <c r="AD588" i="79"/>
  <c r="AE588" i="79"/>
  <c r="AF588" i="79"/>
  <c r="AG588" i="79"/>
  <c r="AH588" i="79"/>
  <c r="AI588" i="79"/>
  <c r="AJ588" i="79"/>
  <c r="AK588" i="79"/>
  <c r="AL588" i="79"/>
  <c r="AM590" i="79"/>
  <c r="Y591" i="79"/>
  <c r="Z591" i="79"/>
  <c r="AA591" i="79"/>
  <c r="AB591" i="79"/>
  <c r="AC591" i="79"/>
  <c r="AD591" i="79"/>
  <c r="AE591" i="79"/>
  <c r="AF591" i="79"/>
  <c r="AG591" i="79"/>
  <c r="AH591" i="79"/>
  <c r="AI591" i="79"/>
  <c r="AJ591" i="79"/>
  <c r="AK591" i="79"/>
  <c r="AL591" i="79"/>
  <c r="AM593" i="79"/>
  <c r="Y594" i="79"/>
  <c r="Z594" i="79"/>
  <c r="AA594" i="79"/>
  <c r="AB594" i="79"/>
  <c r="AC594" i="79"/>
  <c r="AD594" i="79"/>
  <c r="AE594" i="79"/>
  <c r="AF594" i="79"/>
  <c r="AG594" i="79"/>
  <c r="AH594" i="79"/>
  <c r="AI594" i="79"/>
  <c r="AJ594" i="79"/>
  <c r="AK594" i="79"/>
  <c r="AL594" i="79"/>
  <c r="AM596" i="79"/>
  <c r="Y597" i="79"/>
  <c r="Z597" i="79"/>
  <c r="AA597" i="79"/>
  <c r="AB597" i="79"/>
  <c r="AC597" i="79"/>
  <c r="AD597" i="79"/>
  <c r="AE597" i="79"/>
  <c r="AF597" i="79"/>
  <c r="AG597" i="79"/>
  <c r="AH597" i="79"/>
  <c r="AI597" i="79"/>
  <c r="AJ597" i="79"/>
  <c r="AK597" i="79"/>
  <c r="AL597" i="79"/>
  <c r="AM599" i="79"/>
  <c r="Y600" i="79"/>
  <c r="Z600" i="79"/>
  <c r="AA600" i="79"/>
  <c r="AB600" i="79"/>
  <c r="AC600" i="79"/>
  <c r="AD600" i="79"/>
  <c r="AE600" i="79"/>
  <c r="AF600" i="79"/>
  <c r="AG600" i="79"/>
  <c r="AH600" i="79"/>
  <c r="AI600" i="79"/>
  <c r="AJ600" i="79"/>
  <c r="AK600" i="79"/>
  <c r="AL600" i="79"/>
  <c r="AM603" i="79"/>
  <c r="N604" i="79"/>
  <c r="Y604" i="79"/>
  <c r="Z604" i="79"/>
  <c r="AA604" i="79"/>
  <c r="AB604" i="79"/>
  <c r="AC604" i="79"/>
  <c r="AD604" i="79"/>
  <c r="AE604" i="79"/>
  <c r="AF604" i="79"/>
  <c r="AG604" i="79"/>
  <c r="AH604" i="79"/>
  <c r="AI604" i="79"/>
  <c r="AJ604" i="79"/>
  <c r="AK604" i="79"/>
  <c r="AL604" i="79"/>
  <c r="AM606" i="79"/>
  <c r="N607" i="79"/>
  <c r="Y607" i="79"/>
  <c r="Z607" i="79"/>
  <c r="AA607" i="79"/>
  <c r="AB607" i="79"/>
  <c r="AC607" i="79"/>
  <c r="AD607" i="79"/>
  <c r="AE607" i="79"/>
  <c r="AF607" i="79"/>
  <c r="AG607" i="79"/>
  <c r="AH607" i="79"/>
  <c r="AI607" i="79"/>
  <c r="AJ607" i="79"/>
  <c r="AK607" i="79"/>
  <c r="AL607" i="79"/>
  <c r="AM609" i="79"/>
  <c r="N610" i="79"/>
  <c r="Y610" i="79"/>
  <c r="Z610" i="79"/>
  <c r="AA610" i="79"/>
  <c r="AB610" i="79"/>
  <c r="AC610" i="79"/>
  <c r="AD610" i="79"/>
  <c r="AE610" i="79"/>
  <c r="AF610" i="79"/>
  <c r="AG610" i="79"/>
  <c r="AH610" i="79"/>
  <c r="AI610" i="79"/>
  <c r="AJ610" i="79"/>
  <c r="AK610" i="79"/>
  <c r="AL610" i="79"/>
  <c r="AM612" i="79"/>
  <c r="N613" i="79"/>
  <c r="Y613" i="79"/>
  <c r="Z613" i="79"/>
  <c r="AA613" i="79"/>
  <c r="AB613" i="79"/>
  <c r="AC613" i="79"/>
  <c r="AD613" i="79"/>
  <c r="AE613" i="79"/>
  <c r="AF613" i="79"/>
  <c r="AG613" i="79"/>
  <c r="AH613" i="79"/>
  <c r="AI613" i="79"/>
  <c r="AJ613" i="79"/>
  <c r="AK613" i="79"/>
  <c r="AL613" i="79"/>
  <c r="AM615" i="79"/>
  <c r="N616" i="79"/>
  <c r="Y616" i="79"/>
  <c r="Z616" i="79"/>
  <c r="AA616" i="79"/>
  <c r="AB616" i="79"/>
  <c r="AC616" i="79"/>
  <c r="AD616" i="79"/>
  <c r="AE616" i="79"/>
  <c r="AF616" i="79"/>
  <c r="AG616" i="79"/>
  <c r="AH616" i="79"/>
  <c r="AI616" i="79"/>
  <c r="AJ616" i="79"/>
  <c r="AK616" i="79"/>
  <c r="AL616" i="79"/>
  <c r="AM619" i="79"/>
  <c r="N620" i="79"/>
  <c r="Y620" i="79"/>
  <c r="Z620" i="79"/>
  <c r="AA620" i="79"/>
  <c r="AB620" i="79"/>
  <c r="AC620" i="79"/>
  <c r="AD620" i="79"/>
  <c r="AE620" i="79"/>
  <c r="AF620" i="79"/>
  <c r="AG620" i="79"/>
  <c r="AH620" i="79"/>
  <c r="AI620" i="79"/>
  <c r="AJ620" i="79"/>
  <c r="AK620" i="79"/>
  <c r="AL620" i="79"/>
  <c r="AM622" i="79"/>
  <c r="N623" i="79"/>
  <c r="Y623" i="79"/>
  <c r="Z623" i="79"/>
  <c r="AA623" i="79"/>
  <c r="AB623" i="79"/>
  <c r="AC623" i="79"/>
  <c r="AD623" i="79"/>
  <c r="AE623" i="79"/>
  <c r="AF623" i="79"/>
  <c r="AG623" i="79"/>
  <c r="AH623" i="79"/>
  <c r="AI623" i="79"/>
  <c r="AJ623" i="79"/>
  <c r="AK623" i="79"/>
  <c r="AL623" i="79"/>
  <c r="AM625" i="79"/>
  <c r="N626" i="79"/>
  <c r="Y626" i="79"/>
  <c r="Z626" i="79"/>
  <c r="AA626" i="79"/>
  <c r="AB626" i="79"/>
  <c r="AC626" i="79"/>
  <c r="AD626" i="79"/>
  <c r="AE626" i="79"/>
  <c r="AF626" i="79"/>
  <c r="AG626" i="79"/>
  <c r="AH626" i="79"/>
  <c r="AI626" i="79"/>
  <c r="AJ626" i="79"/>
  <c r="AK626" i="79"/>
  <c r="AL626" i="79"/>
  <c r="AM629" i="79"/>
  <c r="N630" i="79"/>
  <c r="Y630" i="79"/>
  <c r="Z630" i="79"/>
  <c r="AA630" i="79"/>
  <c r="AB630" i="79"/>
  <c r="AC630" i="79"/>
  <c r="AD630" i="79"/>
  <c r="AE630" i="79"/>
  <c r="AF630" i="79"/>
  <c r="AG630" i="79"/>
  <c r="AH630" i="79"/>
  <c r="AI630" i="79"/>
  <c r="AJ630" i="79"/>
  <c r="AK630" i="79"/>
  <c r="AL630" i="79"/>
  <c r="AM633" i="79"/>
  <c r="N634" i="79"/>
  <c r="Y634" i="79"/>
  <c r="Z634" i="79"/>
  <c r="AA634" i="79"/>
  <c r="AB634" i="79"/>
  <c r="AC634" i="79"/>
  <c r="AD634" i="79"/>
  <c r="AE634" i="79"/>
  <c r="AF634" i="79"/>
  <c r="AG634" i="79"/>
  <c r="AH634" i="79"/>
  <c r="AI634" i="79"/>
  <c r="AJ634" i="79"/>
  <c r="AK634" i="79"/>
  <c r="AL634" i="79"/>
  <c r="AM636" i="79"/>
  <c r="N637" i="79"/>
  <c r="Y637" i="79"/>
  <c r="Z637" i="79"/>
  <c r="AA637" i="79"/>
  <c r="AB637" i="79"/>
  <c r="AC637" i="79"/>
  <c r="AD637" i="79"/>
  <c r="AE637" i="79"/>
  <c r="AF637" i="79"/>
  <c r="AG637" i="79"/>
  <c r="AH637" i="79"/>
  <c r="AI637" i="79"/>
  <c r="AJ637" i="79"/>
  <c r="AK637" i="79"/>
  <c r="AL637" i="79"/>
  <c r="AM640" i="79"/>
  <c r="N641" i="79"/>
  <c r="Y641" i="79"/>
  <c r="Z641" i="79"/>
  <c r="AA641" i="79"/>
  <c r="AB641" i="79"/>
  <c r="AC641" i="79"/>
  <c r="AD641" i="79"/>
  <c r="AE641" i="79"/>
  <c r="AF641" i="79"/>
  <c r="AG641" i="79"/>
  <c r="AH641" i="79"/>
  <c r="AI641" i="79"/>
  <c r="AJ641" i="79"/>
  <c r="AK641" i="79"/>
  <c r="AL641" i="79"/>
  <c r="AM643" i="79"/>
  <c r="N644" i="79"/>
  <c r="Y644" i="79"/>
  <c r="Z644" i="79"/>
  <c r="AA644" i="79"/>
  <c r="AB644" i="79"/>
  <c r="AC644" i="79"/>
  <c r="AD644" i="79"/>
  <c r="AE644" i="79"/>
  <c r="AF644" i="79"/>
  <c r="AG644" i="79"/>
  <c r="AH644" i="79"/>
  <c r="AI644" i="79"/>
  <c r="AJ644" i="79"/>
  <c r="AK644" i="79"/>
  <c r="AL644" i="79"/>
  <c r="AM646" i="79"/>
  <c r="N647" i="79"/>
  <c r="Y647" i="79"/>
  <c r="Z647" i="79"/>
  <c r="AA647" i="79"/>
  <c r="AB647" i="79"/>
  <c r="AC647" i="79"/>
  <c r="AD647" i="79"/>
  <c r="AE647" i="79"/>
  <c r="AF647" i="79"/>
  <c r="AG647" i="79"/>
  <c r="AH647" i="79"/>
  <c r="AI647" i="79"/>
  <c r="AJ647" i="79"/>
  <c r="AK647" i="79"/>
  <c r="AL647" i="79"/>
  <c r="AM649" i="79"/>
  <c r="N650" i="79"/>
  <c r="Y650" i="79"/>
  <c r="Z650" i="79"/>
  <c r="AA650" i="79"/>
  <c r="AB650" i="79"/>
  <c r="AC650" i="79"/>
  <c r="AD650" i="79"/>
  <c r="AE650" i="79"/>
  <c r="AF650" i="79"/>
  <c r="AG650" i="79"/>
  <c r="AH650" i="79"/>
  <c r="AI650" i="79"/>
  <c r="AJ650" i="79"/>
  <c r="AK650" i="79"/>
  <c r="AL650" i="79"/>
  <c r="AM670" i="79"/>
  <c r="N671" i="79"/>
  <c r="Y671" i="79"/>
  <c r="Z671" i="79"/>
  <c r="AA671" i="79"/>
  <c r="AB671" i="79"/>
  <c r="AC671" i="79"/>
  <c r="AD671" i="79"/>
  <c r="AE671" i="79"/>
  <c r="AF671" i="79"/>
  <c r="AG671" i="79"/>
  <c r="AH671" i="79"/>
  <c r="AI671" i="79"/>
  <c r="AJ671" i="79"/>
  <c r="AK671" i="79"/>
  <c r="AL671" i="79"/>
  <c r="AM685" i="79"/>
  <c r="N686" i="79"/>
  <c r="Y686" i="79"/>
  <c r="Z686" i="79"/>
  <c r="AA686" i="79"/>
  <c r="AB686" i="79"/>
  <c r="AC686" i="79"/>
  <c r="AD686" i="79"/>
  <c r="AE686" i="79"/>
  <c r="AF686" i="79"/>
  <c r="AG686" i="79"/>
  <c r="AH686" i="79"/>
  <c r="AI686" i="79"/>
  <c r="AJ686" i="79"/>
  <c r="AK686" i="79"/>
  <c r="AL686" i="79"/>
  <c r="AM691" i="79"/>
  <c r="N692" i="79"/>
  <c r="Y692" i="79"/>
  <c r="Z692" i="79"/>
  <c r="AA692" i="79"/>
  <c r="AB692" i="79"/>
  <c r="AC692" i="79"/>
  <c r="AD692" i="79"/>
  <c r="AE692" i="79"/>
  <c r="AF692" i="79"/>
  <c r="AG692" i="79"/>
  <c r="AH692" i="79"/>
  <c r="AI692" i="79"/>
  <c r="AJ692" i="79"/>
  <c r="AK692" i="79"/>
  <c r="AL692" i="79"/>
  <c r="AM694" i="79"/>
  <c r="N695" i="79"/>
  <c r="Y695" i="79"/>
  <c r="Z695" i="79"/>
  <c r="AA695" i="79"/>
  <c r="AB695" i="79"/>
  <c r="AC695" i="79"/>
  <c r="AD695" i="79"/>
  <c r="AE695" i="79"/>
  <c r="AF695" i="79"/>
  <c r="AG695" i="79"/>
  <c r="AH695" i="79"/>
  <c r="AI695" i="79"/>
  <c r="AJ695" i="79"/>
  <c r="AK695" i="79"/>
  <c r="AL695" i="79"/>
  <c r="AM701" i="79"/>
  <c r="N702" i="79"/>
  <c r="Y702" i="79"/>
  <c r="Z702" i="79"/>
  <c r="AA702" i="79"/>
  <c r="AB702" i="79"/>
  <c r="AC702" i="79"/>
  <c r="AD702" i="79"/>
  <c r="AE702" i="79"/>
  <c r="AF702" i="79"/>
  <c r="AG702" i="79"/>
  <c r="AH702" i="79"/>
  <c r="AI702" i="79"/>
  <c r="AJ702" i="79"/>
  <c r="AK702" i="79"/>
  <c r="AL702" i="79"/>
  <c r="AM704" i="79"/>
  <c r="N705" i="79"/>
  <c r="Y705" i="79"/>
  <c r="Z705" i="79"/>
  <c r="AA705" i="79"/>
  <c r="AB705" i="79"/>
  <c r="AC705" i="79"/>
  <c r="AD705" i="79"/>
  <c r="AE705" i="79"/>
  <c r="AF705" i="79"/>
  <c r="AG705" i="79"/>
  <c r="AH705" i="79"/>
  <c r="AI705" i="79"/>
  <c r="AJ705" i="79"/>
  <c r="AK705" i="79"/>
  <c r="AL705" i="79"/>
  <c r="AM708" i="79"/>
  <c r="N709" i="79"/>
  <c r="Y709" i="79"/>
  <c r="Z709" i="79"/>
  <c r="AA709" i="79"/>
  <c r="AB709" i="79"/>
  <c r="AC709" i="79"/>
  <c r="AD709" i="79"/>
  <c r="AE709" i="79"/>
  <c r="AF709" i="79"/>
  <c r="AG709" i="79"/>
  <c r="AH709" i="79"/>
  <c r="AI709" i="79"/>
  <c r="AJ709" i="79"/>
  <c r="AK709" i="79"/>
  <c r="AL709" i="79"/>
  <c r="AM711" i="79"/>
  <c r="N712" i="79"/>
  <c r="Y712" i="79"/>
  <c r="Z712" i="79"/>
  <c r="AA712" i="79"/>
  <c r="AB712" i="79"/>
  <c r="AC712" i="79"/>
  <c r="AD712" i="79"/>
  <c r="AE712" i="79"/>
  <c r="AF712" i="79"/>
  <c r="AG712" i="79"/>
  <c r="AH712" i="79"/>
  <c r="AI712" i="79"/>
  <c r="AJ712" i="79"/>
  <c r="AK712" i="79"/>
  <c r="AL712" i="79"/>
  <c r="AM714" i="79"/>
  <c r="N715" i="79"/>
  <c r="Y715" i="79"/>
  <c r="Z715" i="79"/>
  <c r="AA715" i="79"/>
  <c r="AB715" i="79"/>
  <c r="AC715" i="79"/>
  <c r="AD715" i="79"/>
  <c r="AE715" i="79"/>
  <c r="AF715" i="79"/>
  <c r="AG715" i="79"/>
  <c r="AH715" i="79"/>
  <c r="AI715" i="79"/>
  <c r="AJ715" i="79"/>
  <c r="AK715" i="79"/>
  <c r="AL715" i="79"/>
  <c r="AM717" i="79"/>
  <c r="N718" i="79"/>
  <c r="Y718" i="79"/>
  <c r="Z718" i="79"/>
  <c r="AA718" i="79"/>
  <c r="AB718" i="79"/>
  <c r="AC718" i="79"/>
  <c r="AD718" i="79"/>
  <c r="AE718" i="79"/>
  <c r="AF718" i="79"/>
  <c r="AG718" i="79"/>
  <c r="AH718" i="79"/>
  <c r="AI718" i="79"/>
  <c r="AJ718" i="79"/>
  <c r="AK718" i="79"/>
  <c r="AL718" i="79"/>
  <c r="AM720" i="79"/>
  <c r="N721" i="79"/>
  <c r="Y721" i="79"/>
  <c r="Z721" i="79"/>
  <c r="AA721" i="79"/>
  <c r="AB721" i="79"/>
  <c r="AC721" i="79"/>
  <c r="AD721" i="79"/>
  <c r="AE721" i="79"/>
  <c r="AF721" i="79"/>
  <c r="AG721" i="79"/>
  <c r="AH721" i="79"/>
  <c r="AI721" i="79"/>
  <c r="AJ721" i="79"/>
  <c r="AK721" i="79"/>
  <c r="AL721" i="79"/>
  <c r="AM723" i="79"/>
  <c r="N724" i="79"/>
  <c r="Y724" i="79"/>
  <c r="Z724" i="79"/>
  <c r="AA724" i="79"/>
  <c r="AB724" i="79"/>
  <c r="AC724" i="79"/>
  <c r="AD724" i="79"/>
  <c r="AE724" i="79"/>
  <c r="AF724" i="79"/>
  <c r="AG724" i="79"/>
  <c r="AH724" i="79"/>
  <c r="AI724" i="79"/>
  <c r="AJ724" i="79"/>
  <c r="AK724" i="79"/>
  <c r="AL724" i="79"/>
  <c r="AM726" i="79"/>
  <c r="Y727" i="79"/>
  <c r="Z727" i="79"/>
  <c r="AA727" i="79"/>
  <c r="AB727" i="79"/>
  <c r="AC727" i="79"/>
  <c r="AD727" i="79"/>
  <c r="AE727" i="79"/>
  <c r="AF727" i="79"/>
  <c r="AG727" i="79"/>
  <c r="AH727" i="79"/>
  <c r="AI727" i="79"/>
  <c r="AJ727" i="79"/>
  <c r="AK727" i="79"/>
  <c r="AL727" i="79"/>
  <c r="AM729" i="79"/>
  <c r="N730" i="79"/>
  <c r="Y730" i="79"/>
  <c r="Z730" i="79"/>
  <c r="AA730" i="79"/>
  <c r="AB730" i="79"/>
  <c r="AC730" i="79"/>
  <c r="AD730" i="79"/>
  <c r="AE730" i="79"/>
  <c r="AF730" i="79"/>
  <c r="AG730" i="79"/>
  <c r="AH730" i="79"/>
  <c r="AI730" i="79"/>
  <c r="AJ730" i="79"/>
  <c r="AK730" i="79"/>
  <c r="AL730" i="79"/>
  <c r="AM732" i="79"/>
  <c r="N733" i="79"/>
  <c r="Y733" i="79"/>
  <c r="Z733" i="79"/>
  <c r="AA733" i="79"/>
  <c r="AB733" i="79"/>
  <c r="AC733" i="79"/>
  <c r="AD733" i="79"/>
  <c r="AE733" i="79"/>
  <c r="AF733" i="79"/>
  <c r="AG733" i="79"/>
  <c r="AH733" i="79"/>
  <c r="AI733" i="79"/>
  <c r="AJ733" i="79"/>
  <c r="AK733" i="79"/>
  <c r="AL733" i="79"/>
  <c r="AM735" i="79"/>
  <c r="N736" i="79"/>
  <c r="Y736" i="79"/>
  <c r="Z736" i="79"/>
  <c r="AA736" i="79"/>
  <c r="AB736" i="79"/>
  <c r="AC736" i="79"/>
  <c r="AD736" i="79"/>
  <c r="AE736" i="79"/>
  <c r="AF736" i="79"/>
  <c r="AG736" i="79"/>
  <c r="AH736" i="79"/>
  <c r="AI736" i="79"/>
  <c r="AJ736" i="79"/>
  <c r="AK736" i="79"/>
  <c r="AL736" i="79"/>
  <c r="AM738" i="79"/>
  <c r="N739" i="79"/>
  <c r="Y739" i="79"/>
  <c r="Z739" i="79"/>
  <c r="AA739" i="79"/>
  <c r="AB739" i="79"/>
  <c r="AC739" i="79"/>
  <c r="AD739" i="79"/>
  <c r="AE739" i="79"/>
  <c r="AF739" i="79"/>
  <c r="AG739" i="79"/>
  <c r="AH739" i="79"/>
  <c r="AI739" i="79"/>
  <c r="AJ739" i="79"/>
  <c r="AK739" i="79"/>
  <c r="AL739" i="79"/>
  <c r="AM741" i="79"/>
  <c r="N742" i="79"/>
  <c r="Y742" i="79"/>
  <c r="Z742" i="79"/>
  <c r="AA742" i="79"/>
  <c r="AB742" i="79"/>
  <c r="AC742" i="79"/>
  <c r="AD742" i="79"/>
  <c r="AE742" i="79"/>
  <c r="AF742" i="79"/>
  <c r="AG742" i="79"/>
  <c r="AH742" i="79"/>
  <c r="AI742" i="79"/>
  <c r="AJ742" i="79"/>
  <c r="AK742" i="79"/>
  <c r="AL742" i="79"/>
  <c r="Y767" i="79"/>
  <c r="Y1111" i="79" s="1"/>
  <c r="Z767" i="79"/>
  <c r="Z1111" i="79" s="1"/>
  <c r="AA767" i="79"/>
  <c r="AA1111" i="79" s="1"/>
  <c r="AB767" i="79"/>
  <c r="AB1111" i="79" s="1"/>
  <c r="AC767" i="79"/>
  <c r="AC1111" i="79" s="1"/>
  <c r="AD767" i="79"/>
  <c r="AD1111" i="79" s="1"/>
  <c r="AE767" i="79"/>
  <c r="AE1111" i="79" s="1"/>
  <c r="AF767" i="79"/>
  <c r="AF1111" i="79" s="1"/>
  <c r="AG767" i="79"/>
  <c r="AG1111" i="79" s="1"/>
  <c r="AH767" i="79"/>
  <c r="AH1111" i="79" s="1"/>
  <c r="AI767" i="79"/>
  <c r="AI1111" i="79" s="1"/>
  <c r="AJ767" i="79"/>
  <c r="AJ1111" i="79" s="1"/>
  <c r="AK767" i="79"/>
  <c r="AK1111" i="79" s="1"/>
  <c r="AL767" i="79"/>
  <c r="AL1111" i="79" s="1"/>
  <c r="AM767" i="79"/>
  <c r="Y768" i="79"/>
  <c r="Z768" i="79"/>
  <c r="AA768" i="79"/>
  <c r="AB768" i="79"/>
  <c r="AC768" i="79"/>
  <c r="AD768" i="79"/>
  <c r="AE768" i="79"/>
  <c r="AF768" i="79"/>
  <c r="AG768" i="79"/>
  <c r="AH768" i="79"/>
  <c r="AI768" i="79"/>
  <c r="AJ768" i="79"/>
  <c r="AK768" i="79"/>
  <c r="AL768" i="79"/>
  <c r="AM770" i="79"/>
  <c r="Y771" i="79"/>
  <c r="Z771" i="79"/>
  <c r="AA771" i="79"/>
  <c r="AB771" i="79"/>
  <c r="AC771" i="79"/>
  <c r="AD771" i="79"/>
  <c r="AE771" i="79"/>
  <c r="AF771" i="79"/>
  <c r="AG771" i="79"/>
  <c r="AH771" i="79"/>
  <c r="AI771" i="79"/>
  <c r="AJ771" i="79"/>
  <c r="AK771" i="79"/>
  <c r="AL771" i="79"/>
  <c r="AM773" i="79"/>
  <c r="Y774" i="79"/>
  <c r="Z774" i="79"/>
  <c r="AA774" i="79"/>
  <c r="AB774" i="79"/>
  <c r="AC774" i="79"/>
  <c r="AD774" i="79"/>
  <c r="AE774" i="79"/>
  <c r="AF774" i="79"/>
  <c r="AG774" i="79"/>
  <c r="AH774" i="79"/>
  <c r="AI774" i="79"/>
  <c r="AJ774" i="79"/>
  <c r="AK774" i="79"/>
  <c r="AL774" i="79"/>
  <c r="AM776" i="79"/>
  <c r="Y777" i="79"/>
  <c r="Z777" i="79"/>
  <c r="AA777" i="79"/>
  <c r="AB777" i="79"/>
  <c r="AC777" i="79"/>
  <c r="AD777" i="79"/>
  <c r="AE777" i="79"/>
  <c r="AF777" i="79"/>
  <c r="AG777" i="79"/>
  <c r="AH777" i="79"/>
  <c r="AI777" i="79"/>
  <c r="AJ777" i="79"/>
  <c r="AK777" i="79"/>
  <c r="AL777" i="79"/>
  <c r="AM779" i="79"/>
  <c r="Y780" i="79"/>
  <c r="Z780" i="79"/>
  <c r="AA780" i="79"/>
  <c r="AB780" i="79"/>
  <c r="AC780" i="79"/>
  <c r="AD780" i="79"/>
  <c r="AE780" i="79"/>
  <c r="AF780" i="79"/>
  <c r="AG780" i="79"/>
  <c r="AH780" i="79"/>
  <c r="AI780" i="79"/>
  <c r="AJ780" i="79"/>
  <c r="AK780" i="79"/>
  <c r="AL780" i="79"/>
  <c r="AM782" i="79"/>
  <c r="Y783" i="79"/>
  <c r="Z783" i="79"/>
  <c r="AA783" i="79"/>
  <c r="AB783" i="79"/>
  <c r="AC783" i="79"/>
  <c r="AD783" i="79"/>
  <c r="AE783" i="79"/>
  <c r="AF783" i="79"/>
  <c r="AG783" i="79"/>
  <c r="AH783" i="79"/>
  <c r="AI783" i="79"/>
  <c r="AJ783" i="79"/>
  <c r="AK783" i="79"/>
  <c r="AL783" i="79"/>
  <c r="AM786" i="79"/>
  <c r="N787" i="79"/>
  <c r="Y787" i="79"/>
  <c r="Z787" i="79"/>
  <c r="AA787" i="79"/>
  <c r="AB787" i="79"/>
  <c r="AC787" i="79"/>
  <c r="AD787" i="79"/>
  <c r="AE787" i="79"/>
  <c r="AF787" i="79"/>
  <c r="AG787" i="79"/>
  <c r="AH787" i="79"/>
  <c r="AI787" i="79"/>
  <c r="AJ787" i="79"/>
  <c r="AK787" i="79"/>
  <c r="AL787" i="79"/>
  <c r="AM789" i="79"/>
  <c r="N790" i="79"/>
  <c r="Y790" i="79"/>
  <c r="Z790" i="79"/>
  <c r="AA790" i="79"/>
  <c r="AB790" i="79"/>
  <c r="AC790" i="79"/>
  <c r="AD790" i="79"/>
  <c r="AE790" i="79"/>
  <c r="AF790" i="79"/>
  <c r="AG790" i="79"/>
  <c r="AH790" i="79"/>
  <c r="AI790" i="79"/>
  <c r="AJ790" i="79"/>
  <c r="AK790" i="79"/>
  <c r="AL790" i="79"/>
  <c r="AM792" i="79"/>
  <c r="N793" i="79"/>
  <c r="Y793" i="79"/>
  <c r="Z793" i="79"/>
  <c r="AA793" i="79"/>
  <c r="AB793" i="79"/>
  <c r="AC793" i="79"/>
  <c r="AD793" i="79"/>
  <c r="AE793" i="79"/>
  <c r="AF793" i="79"/>
  <c r="AG793" i="79"/>
  <c r="AH793" i="79"/>
  <c r="AI793" i="79"/>
  <c r="AJ793" i="79"/>
  <c r="AK793" i="79"/>
  <c r="AL793" i="79"/>
  <c r="AM795" i="79"/>
  <c r="N796" i="79"/>
  <c r="Y796" i="79"/>
  <c r="Z796" i="79"/>
  <c r="AA796" i="79"/>
  <c r="AB796" i="79"/>
  <c r="AC796" i="79"/>
  <c r="AD796" i="79"/>
  <c r="AE796" i="79"/>
  <c r="AF796" i="79"/>
  <c r="AG796" i="79"/>
  <c r="AH796" i="79"/>
  <c r="AI796" i="79"/>
  <c r="AJ796" i="79"/>
  <c r="AK796" i="79"/>
  <c r="AL796" i="79"/>
  <c r="AM798" i="79"/>
  <c r="N799" i="79"/>
  <c r="Y799" i="79"/>
  <c r="Z799" i="79"/>
  <c r="AA799" i="79"/>
  <c r="AB799" i="79"/>
  <c r="AC799" i="79"/>
  <c r="AD799" i="79"/>
  <c r="AE799" i="79"/>
  <c r="AF799" i="79"/>
  <c r="AG799" i="79"/>
  <c r="AH799" i="79"/>
  <c r="AI799" i="79"/>
  <c r="AJ799" i="79"/>
  <c r="AK799" i="79"/>
  <c r="AL799" i="79"/>
  <c r="AM802" i="79"/>
  <c r="N803" i="79"/>
  <c r="Y803" i="79"/>
  <c r="Z803" i="79"/>
  <c r="AA803" i="79"/>
  <c r="AB803" i="79"/>
  <c r="AC803" i="79"/>
  <c r="AD803" i="79"/>
  <c r="AE803" i="79"/>
  <c r="AF803" i="79"/>
  <c r="AG803" i="79"/>
  <c r="AH803" i="79"/>
  <c r="AI803" i="79"/>
  <c r="AJ803" i="79"/>
  <c r="AK803" i="79"/>
  <c r="AL803" i="79"/>
  <c r="AM805" i="79"/>
  <c r="N806" i="79"/>
  <c r="Y806" i="79"/>
  <c r="Z806" i="79"/>
  <c r="AA806" i="79"/>
  <c r="AB806" i="79"/>
  <c r="AC806" i="79"/>
  <c r="AD806" i="79"/>
  <c r="AE806" i="79"/>
  <c r="AF806" i="79"/>
  <c r="AG806" i="79"/>
  <c r="AH806" i="79"/>
  <c r="AI806" i="79"/>
  <c r="AJ806" i="79"/>
  <c r="AK806" i="79"/>
  <c r="AL806" i="79"/>
  <c r="AM808" i="79"/>
  <c r="N809" i="79"/>
  <c r="Y809" i="79"/>
  <c r="Z809" i="79"/>
  <c r="AA809" i="79"/>
  <c r="AB809" i="79"/>
  <c r="AC809" i="79"/>
  <c r="AD809" i="79"/>
  <c r="AE809" i="79"/>
  <c r="AF809" i="79"/>
  <c r="AG809" i="79"/>
  <c r="AH809" i="79"/>
  <c r="AI809" i="79"/>
  <c r="AJ809" i="79"/>
  <c r="AK809" i="79"/>
  <c r="AL809" i="79"/>
  <c r="AM812" i="79"/>
  <c r="N813" i="79"/>
  <c r="Y813" i="79"/>
  <c r="Z813" i="79"/>
  <c r="AA813" i="79"/>
  <c r="AB813" i="79"/>
  <c r="AC813" i="79"/>
  <c r="AD813" i="79"/>
  <c r="AE813" i="79"/>
  <c r="AF813" i="79"/>
  <c r="AG813" i="79"/>
  <c r="AH813" i="79"/>
  <c r="AI813" i="79"/>
  <c r="AJ813" i="79"/>
  <c r="AK813" i="79"/>
  <c r="AL813" i="79"/>
  <c r="AM816" i="79"/>
  <c r="N817" i="79"/>
  <c r="Y817" i="79"/>
  <c r="Z817" i="79"/>
  <c r="AA817" i="79"/>
  <c r="AB817" i="79"/>
  <c r="AC817" i="79"/>
  <c r="AD817" i="79"/>
  <c r="AE817" i="79"/>
  <c r="AF817" i="79"/>
  <c r="AG817" i="79"/>
  <c r="AH817" i="79"/>
  <c r="AI817" i="79"/>
  <c r="AJ817" i="79"/>
  <c r="AK817" i="79"/>
  <c r="AL817" i="79"/>
  <c r="AM819" i="79"/>
  <c r="N820" i="79"/>
  <c r="Y820" i="79"/>
  <c r="Z820" i="79"/>
  <c r="AA820" i="79"/>
  <c r="AB820" i="79"/>
  <c r="AC820" i="79"/>
  <c r="AD820" i="79"/>
  <c r="AE820" i="79"/>
  <c r="AF820" i="79"/>
  <c r="AG820" i="79"/>
  <c r="AH820" i="79"/>
  <c r="AI820" i="79"/>
  <c r="AJ820" i="79"/>
  <c r="AK820" i="79"/>
  <c r="AL820" i="79"/>
  <c r="AM823" i="79"/>
  <c r="N824" i="79"/>
  <c r="Y824" i="79"/>
  <c r="Z824" i="79"/>
  <c r="AA824" i="79"/>
  <c r="AB824" i="79"/>
  <c r="AC824" i="79"/>
  <c r="AD824" i="79"/>
  <c r="AE824" i="79"/>
  <c r="AF824" i="79"/>
  <c r="AG824" i="79"/>
  <c r="AH824" i="79"/>
  <c r="AI824" i="79"/>
  <c r="AJ824" i="79"/>
  <c r="AK824" i="79"/>
  <c r="AL824" i="79"/>
  <c r="AM826" i="79"/>
  <c r="N827" i="79"/>
  <c r="Y827" i="79"/>
  <c r="Z827" i="79"/>
  <c r="AA827" i="79"/>
  <c r="AB827" i="79"/>
  <c r="AC827" i="79"/>
  <c r="AD827" i="79"/>
  <c r="AE827" i="79"/>
  <c r="AF827" i="79"/>
  <c r="AG827" i="79"/>
  <c r="AH827" i="79"/>
  <c r="AI827" i="79"/>
  <c r="AJ827" i="79"/>
  <c r="AK827" i="79"/>
  <c r="AL827" i="79"/>
  <c r="AM829" i="79"/>
  <c r="N830" i="79"/>
  <c r="Y830" i="79"/>
  <c r="Z830" i="79"/>
  <c r="AA830" i="79"/>
  <c r="AB830" i="79"/>
  <c r="AC830" i="79"/>
  <c r="AD830" i="79"/>
  <c r="AE830" i="79"/>
  <c r="AF830" i="79"/>
  <c r="AG830" i="79"/>
  <c r="AH830" i="79"/>
  <c r="AI830" i="79"/>
  <c r="AJ830" i="79"/>
  <c r="AK830" i="79"/>
  <c r="AL830" i="79"/>
  <c r="AM832" i="79"/>
  <c r="N833" i="79"/>
  <c r="Y833" i="79"/>
  <c r="Z833" i="79"/>
  <c r="AA833" i="79"/>
  <c r="AB833" i="79"/>
  <c r="AC833" i="79"/>
  <c r="AD833" i="79"/>
  <c r="AE833" i="79"/>
  <c r="AF833" i="79"/>
  <c r="AG833" i="79"/>
  <c r="AH833" i="79"/>
  <c r="AI833" i="79"/>
  <c r="AJ833" i="79"/>
  <c r="AK833" i="79"/>
  <c r="AL833" i="79"/>
  <c r="AM837" i="79"/>
  <c r="Y838" i="79"/>
  <c r="Z838" i="79"/>
  <c r="AA838" i="79"/>
  <c r="AB838" i="79"/>
  <c r="AC838" i="79"/>
  <c r="AD838" i="79"/>
  <c r="AE838" i="79"/>
  <c r="AF838" i="79"/>
  <c r="AG838" i="79"/>
  <c r="AH838" i="79"/>
  <c r="AI838" i="79"/>
  <c r="AJ838" i="79"/>
  <c r="AK838" i="79"/>
  <c r="AL838" i="79"/>
  <c r="AM840" i="79"/>
  <c r="Y841" i="79"/>
  <c r="Z841" i="79"/>
  <c r="AA841" i="79"/>
  <c r="AB841" i="79"/>
  <c r="AC841" i="79"/>
  <c r="AD841" i="79"/>
  <c r="AE841" i="79"/>
  <c r="AF841" i="79"/>
  <c r="AG841" i="79"/>
  <c r="AH841" i="79"/>
  <c r="AI841" i="79"/>
  <c r="AJ841" i="79"/>
  <c r="AK841" i="79"/>
  <c r="AL841" i="79"/>
  <c r="AM846" i="79"/>
  <c r="Y847" i="79"/>
  <c r="Z847" i="79"/>
  <c r="AA847" i="79"/>
  <c r="AB847" i="79"/>
  <c r="AC847" i="79"/>
  <c r="AD847" i="79"/>
  <c r="AE847" i="79"/>
  <c r="AF847" i="79"/>
  <c r="AG847" i="79"/>
  <c r="AH847" i="79"/>
  <c r="AI847" i="79"/>
  <c r="AJ847" i="79"/>
  <c r="AK847" i="79"/>
  <c r="AL847" i="79"/>
  <c r="AM850" i="79"/>
  <c r="N851" i="79"/>
  <c r="Y851" i="79"/>
  <c r="Z851" i="79"/>
  <c r="AA851" i="79"/>
  <c r="AB851" i="79"/>
  <c r="AC851" i="79"/>
  <c r="AD851" i="79"/>
  <c r="AE851" i="79"/>
  <c r="AF851" i="79"/>
  <c r="AG851" i="79"/>
  <c r="AH851" i="79"/>
  <c r="AI851" i="79"/>
  <c r="AJ851" i="79"/>
  <c r="AK851" i="79"/>
  <c r="AL851" i="79"/>
  <c r="AM862" i="79"/>
  <c r="N863" i="79"/>
  <c r="Y863" i="79"/>
  <c r="Z863" i="79"/>
  <c r="AA863" i="79"/>
  <c r="AB863" i="79"/>
  <c r="AC863" i="79"/>
  <c r="AD863" i="79"/>
  <c r="AE863" i="79"/>
  <c r="AF863" i="79"/>
  <c r="AG863" i="79"/>
  <c r="AH863" i="79"/>
  <c r="AI863" i="79"/>
  <c r="AJ863" i="79"/>
  <c r="AK863" i="79"/>
  <c r="AL863" i="79"/>
  <c r="AM868" i="79"/>
  <c r="N869" i="79"/>
  <c r="Y869" i="79"/>
  <c r="Z869" i="79"/>
  <c r="AA869" i="79"/>
  <c r="AB869" i="79"/>
  <c r="AC869" i="79"/>
  <c r="AD869" i="79"/>
  <c r="AE869" i="79"/>
  <c r="AF869" i="79"/>
  <c r="AG869" i="79"/>
  <c r="AH869" i="79"/>
  <c r="AI869" i="79"/>
  <c r="AJ869" i="79"/>
  <c r="AK869" i="79"/>
  <c r="AL869" i="79"/>
  <c r="AM871" i="79"/>
  <c r="N872" i="79"/>
  <c r="Y872" i="79"/>
  <c r="Z872" i="79"/>
  <c r="AA872" i="79"/>
  <c r="AB872" i="79"/>
  <c r="AC872" i="79"/>
  <c r="AD872" i="79"/>
  <c r="AE872" i="79"/>
  <c r="AF872" i="79"/>
  <c r="AG872" i="79"/>
  <c r="AH872" i="79"/>
  <c r="AI872" i="79"/>
  <c r="AJ872" i="79"/>
  <c r="AK872" i="79"/>
  <c r="AL872" i="79"/>
  <c r="AM878" i="79"/>
  <c r="N879" i="79"/>
  <c r="Y879" i="79"/>
  <c r="Z879" i="79"/>
  <c r="AA879" i="79"/>
  <c r="AB879" i="79"/>
  <c r="AC879" i="79"/>
  <c r="AD879" i="79"/>
  <c r="AE879" i="79"/>
  <c r="AF879" i="79"/>
  <c r="AG879" i="79"/>
  <c r="AH879" i="79"/>
  <c r="AI879" i="79"/>
  <c r="AJ879" i="79"/>
  <c r="AK879" i="79"/>
  <c r="AL879" i="79"/>
  <c r="AM881" i="79"/>
  <c r="N882" i="79"/>
  <c r="Y882" i="79"/>
  <c r="Z882" i="79"/>
  <c r="AA882" i="79"/>
  <c r="AB882" i="79"/>
  <c r="AC882" i="79"/>
  <c r="AD882" i="79"/>
  <c r="AE882" i="79"/>
  <c r="AF882" i="79"/>
  <c r="AG882" i="79"/>
  <c r="AH882" i="79"/>
  <c r="AI882" i="79"/>
  <c r="AJ882" i="79"/>
  <c r="AK882" i="79"/>
  <c r="AL882" i="79"/>
  <c r="AM885" i="79"/>
  <c r="N886" i="79"/>
  <c r="Y886" i="79"/>
  <c r="Z886" i="79"/>
  <c r="AA886" i="79"/>
  <c r="AB886" i="79"/>
  <c r="AC886" i="79"/>
  <c r="AD886" i="79"/>
  <c r="AE886" i="79"/>
  <c r="AF886" i="79"/>
  <c r="AG886" i="79"/>
  <c r="AH886" i="79"/>
  <c r="AI886" i="79"/>
  <c r="AJ886" i="79"/>
  <c r="AK886" i="79"/>
  <c r="AL886" i="79"/>
  <c r="AM888" i="79"/>
  <c r="N889" i="79"/>
  <c r="Y889" i="79"/>
  <c r="Z889" i="79"/>
  <c r="AA889" i="79"/>
  <c r="AB889" i="79"/>
  <c r="AC889" i="79"/>
  <c r="AD889" i="79"/>
  <c r="AE889" i="79"/>
  <c r="AF889" i="79"/>
  <c r="AG889" i="79"/>
  <c r="AH889" i="79"/>
  <c r="AI889" i="79"/>
  <c r="AJ889" i="79"/>
  <c r="AK889" i="79"/>
  <c r="AL889" i="79"/>
  <c r="AM891" i="79"/>
  <c r="N892" i="79"/>
  <c r="Y892" i="79"/>
  <c r="Z892" i="79"/>
  <c r="AA892" i="79"/>
  <c r="AB892" i="79"/>
  <c r="AC892" i="79"/>
  <c r="AD892" i="79"/>
  <c r="AE892" i="79"/>
  <c r="AF892" i="79"/>
  <c r="AG892" i="79"/>
  <c r="AH892" i="79"/>
  <c r="AI892" i="79"/>
  <c r="AJ892" i="79"/>
  <c r="AK892" i="79"/>
  <c r="AL892" i="79"/>
  <c r="AM894" i="79"/>
  <c r="N895" i="79"/>
  <c r="Y895" i="79"/>
  <c r="Z895" i="79"/>
  <c r="AA895" i="79"/>
  <c r="AB895" i="79"/>
  <c r="AC895" i="79"/>
  <c r="AD895" i="79"/>
  <c r="AE895" i="79"/>
  <c r="AF895" i="79"/>
  <c r="AG895" i="79"/>
  <c r="AH895" i="79"/>
  <c r="AI895" i="79"/>
  <c r="AJ895" i="79"/>
  <c r="AK895" i="79"/>
  <c r="AL895" i="79"/>
  <c r="AM897" i="79"/>
  <c r="N898" i="79"/>
  <c r="Y898" i="79"/>
  <c r="Z898" i="79"/>
  <c r="AA898" i="79"/>
  <c r="AB898" i="79"/>
  <c r="AC898" i="79"/>
  <c r="AD898" i="79"/>
  <c r="AE898" i="79"/>
  <c r="AF898" i="79"/>
  <c r="AG898" i="79"/>
  <c r="AH898" i="79"/>
  <c r="AI898" i="79"/>
  <c r="AJ898" i="79"/>
  <c r="AK898" i="79"/>
  <c r="AL898" i="79"/>
  <c r="AM900" i="79"/>
  <c r="N901" i="79"/>
  <c r="Y901" i="79"/>
  <c r="Z901" i="79"/>
  <c r="AA901" i="79"/>
  <c r="AB901" i="79"/>
  <c r="AC901" i="79"/>
  <c r="AD901" i="79"/>
  <c r="AE901" i="79"/>
  <c r="AF901" i="79"/>
  <c r="AG901" i="79"/>
  <c r="AH901" i="79"/>
  <c r="AI901" i="79"/>
  <c r="AJ901" i="79"/>
  <c r="AK901" i="79"/>
  <c r="AL901" i="79"/>
  <c r="AM903" i="79"/>
  <c r="Y904" i="79"/>
  <c r="Z904" i="79"/>
  <c r="AA904" i="79"/>
  <c r="AB904" i="79"/>
  <c r="AC904" i="79"/>
  <c r="AD904" i="79"/>
  <c r="AE904" i="79"/>
  <c r="AF904" i="79"/>
  <c r="AG904" i="79"/>
  <c r="AH904" i="79"/>
  <c r="AI904" i="79"/>
  <c r="AJ904" i="79"/>
  <c r="AK904" i="79"/>
  <c r="AL904" i="79"/>
  <c r="AM906" i="79"/>
  <c r="N907" i="79"/>
  <c r="Y907" i="79"/>
  <c r="Z907" i="79"/>
  <c r="AA907" i="79"/>
  <c r="AB907" i="79"/>
  <c r="AC907" i="79"/>
  <c r="AD907" i="79"/>
  <c r="AE907" i="79"/>
  <c r="AF907" i="79"/>
  <c r="AG907" i="79"/>
  <c r="AH907" i="79"/>
  <c r="AI907" i="79"/>
  <c r="AJ907" i="79"/>
  <c r="AK907" i="79"/>
  <c r="AL907" i="79"/>
  <c r="AM909" i="79"/>
  <c r="N910" i="79"/>
  <c r="Y910" i="79"/>
  <c r="Z910" i="79"/>
  <c r="AA910" i="79"/>
  <c r="AB910" i="79"/>
  <c r="AC910" i="79"/>
  <c r="AD910" i="79"/>
  <c r="AE910" i="79"/>
  <c r="AF910" i="79"/>
  <c r="AG910" i="79"/>
  <c r="AH910" i="79"/>
  <c r="AI910" i="79"/>
  <c r="AJ910" i="79"/>
  <c r="AK910" i="79"/>
  <c r="AL910" i="79"/>
  <c r="AM912" i="79"/>
  <c r="N913" i="79"/>
  <c r="Y913" i="79"/>
  <c r="Z913" i="79"/>
  <c r="AA913" i="79"/>
  <c r="AB913" i="79"/>
  <c r="AC913" i="79"/>
  <c r="AD913" i="79"/>
  <c r="AE913" i="79"/>
  <c r="AF913" i="79"/>
  <c r="AG913" i="79"/>
  <c r="AH913" i="79"/>
  <c r="AI913" i="79"/>
  <c r="AJ913" i="79"/>
  <c r="AK913" i="79"/>
  <c r="AL913" i="79"/>
  <c r="AM915" i="79"/>
  <c r="N916" i="79"/>
  <c r="Y916" i="79"/>
  <c r="Z916" i="79"/>
  <c r="AA916" i="79"/>
  <c r="AB916" i="79"/>
  <c r="AC916" i="79"/>
  <c r="AD916" i="79"/>
  <c r="AE916" i="79"/>
  <c r="AF916" i="79"/>
  <c r="AG916" i="79"/>
  <c r="AH916" i="79"/>
  <c r="AI916" i="79"/>
  <c r="AJ916" i="79"/>
  <c r="AK916" i="79"/>
  <c r="AL916" i="79"/>
  <c r="AM918" i="79"/>
  <c r="N919" i="79"/>
  <c r="Y919" i="79"/>
  <c r="Z919" i="79"/>
  <c r="AA919" i="79"/>
  <c r="AB919" i="79"/>
  <c r="AC919" i="79"/>
  <c r="AD919" i="79"/>
  <c r="AE919" i="79"/>
  <c r="AF919" i="79"/>
  <c r="AG919" i="79"/>
  <c r="AH919" i="79"/>
  <c r="AI919" i="79"/>
  <c r="AJ919" i="79"/>
  <c r="AK919" i="79"/>
  <c r="AL919" i="79"/>
  <c r="AM921" i="79"/>
  <c r="N922" i="79"/>
  <c r="Y922" i="79"/>
  <c r="Z922" i="79"/>
  <c r="AA922" i="79"/>
  <c r="AB922" i="79"/>
  <c r="AC922" i="79"/>
  <c r="AD922" i="79"/>
  <c r="AE922" i="79"/>
  <c r="AF922" i="79"/>
  <c r="AG922" i="79"/>
  <c r="AH922" i="79"/>
  <c r="AI922" i="79"/>
  <c r="AJ922" i="79"/>
  <c r="AK922" i="79"/>
  <c r="AL922" i="79"/>
  <c r="AM924" i="79"/>
  <c r="N925" i="79"/>
  <c r="Y925" i="79"/>
  <c r="Z925" i="79"/>
  <c r="AA925" i="79"/>
  <c r="AB925" i="79"/>
  <c r="AC925" i="79"/>
  <c r="AD925" i="79"/>
  <c r="AE925" i="79"/>
  <c r="AF925" i="79"/>
  <c r="AG925" i="79"/>
  <c r="AH925" i="79"/>
  <c r="AI925" i="79"/>
  <c r="AJ925" i="79"/>
  <c r="AK925" i="79"/>
  <c r="AL925" i="79"/>
  <c r="Y950" i="79"/>
  <c r="Z950" i="79"/>
  <c r="AA950" i="79"/>
  <c r="AB950" i="79"/>
  <c r="AC950" i="79"/>
  <c r="AD950" i="79"/>
  <c r="AE950" i="79"/>
  <c r="AF950" i="79"/>
  <c r="AG950" i="79"/>
  <c r="AH950" i="79"/>
  <c r="AI950" i="79"/>
  <c r="AJ950" i="79"/>
  <c r="AK950" i="79"/>
  <c r="AL950" i="79"/>
  <c r="AM950" i="79"/>
  <c r="Y951" i="79"/>
  <c r="Z951" i="79"/>
  <c r="AA951" i="79"/>
  <c r="AB951" i="79"/>
  <c r="AC951" i="79"/>
  <c r="AD951" i="79"/>
  <c r="AE951" i="79"/>
  <c r="AF951" i="79"/>
  <c r="AG951" i="79"/>
  <c r="AH951" i="79"/>
  <c r="AI951" i="79"/>
  <c r="AJ951" i="79"/>
  <c r="AK951" i="79"/>
  <c r="AL951" i="79"/>
  <c r="AM953" i="79"/>
  <c r="Y954" i="79"/>
  <c r="Z954" i="79"/>
  <c r="AA954" i="79"/>
  <c r="AB954" i="79"/>
  <c r="AC954" i="79"/>
  <c r="AD954" i="79"/>
  <c r="AE954" i="79"/>
  <c r="AF954" i="79"/>
  <c r="AG954" i="79"/>
  <c r="AH954" i="79"/>
  <c r="AI954" i="79"/>
  <c r="AJ954" i="79"/>
  <c r="AK954" i="79"/>
  <c r="AL954" i="79"/>
  <c r="AM956" i="79"/>
  <c r="Y957" i="79"/>
  <c r="Z957" i="79"/>
  <c r="AA957" i="79"/>
  <c r="AB957" i="79"/>
  <c r="AC957" i="79"/>
  <c r="AD957" i="79"/>
  <c r="AE957" i="79"/>
  <c r="AF957" i="79"/>
  <c r="AG957" i="79"/>
  <c r="AH957" i="79"/>
  <c r="AI957" i="79"/>
  <c r="AJ957" i="79"/>
  <c r="AK957" i="79"/>
  <c r="AL957" i="79"/>
  <c r="AM959" i="79"/>
  <c r="Y960" i="79"/>
  <c r="Z960" i="79"/>
  <c r="AA960" i="79"/>
  <c r="AB960" i="79"/>
  <c r="AC960" i="79"/>
  <c r="AD960" i="79"/>
  <c r="AE960" i="79"/>
  <c r="AF960" i="79"/>
  <c r="AG960" i="79"/>
  <c r="AH960" i="79"/>
  <c r="AI960" i="79"/>
  <c r="AJ960" i="79"/>
  <c r="AK960" i="79"/>
  <c r="AL960" i="79"/>
  <c r="AM962" i="79"/>
  <c r="Y963" i="79"/>
  <c r="Z963" i="79"/>
  <c r="AA963" i="79"/>
  <c r="AB963" i="79"/>
  <c r="AC963" i="79"/>
  <c r="AD963" i="79"/>
  <c r="AE963" i="79"/>
  <c r="AF963" i="79"/>
  <c r="AG963" i="79"/>
  <c r="AH963" i="79"/>
  <c r="AI963" i="79"/>
  <c r="AJ963" i="79"/>
  <c r="AK963" i="79"/>
  <c r="AL963" i="79"/>
  <c r="AM965" i="79"/>
  <c r="Y966" i="79"/>
  <c r="Z966" i="79"/>
  <c r="AA966" i="79"/>
  <c r="AB966" i="79"/>
  <c r="AC966" i="79"/>
  <c r="AD966" i="79"/>
  <c r="AE966" i="79"/>
  <c r="AF966" i="79"/>
  <c r="AG966" i="79"/>
  <c r="AH966" i="79"/>
  <c r="AI966" i="79"/>
  <c r="AJ966" i="79"/>
  <c r="AK966" i="79"/>
  <c r="AL966" i="79"/>
  <c r="AM969" i="79"/>
  <c r="N970" i="79"/>
  <c r="Y970" i="79"/>
  <c r="Z970" i="79"/>
  <c r="AA970" i="79"/>
  <c r="AB970" i="79"/>
  <c r="AC970" i="79"/>
  <c r="AD970" i="79"/>
  <c r="AE970" i="79"/>
  <c r="AF970" i="79"/>
  <c r="AG970" i="79"/>
  <c r="AH970" i="79"/>
  <c r="AI970" i="79"/>
  <c r="AJ970" i="79"/>
  <c r="AK970" i="79"/>
  <c r="AL970" i="79"/>
  <c r="AM972" i="79"/>
  <c r="N973" i="79"/>
  <c r="Y973" i="79"/>
  <c r="Z973" i="79"/>
  <c r="AA973" i="79"/>
  <c r="AB973" i="79"/>
  <c r="AC973" i="79"/>
  <c r="AD973" i="79"/>
  <c r="AE973" i="79"/>
  <c r="AF973" i="79"/>
  <c r="AG973" i="79"/>
  <c r="AH973" i="79"/>
  <c r="AI973" i="79"/>
  <c r="AJ973" i="79"/>
  <c r="AK973" i="79"/>
  <c r="AL973" i="79"/>
  <c r="AM975" i="79"/>
  <c r="N976" i="79"/>
  <c r="Y976" i="79"/>
  <c r="Z976" i="79"/>
  <c r="AA976" i="79"/>
  <c r="AB976" i="79"/>
  <c r="AC976" i="79"/>
  <c r="AD976" i="79"/>
  <c r="AE976" i="79"/>
  <c r="AF976" i="79"/>
  <c r="AG976" i="79"/>
  <c r="AH976" i="79"/>
  <c r="AI976" i="79"/>
  <c r="AJ976" i="79"/>
  <c r="AK976" i="79"/>
  <c r="AL976" i="79"/>
  <c r="AM978" i="79"/>
  <c r="N979" i="79"/>
  <c r="Y979" i="79"/>
  <c r="Z979" i="79"/>
  <c r="AA979" i="79"/>
  <c r="AB979" i="79"/>
  <c r="AC979" i="79"/>
  <c r="AD979" i="79"/>
  <c r="AE979" i="79"/>
  <c r="AF979" i="79"/>
  <c r="AG979" i="79"/>
  <c r="AH979" i="79"/>
  <c r="AI979" i="79"/>
  <c r="AJ979" i="79"/>
  <c r="AK979" i="79"/>
  <c r="AL979" i="79"/>
  <c r="AM981" i="79"/>
  <c r="N982" i="79"/>
  <c r="Y982" i="79"/>
  <c r="Z982" i="79"/>
  <c r="AA982" i="79"/>
  <c r="AB982" i="79"/>
  <c r="AC982" i="79"/>
  <c r="AD982" i="79"/>
  <c r="AE982" i="79"/>
  <c r="AF982" i="79"/>
  <c r="AG982" i="79"/>
  <c r="AH982" i="79"/>
  <c r="AI982" i="79"/>
  <c r="AJ982" i="79"/>
  <c r="AK982" i="79"/>
  <c r="AL982" i="79"/>
  <c r="AM985" i="79"/>
  <c r="N986" i="79"/>
  <c r="Y986" i="79"/>
  <c r="Z986" i="79"/>
  <c r="AA986" i="79"/>
  <c r="AB986" i="79"/>
  <c r="AC986" i="79"/>
  <c r="AD986" i="79"/>
  <c r="AE986" i="79"/>
  <c r="AF986" i="79"/>
  <c r="AG986" i="79"/>
  <c r="AH986" i="79"/>
  <c r="AI986" i="79"/>
  <c r="AJ986" i="79"/>
  <c r="AK986" i="79"/>
  <c r="AL986" i="79"/>
  <c r="AM988" i="79"/>
  <c r="N989" i="79"/>
  <c r="Y989" i="79"/>
  <c r="Z989" i="79"/>
  <c r="AA989" i="79"/>
  <c r="AB989" i="79"/>
  <c r="AC989" i="79"/>
  <c r="AD989" i="79"/>
  <c r="AE989" i="79"/>
  <c r="AF989" i="79"/>
  <c r="AG989" i="79"/>
  <c r="AH989" i="79"/>
  <c r="AI989" i="79"/>
  <c r="AJ989" i="79"/>
  <c r="AK989" i="79"/>
  <c r="AL989" i="79"/>
  <c r="AM991" i="79"/>
  <c r="N992" i="79"/>
  <c r="Y992" i="79"/>
  <c r="Z992" i="79"/>
  <c r="AA992" i="79"/>
  <c r="AB992" i="79"/>
  <c r="AC992" i="79"/>
  <c r="AD992" i="79"/>
  <c r="AE992" i="79"/>
  <c r="AF992" i="79"/>
  <c r="AG992" i="79"/>
  <c r="AH992" i="79"/>
  <c r="AI992" i="79"/>
  <c r="AJ992" i="79"/>
  <c r="AK992" i="79"/>
  <c r="AL992" i="79"/>
  <c r="AM995" i="79"/>
  <c r="N996" i="79"/>
  <c r="Y996" i="79"/>
  <c r="Z996" i="79"/>
  <c r="AA996" i="79"/>
  <c r="AB996" i="79"/>
  <c r="AC996" i="79"/>
  <c r="AD996" i="79"/>
  <c r="AE996" i="79"/>
  <c r="AF996" i="79"/>
  <c r="AG996" i="79"/>
  <c r="AH996" i="79"/>
  <c r="AI996" i="79"/>
  <c r="AJ996" i="79"/>
  <c r="AK996" i="79"/>
  <c r="AL996" i="79"/>
  <c r="AM999" i="79"/>
  <c r="N1000" i="79"/>
  <c r="Y1000" i="79"/>
  <c r="Z1000" i="79"/>
  <c r="AA1000" i="79"/>
  <c r="AB1000" i="79"/>
  <c r="AC1000" i="79"/>
  <c r="AD1000" i="79"/>
  <c r="AE1000" i="79"/>
  <c r="AF1000" i="79"/>
  <c r="AG1000" i="79"/>
  <c r="AH1000" i="79"/>
  <c r="AI1000" i="79"/>
  <c r="AJ1000" i="79"/>
  <c r="AK1000" i="79"/>
  <c r="AL1000" i="79"/>
  <c r="AM1002" i="79"/>
  <c r="N1003" i="79"/>
  <c r="Y1003" i="79"/>
  <c r="Z1003" i="79"/>
  <c r="AA1003" i="79"/>
  <c r="AB1003" i="79"/>
  <c r="AC1003" i="79"/>
  <c r="AD1003" i="79"/>
  <c r="AE1003" i="79"/>
  <c r="AF1003" i="79"/>
  <c r="AG1003" i="79"/>
  <c r="AH1003" i="79"/>
  <c r="AI1003" i="79"/>
  <c r="AJ1003" i="79"/>
  <c r="AK1003" i="79"/>
  <c r="AL1003" i="79"/>
  <c r="AM1006" i="79"/>
  <c r="N1007" i="79"/>
  <c r="Y1007" i="79"/>
  <c r="Z1007" i="79"/>
  <c r="AA1007" i="79"/>
  <c r="AB1007" i="79"/>
  <c r="AC1007" i="79"/>
  <c r="AD1007" i="79"/>
  <c r="AE1007" i="79"/>
  <c r="AF1007" i="79"/>
  <c r="AG1007" i="79"/>
  <c r="AH1007" i="79"/>
  <c r="AI1007" i="79"/>
  <c r="AJ1007" i="79"/>
  <c r="AK1007" i="79"/>
  <c r="AL1007" i="79"/>
  <c r="AM1009" i="79"/>
  <c r="N1010" i="79"/>
  <c r="Y1010" i="79"/>
  <c r="Z1010" i="79"/>
  <c r="AA1010" i="79"/>
  <c r="AB1010" i="79"/>
  <c r="AC1010" i="79"/>
  <c r="AD1010" i="79"/>
  <c r="AE1010" i="79"/>
  <c r="AF1010" i="79"/>
  <c r="AG1010" i="79"/>
  <c r="AH1010" i="79"/>
  <c r="AI1010" i="79"/>
  <c r="AJ1010" i="79"/>
  <c r="AK1010" i="79"/>
  <c r="AL1010" i="79"/>
  <c r="AM1012" i="79"/>
  <c r="N1013" i="79"/>
  <c r="Y1013" i="79"/>
  <c r="Z1013" i="79"/>
  <c r="AA1013" i="79"/>
  <c r="AB1013" i="79"/>
  <c r="AC1013" i="79"/>
  <c r="AD1013" i="79"/>
  <c r="AE1013" i="79"/>
  <c r="AF1013" i="79"/>
  <c r="AG1013" i="79"/>
  <c r="AH1013" i="79"/>
  <c r="AI1013" i="79"/>
  <c r="AJ1013" i="79"/>
  <c r="AK1013" i="79"/>
  <c r="AL1013" i="79"/>
  <c r="AM1015" i="79"/>
  <c r="N1016" i="79"/>
  <c r="Y1016" i="79"/>
  <c r="Z1016" i="79"/>
  <c r="AA1016" i="79"/>
  <c r="AB1016" i="79"/>
  <c r="AC1016" i="79"/>
  <c r="AD1016" i="79"/>
  <c r="AE1016" i="79"/>
  <c r="AF1016" i="79"/>
  <c r="AG1016" i="79"/>
  <c r="AH1016" i="79"/>
  <c r="AI1016" i="79"/>
  <c r="AJ1016" i="79"/>
  <c r="AK1016" i="79"/>
  <c r="AL1016" i="79"/>
  <c r="AM1020" i="79"/>
  <c r="Y1021" i="79"/>
  <c r="Z1021" i="79"/>
  <c r="AA1021" i="79"/>
  <c r="AB1021" i="79"/>
  <c r="AC1021" i="79"/>
  <c r="AD1021" i="79"/>
  <c r="AE1021" i="79"/>
  <c r="AF1021" i="79"/>
  <c r="AG1021" i="79"/>
  <c r="AH1021" i="79"/>
  <c r="AI1021" i="79"/>
  <c r="AJ1021" i="79"/>
  <c r="AK1021" i="79"/>
  <c r="AL1021" i="79"/>
  <c r="AM1023" i="79"/>
  <c r="Y1024" i="79"/>
  <c r="Z1024" i="79"/>
  <c r="AA1024" i="79"/>
  <c r="AB1024" i="79"/>
  <c r="AC1024" i="79"/>
  <c r="AD1024" i="79"/>
  <c r="AE1024" i="79"/>
  <c r="AF1024" i="79"/>
  <c r="AG1024" i="79"/>
  <c r="AH1024" i="79"/>
  <c r="AI1024" i="79"/>
  <c r="AJ1024" i="79"/>
  <c r="AK1024" i="79"/>
  <c r="AL1024" i="79"/>
  <c r="AM1026" i="79"/>
  <c r="Y1027" i="79"/>
  <c r="Z1027" i="79"/>
  <c r="AA1027" i="79"/>
  <c r="AB1027" i="79"/>
  <c r="AC1027" i="79"/>
  <c r="AD1027" i="79"/>
  <c r="AE1027" i="79"/>
  <c r="AF1027" i="79"/>
  <c r="AG1027" i="79"/>
  <c r="AH1027" i="79"/>
  <c r="AI1027" i="79"/>
  <c r="AJ1027" i="79"/>
  <c r="AK1027" i="79"/>
  <c r="AL1027" i="79"/>
  <c r="AM1029" i="79"/>
  <c r="Y1030" i="79"/>
  <c r="Z1030" i="79"/>
  <c r="AA1030" i="79"/>
  <c r="AB1030" i="79"/>
  <c r="AC1030" i="79"/>
  <c r="AD1030" i="79"/>
  <c r="AE1030" i="79"/>
  <c r="AF1030" i="79"/>
  <c r="AG1030" i="79"/>
  <c r="AH1030" i="79"/>
  <c r="AI1030" i="79"/>
  <c r="AJ1030" i="79"/>
  <c r="AK1030" i="79"/>
  <c r="AL1030" i="79"/>
  <c r="AM1033" i="79"/>
  <c r="N1034" i="79"/>
  <c r="Y1034" i="79"/>
  <c r="Z1034" i="79"/>
  <c r="AA1034" i="79"/>
  <c r="AB1034" i="79"/>
  <c r="AC1034" i="79"/>
  <c r="AD1034" i="79"/>
  <c r="AE1034" i="79"/>
  <c r="AF1034" i="79"/>
  <c r="AG1034" i="79"/>
  <c r="AH1034" i="79"/>
  <c r="AI1034" i="79"/>
  <c r="AJ1034" i="79"/>
  <c r="AK1034" i="79"/>
  <c r="AL1034" i="79"/>
  <c r="AM1036" i="79"/>
  <c r="N1037" i="79"/>
  <c r="Y1037" i="79"/>
  <c r="Z1037" i="79"/>
  <c r="AA1037" i="79"/>
  <c r="AB1037" i="79"/>
  <c r="AC1037" i="79"/>
  <c r="AD1037" i="79"/>
  <c r="AE1037" i="79"/>
  <c r="AF1037" i="79"/>
  <c r="AG1037" i="79"/>
  <c r="AH1037" i="79"/>
  <c r="AI1037" i="79"/>
  <c r="AJ1037" i="79"/>
  <c r="AK1037" i="79"/>
  <c r="AL1037" i="79"/>
  <c r="AM1039" i="79"/>
  <c r="N1040" i="79"/>
  <c r="Y1040" i="79"/>
  <c r="Z1040" i="79"/>
  <c r="AA1040" i="79"/>
  <c r="AB1040" i="79"/>
  <c r="AC1040" i="79"/>
  <c r="AD1040" i="79"/>
  <c r="AE1040" i="79"/>
  <c r="AF1040" i="79"/>
  <c r="AG1040" i="79"/>
  <c r="AH1040" i="79"/>
  <c r="AI1040" i="79"/>
  <c r="AJ1040" i="79"/>
  <c r="AK1040" i="79"/>
  <c r="AL1040" i="79"/>
  <c r="AM1042" i="79"/>
  <c r="N1043" i="79"/>
  <c r="Y1043" i="79"/>
  <c r="Z1043" i="79"/>
  <c r="AA1043" i="79"/>
  <c r="AB1043" i="79"/>
  <c r="AC1043" i="79"/>
  <c r="AD1043" i="79"/>
  <c r="AE1043" i="79"/>
  <c r="AF1043" i="79"/>
  <c r="AG1043" i="79"/>
  <c r="AH1043" i="79"/>
  <c r="AI1043" i="79"/>
  <c r="AJ1043" i="79"/>
  <c r="AK1043" i="79"/>
  <c r="AL1043" i="79"/>
  <c r="AM1045" i="79"/>
  <c r="N1046" i="79"/>
  <c r="Y1046" i="79"/>
  <c r="Z1046" i="79"/>
  <c r="AA1046" i="79"/>
  <c r="AB1046" i="79"/>
  <c r="AC1046" i="79"/>
  <c r="AD1046" i="79"/>
  <c r="AE1046" i="79"/>
  <c r="AF1046" i="79"/>
  <c r="AG1046" i="79"/>
  <c r="AH1046" i="79"/>
  <c r="AI1046" i="79"/>
  <c r="AJ1046" i="79"/>
  <c r="AK1046" i="79"/>
  <c r="AL1046" i="79"/>
  <c r="AM1048" i="79"/>
  <c r="N1049" i="79"/>
  <c r="Y1049" i="79"/>
  <c r="Z1049" i="79"/>
  <c r="AA1049" i="79"/>
  <c r="AB1049" i="79"/>
  <c r="AC1049" i="79"/>
  <c r="AD1049" i="79"/>
  <c r="AE1049" i="79"/>
  <c r="AF1049" i="79"/>
  <c r="AG1049" i="79"/>
  <c r="AH1049" i="79"/>
  <c r="AI1049" i="79"/>
  <c r="AJ1049" i="79"/>
  <c r="AK1049" i="79"/>
  <c r="AL1049" i="79"/>
  <c r="AM1051" i="79"/>
  <c r="N1052" i="79"/>
  <c r="Y1052" i="79"/>
  <c r="Z1052" i="79"/>
  <c r="AA1052" i="79"/>
  <c r="AB1052" i="79"/>
  <c r="AC1052" i="79"/>
  <c r="AD1052" i="79"/>
  <c r="AE1052" i="79"/>
  <c r="AF1052" i="79"/>
  <c r="AG1052" i="79"/>
  <c r="AH1052" i="79"/>
  <c r="AI1052" i="79"/>
  <c r="AJ1052" i="79"/>
  <c r="AK1052" i="79"/>
  <c r="AL1052" i="79"/>
  <c r="AM1054" i="79"/>
  <c r="N1055" i="79"/>
  <c r="Y1055" i="79"/>
  <c r="Z1055" i="79"/>
  <c r="AA1055" i="79"/>
  <c r="AB1055" i="79"/>
  <c r="AC1055" i="79"/>
  <c r="AD1055" i="79"/>
  <c r="AE1055" i="79"/>
  <c r="AF1055" i="79"/>
  <c r="AG1055" i="79"/>
  <c r="AH1055" i="79"/>
  <c r="AI1055" i="79"/>
  <c r="AJ1055" i="79"/>
  <c r="AK1055" i="79"/>
  <c r="AL1055" i="79"/>
  <c r="AM1058" i="79"/>
  <c r="N1059" i="79"/>
  <c r="Y1059" i="79"/>
  <c r="Z1059" i="79"/>
  <c r="AA1059" i="79"/>
  <c r="AB1059" i="79"/>
  <c r="AC1059" i="79"/>
  <c r="AD1059" i="79"/>
  <c r="AE1059" i="79"/>
  <c r="AF1059" i="79"/>
  <c r="AG1059" i="79"/>
  <c r="AH1059" i="79"/>
  <c r="AI1059" i="79"/>
  <c r="AJ1059" i="79"/>
  <c r="AK1059" i="79"/>
  <c r="AL1059" i="79"/>
  <c r="AM1061" i="79"/>
  <c r="N1062" i="79"/>
  <c r="Y1062" i="79"/>
  <c r="Z1062" i="79"/>
  <c r="AA1062" i="79"/>
  <c r="AB1062" i="79"/>
  <c r="AC1062" i="79"/>
  <c r="AD1062" i="79"/>
  <c r="AE1062" i="79"/>
  <c r="AF1062" i="79"/>
  <c r="AG1062" i="79"/>
  <c r="AH1062" i="79"/>
  <c r="AI1062" i="79"/>
  <c r="AJ1062" i="79"/>
  <c r="AK1062" i="79"/>
  <c r="AL1062" i="79"/>
  <c r="AM1064" i="79"/>
  <c r="N1065" i="79"/>
  <c r="Y1065" i="79"/>
  <c r="Z1065" i="79"/>
  <c r="AA1065" i="79"/>
  <c r="AB1065" i="79"/>
  <c r="AC1065" i="79"/>
  <c r="AD1065" i="79"/>
  <c r="AE1065" i="79"/>
  <c r="AF1065" i="79"/>
  <c r="AG1065" i="79"/>
  <c r="AH1065" i="79"/>
  <c r="AI1065" i="79"/>
  <c r="AJ1065" i="79"/>
  <c r="AK1065" i="79"/>
  <c r="AL1065" i="79"/>
  <c r="AM1068" i="79"/>
  <c r="N1069" i="79"/>
  <c r="Y1069" i="79"/>
  <c r="Z1069" i="79"/>
  <c r="AA1069" i="79"/>
  <c r="AB1069" i="79"/>
  <c r="AC1069" i="79"/>
  <c r="AD1069" i="79"/>
  <c r="AE1069" i="79"/>
  <c r="AF1069" i="79"/>
  <c r="AG1069" i="79"/>
  <c r="AH1069" i="79"/>
  <c r="AI1069" i="79"/>
  <c r="AJ1069" i="79"/>
  <c r="AK1069" i="79"/>
  <c r="AL1069" i="79"/>
  <c r="AM1071" i="79"/>
  <c r="N1072" i="79"/>
  <c r="Y1072" i="79"/>
  <c r="Z1072" i="79"/>
  <c r="AA1072" i="79"/>
  <c r="AB1072" i="79"/>
  <c r="AC1072" i="79"/>
  <c r="AD1072" i="79"/>
  <c r="AE1072" i="79"/>
  <c r="AF1072" i="79"/>
  <c r="AG1072" i="79"/>
  <c r="AH1072" i="79"/>
  <c r="AI1072" i="79"/>
  <c r="AJ1072" i="79"/>
  <c r="AK1072" i="79"/>
  <c r="AL1072" i="79"/>
  <c r="AM1074" i="79"/>
  <c r="N1075" i="79"/>
  <c r="Y1075" i="79"/>
  <c r="Z1075" i="79"/>
  <c r="AA1075" i="79"/>
  <c r="AB1075" i="79"/>
  <c r="AC1075" i="79"/>
  <c r="AD1075" i="79"/>
  <c r="AE1075" i="79"/>
  <c r="AF1075" i="79"/>
  <c r="AG1075" i="79"/>
  <c r="AH1075" i="79"/>
  <c r="AI1075" i="79"/>
  <c r="AJ1075" i="79"/>
  <c r="AK1075" i="79"/>
  <c r="AL1075" i="79"/>
  <c r="AM1077" i="79"/>
  <c r="N1078" i="79"/>
  <c r="Y1078" i="79"/>
  <c r="Z1078" i="79"/>
  <c r="AA1078" i="79"/>
  <c r="AB1078" i="79"/>
  <c r="AC1078" i="79"/>
  <c r="AD1078" i="79"/>
  <c r="AE1078" i="79"/>
  <c r="AF1078" i="79"/>
  <c r="AG1078" i="79"/>
  <c r="AH1078" i="79"/>
  <c r="AI1078" i="79"/>
  <c r="AJ1078" i="79"/>
  <c r="AK1078" i="79"/>
  <c r="AL1078" i="79"/>
  <c r="AM1080" i="79"/>
  <c r="N1081" i="79"/>
  <c r="Y1081" i="79"/>
  <c r="Z1081" i="79"/>
  <c r="AA1081" i="79"/>
  <c r="AB1081" i="79"/>
  <c r="AC1081" i="79"/>
  <c r="AD1081" i="79"/>
  <c r="AE1081" i="79"/>
  <c r="AF1081" i="79"/>
  <c r="AG1081" i="79"/>
  <c r="AH1081" i="79"/>
  <c r="AI1081" i="79"/>
  <c r="AJ1081" i="79"/>
  <c r="AK1081" i="79"/>
  <c r="AL1081" i="79"/>
  <c r="AM1083" i="79"/>
  <c r="N1084" i="79"/>
  <c r="Y1084" i="79"/>
  <c r="Z1084" i="79"/>
  <c r="AA1084" i="79"/>
  <c r="AB1084" i="79"/>
  <c r="AC1084" i="79"/>
  <c r="AD1084" i="79"/>
  <c r="AE1084" i="79"/>
  <c r="AF1084" i="79"/>
  <c r="AG1084" i="79"/>
  <c r="AH1084" i="79"/>
  <c r="AI1084" i="79"/>
  <c r="AJ1084" i="79"/>
  <c r="AK1084" i="79"/>
  <c r="AL1084" i="79"/>
  <c r="AM1086" i="79"/>
  <c r="Y1087" i="79"/>
  <c r="Z1087" i="79"/>
  <c r="AA1087" i="79"/>
  <c r="AB1087" i="79"/>
  <c r="AC1087" i="79"/>
  <c r="AD1087" i="79"/>
  <c r="AE1087" i="79"/>
  <c r="AF1087" i="79"/>
  <c r="AG1087" i="79"/>
  <c r="AH1087" i="79"/>
  <c r="AI1087" i="79"/>
  <c r="AJ1087" i="79"/>
  <c r="AK1087" i="79"/>
  <c r="AL1087" i="79"/>
  <c r="AM1089" i="79"/>
  <c r="N1090" i="79"/>
  <c r="Y1090" i="79"/>
  <c r="Z1090" i="79"/>
  <c r="AA1090" i="79"/>
  <c r="AB1090" i="79"/>
  <c r="AC1090" i="79"/>
  <c r="AD1090" i="79"/>
  <c r="AE1090" i="79"/>
  <c r="AF1090" i="79"/>
  <c r="AG1090" i="79"/>
  <c r="AH1090" i="79"/>
  <c r="AI1090" i="79"/>
  <c r="AJ1090" i="79"/>
  <c r="AK1090" i="79"/>
  <c r="AL1090" i="79"/>
  <c r="AM1092" i="79"/>
  <c r="N1093" i="79"/>
  <c r="Y1093" i="79"/>
  <c r="Z1093" i="79"/>
  <c r="AA1093" i="79"/>
  <c r="AB1093" i="79"/>
  <c r="AC1093" i="79"/>
  <c r="AD1093" i="79"/>
  <c r="AE1093" i="79"/>
  <c r="AF1093" i="79"/>
  <c r="AG1093" i="79"/>
  <c r="AH1093" i="79"/>
  <c r="AI1093" i="79"/>
  <c r="AJ1093" i="79"/>
  <c r="AK1093" i="79"/>
  <c r="AL1093" i="79"/>
  <c r="AM1095" i="79"/>
  <c r="N1096" i="79"/>
  <c r="Y1096" i="79"/>
  <c r="Z1096" i="79"/>
  <c r="AA1096" i="79"/>
  <c r="AB1096" i="79"/>
  <c r="AC1096" i="79"/>
  <c r="AD1096" i="79"/>
  <c r="AE1096" i="79"/>
  <c r="AF1096" i="79"/>
  <c r="AG1096" i="79"/>
  <c r="AH1096" i="79"/>
  <c r="AI1096" i="79"/>
  <c r="AJ1096" i="79"/>
  <c r="AK1096" i="79"/>
  <c r="AL1096" i="79"/>
  <c r="AM1098" i="79"/>
  <c r="N1099" i="79"/>
  <c r="Y1099" i="79"/>
  <c r="Z1099" i="79"/>
  <c r="AA1099" i="79"/>
  <c r="AB1099" i="79"/>
  <c r="AC1099" i="79"/>
  <c r="AD1099" i="79"/>
  <c r="AE1099" i="79"/>
  <c r="AF1099" i="79"/>
  <c r="AG1099" i="79"/>
  <c r="AH1099" i="79"/>
  <c r="AI1099" i="79"/>
  <c r="AJ1099" i="79"/>
  <c r="AK1099" i="79"/>
  <c r="AL1099" i="79"/>
  <c r="AM1101" i="79"/>
  <c r="N1102" i="79"/>
  <c r="Y1102" i="79"/>
  <c r="Z1102" i="79"/>
  <c r="AA1102" i="79"/>
  <c r="AB1102" i="79"/>
  <c r="AC1102" i="79"/>
  <c r="AD1102" i="79"/>
  <c r="AE1102" i="79"/>
  <c r="AF1102" i="79"/>
  <c r="AG1102" i="79"/>
  <c r="AH1102" i="79"/>
  <c r="AI1102" i="79"/>
  <c r="AJ1102" i="79"/>
  <c r="AK1102" i="79"/>
  <c r="AL1102" i="79"/>
  <c r="AM1104" i="79"/>
  <c r="N1105" i="79"/>
  <c r="Y1105" i="79"/>
  <c r="Z1105" i="79"/>
  <c r="AA1105" i="79"/>
  <c r="AB1105" i="79"/>
  <c r="AC1105" i="79"/>
  <c r="AD1105" i="79"/>
  <c r="AE1105" i="79"/>
  <c r="AF1105" i="79"/>
  <c r="AG1105" i="79"/>
  <c r="AH1105" i="79"/>
  <c r="AI1105" i="79"/>
  <c r="AJ1105" i="79"/>
  <c r="AK1105" i="79"/>
  <c r="AL1105" i="79"/>
  <c r="AM1107" i="79"/>
  <c r="N1108" i="79"/>
  <c r="Y1108" i="79"/>
  <c r="Z1108" i="79"/>
  <c r="AA1108" i="79"/>
  <c r="AB1108" i="79"/>
  <c r="AC1108" i="79"/>
  <c r="AD1108" i="79"/>
  <c r="AE1108" i="79"/>
  <c r="AF1108" i="79"/>
  <c r="AG1108" i="79"/>
  <c r="AH1108" i="79"/>
  <c r="AI1108" i="79"/>
  <c r="AJ1108" i="79"/>
  <c r="AK1108" i="79"/>
  <c r="AL1108" i="79"/>
  <c r="D1110" i="79"/>
  <c r="O1110" i="79"/>
  <c r="O513" i="46"/>
  <c r="D513" i="46"/>
  <c r="AL511" i="46"/>
  <c r="AK511" i="46"/>
  <c r="AJ511" i="46"/>
  <c r="AI511" i="46"/>
  <c r="AH511" i="46"/>
  <c r="AG511" i="46"/>
  <c r="AF511" i="46"/>
  <c r="AE511" i="46"/>
  <c r="AD511" i="46"/>
  <c r="AC511" i="46"/>
  <c r="AB511" i="46"/>
  <c r="AA511" i="46"/>
  <c r="Z511" i="46"/>
  <c r="Y511" i="46"/>
  <c r="AM510" i="46"/>
  <c r="AL508" i="46"/>
  <c r="AK508" i="46"/>
  <c r="AJ508" i="46"/>
  <c r="AI508" i="46"/>
  <c r="AH508" i="46"/>
  <c r="AG508" i="46"/>
  <c r="AF508" i="46"/>
  <c r="AE508" i="46"/>
  <c r="AD508" i="46"/>
  <c r="AC508" i="46"/>
  <c r="AB508" i="46"/>
  <c r="AA508" i="46"/>
  <c r="Z508" i="46"/>
  <c r="Y508" i="46"/>
  <c r="AM507" i="46"/>
  <c r="AL505" i="46"/>
  <c r="AK505" i="46"/>
  <c r="AJ505" i="46"/>
  <c r="AI505" i="46"/>
  <c r="AH505" i="46"/>
  <c r="AG505" i="46"/>
  <c r="AF505" i="46"/>
  <c r="AE505" i="46"/>
  <c r="AD505" i="46"/>
  <c r="AC505" i="46"/>
  <c r="AB505" i="46"/>
  <c r="AA505" i="46"/>
  <c r="Z505" i="46"/>
  <c r="Y505" i="46"/>
  <c r="AM504" i="46"/>
  <c r="AL502" i="46"/>
  <c r="AK502" i="46"/>
  <c r="AJ502" i="46"/>
  <c r="AI502" i="46"/>
  <c r="AH502" i="46"/>
  <c r="AG502" i="46"/>
  <c r="AF502" i="46"/>
  <c r="AE502" i="46"/>
  <c r="AD502" i="46"/>
  <c r="AC502" i="46"/>
  <c r="AB502" i="46"/>
  <c r="AA502" i="46"/>
  <c r="Z502" i="46"/>
  <c r="Y502" i="46"/>
  <c r="N502" i="46"/>
  <c r="AM501" i="46"/>
  <c r="AL498" i="46"/>
  <c r="AK498" i="46"/>
  <c r="AJ498" i="46"/>
  <c r="AI498" i="46"/>
  <c r="AH498" i="46"/>
  <c r="AG498" i="46"/>
  <c r="AF498" i="46"/>
  <c r="AE498" i="46"/>
  <c r="AD498" i="46"/>
  <c r="AC498" i="46"/>
  <c r="AB498" i="46"/>
  <c r="AA498" i="46"/>
  <c r="Z498" i="46"/>
  <c r="Y498" i="46"/>
  <c r="AM497" i="46"/>
  <c r="AL494" i="46"/>
  <c r="AK494" i="46"/>
  <c r="AJ494" i="46"/>
  <c r="AI494" i="46"/>
  <c r="AH494" i="46"/>
  <c r="AG494" i="46"/>
  <c r="AF494" i="46"/>
  <c r="AE494" i="46"/>
  <c r="AD494" i="46"/>
  <c r="AC494" i="46"/>
  <c r="AB494" i="46"/>
  <c r="AA494" i="46"/>
  <c r="Z494" i="46"/>
  <c r="Y494" i="46"/>
  <c r="AM493" i="46"/>
  <c r="AL491" i="46"/>
  <c r="AK491" i="46"/>
  <c r="AJ491" i="46"/>
  <c r="AI491" i="46"/>
  <c r="AH491" i="46"/>
  <c r="AG491" i="46"/>
  <c r="AF491" i="46"/>
  <c r="AE491" i="46"/>
  <c r="AD491" i="46"/>
  <c r="AC491" i="46"/>
  <c r="AB491" i="46"/>
  <c r="AA491" i="46"/>
  <c r="Z491" i="46"/>
  <c r="Y491" i="46"/>
  <c r="N491" i="46"/>
  <c r="AM490" i="46"/>
  <c r="AL488" i="46"/>
  <c r="AK488" i="46"/>
  <c r="AJ488" i="46"/>
  <c r="AI488" i="46"/>
  <c r="AH488" i="46"/>
  <c r="AG488" i="46"/>
  <c r="AF488" i="46"/>
  <c r="AE488" i="46"/>
  <c r="AD488" i="46"/>
  <c r="AC488" i="46"/>
  <c r="AB488" i="46"/>
  <c r="AA488" i="46"/>
  <c r="Z488" i="46"/>
  <c r="Y488" i="46"/>
  <c r="AM487" i="46"/>
  <c r="AL485" i="46"/>
  <c r="AK485" i="46"/>
  <c r="AJ485" i="46"/>
  <c r="AI485" i="46"/>
  <c r="AH485" i="46"/>
  <c r="AG485" i="46"/>
  <c r="AF485" i="46"/>
  <c r="AE485" i="46"/>
  <c r="AD485" i="46"/>
  <c r="AC485" i="46"/>
  <c r="AB485" i="46"/>
  <c r="AA485" i="46"/>
  <c r="Z485" i="46"/>
  <c r="Y485" i="46"/>
  <c r="N485" i="46"/>
  <c r="AM484" i="46"/>
  <c r="AL482" i="46"/>
  <c r="AK482" i="46"/>
  <c r="AJ482" i="46"/>
  <c r="AI482" i="46"/>
  <c r="AH482" i="46"/>
  <c r="AG482" i="46"/>
  <c r="AF482" i="46"/>
  <c r="AE482" i="46"/>
  <c r="AD482" i="46"/>
  <c r="AC482" i="46"/>
  <c r="AB482" i="46"/>
  <c r="AA482" i="46"/>
  <c r="Z482" i="46"/>
  <c r="Y482" i="46"/>
  <c r="N482" i="46"/>
  <c r="AM481" i="46"/>
  <c r="AL479" i="46"/>
  <c r="AK479" i="46"/>
  <c r="AJ479" i="46"/>
  <c r="AI479" i="46"/>
  <c r="AH479" i="46"/>
  <c r="AG479" i="46"/>
  <c r="AF479" i="46"/>
  <c r="AE479" i="46"/>
  <c r="AD479" i="46"/>
  <c r="AC479" i="46"/>
  <c r="AB479" i="46"/>
  <c r="AA479" i="46"/>
  <c r="Z479" i="46"/>
  <c r="Y479" i="46"/>
  <c r="N479" i="46"/>
  <c r="AM478" i="46"/>
  <c r="AL475" i="46"/>
  <c r="AK475" i="46"/>
  <c r="AJ475" i="46"/>
  <c r="AI475" i="46"/>
  <c r="AH475" i="46"/>
  <c r="AG475" i="46"/>
  <c r="AF475" i="46"/>
  <c r="AE475" i="46"/>
  <c r="AD475" i="46"/>
  <c r="AC475" i="46"/>
  <c r="AB475" i="46"/>
  <c r="AA475" i="46"/>
  <c r="Z475" i="46"/>
  <c r="Y475" i="46"/>
  <c r="AM474" i="46"/>
  <c r="AL472" i="46"/>
  <c r="AK472" i="46"/>
  <c r="AJ472" i="46"/>
  <c r="AI472" i="46"/>
  <c r="AH472" i="46"/>
  <c r="AG472" i="46"/>
  <c r="AF472" i="46"/>
  <c r="AE472" i="46"/>
  <c r="AD472" i="46"/>
  <c r="AC472" i="46"/>
  <c r="AB472" i="46"/>
  <c r="AA472" i="46"/>
  <c r="Z472" i="46"/>
  <c r="Y472" i="46"/>
  <c r="AM471" i="46"/>
  <c r="AL469" i="46"/>
  <c r="AK469" i="46"/>
  <c r="AJ469" i="46"/>
  <c r="AI469" i="46"/>
  <c r="AH469" i="46"/>
  <c r="AG469" i="46"/>
  <c r="AF469" i="46"/>
  <c r="AE469" i="46"/>
  <c r="AD469" i="46"/>
  <c r="AC469" i="46"/>
  <c r="AB469" i="46"/>
  <c r="AA469" i="46"/>
  <c r="Z469" i="46"/>
  <c r="Y469" i="46"/>
  <c r="AM468" i="46"/>
  <c r="AL466" i="46"/>
  <c r="AK466" i="46"/>
  <c r="AJ466" i="46"/>
  <c r="AI466" i="46"/>
  <c r="AH466" i="46"/>
  <c r="AG466" i="46"/>
  <c r="AF466" i="46"/>
  <c r="AE466" i="46"/>
  <c r="AD466" i="46"/>
  <c r="AC466" i="46"/>
  <c r="AB466" i="46"/>
  <c r="AA466" i="46"/>
  <c r="Z466" i="46"/>
  <c r="Y466" i="46"/>
  <c r="AM465" i="46"/>
  <c r="AL463" i="46"/>
  <c r="AK463" i="46"/>
  <c r="AJ463" i="46"/>
  <c r="AI463" i="46"/>
  <c r="AH463" i="46"/>
  <c r="AG463" i="46"/>
  <c r="AF463" i="46"/>
  <c r="AE463" i="46"/>
  <c r="AD463" i="46"/>
  <c r="AC463" i="46"/>
  <c r="AB463" i="46"/>
  <c r="AA463" i="46"/>
  <c r="Z463" i="46"/>
  <c r="Y463" i="46"/>
  <c r="AM462" i="46"/>
  <c r="D458" i="46"/>
  <c r="AL456" i="46"/>
  <c r="AK456" i="46"/>
  <c r="AJ456" i="46"/>
  <c r="AI456" i="46"/>
  <c r="AH456" i="46"/>
  <c r="AG456" i="46"/>
  <c r="AF456" i="46"/>
  <c r="AE456" i="46"/>
  <c r="AD456" i="46"/>
  <c r="AC456" i="46"/>
  <c r="AB456" i="46"/>
  <c r="AA456" i="46"/>
  <c r="Z456" i="46"/>
  <c r="Y456" i="46"/>
  <c r="AM455" i="46"/>
  <c r="AL452" i="46"/>
  <c r="AK452" i="46"/>
  <c r="AJ452" i="46"/>
  <c r="AI452" i="46"/>
  <c r="AH452" i="46"/>
  <c r="AG452" i="46"/>
  <c r="AF452" i="46"/>
  <c r="AE452" i="46"/>
  <c r="AD452" i="46"/>
  <c r="AM451" i="46"/>
  <c r="AL448" i="46"/>
  <c r="AK448" i="46"/>
  <c r="AJ448" i="46"/>
  <c r="AI448" i="46"/>
  <c r="AH448" i="46"/>
  <c r="AG448" i="46"/>
  <c r="AF448" i="46"/>
  <c r="AE448" i="46"/>
  <c r="AD448" i="46"/>
  <c r="Y448" i="46"/>
  <c r="AM447" i="46"/>
  <c r="AL445" i="46"/>
  <c r="AK445" i="46"/>
  <c r="AJ445" i="46"/>
  <c r="AI445" i="46"/>
  <c r="AH445" i="46"/>
  <c r="AG445" i="46"/>
  <c r="AF445" i="46"/>
  <c r="AE445" i="46"/>
  <c r="AD445" i="46"/>
  <c r="AA445" i="46"/>
  <c r="Z445" i="46"/>
  <c r="Y445" i="46"/>
  <c r="N445" i="46"/>
  <c r="AM444" i="46"/>
  <c r="AL442" i="46"/>
  <c r="AK442" i="46"/>
  <c r="AJ442" i="46"/>
  <c r="AI442" i="46"/>
  <c r="AH442" i="46"/>
  <c r="AG442" i="46"/>
  <c r="AF442" i="46"/>
  <c r="AE442" i="46"/>
  <c r="AD442" i="46"/>
  <c r="AA442" i="46"/>
  <c r="Z442" i="46"/>
  <c r="Y442" i="46"/>
  <c r="N442" i="46"/>
  <c r="AM441" i="46"/>
  <c r="AL438" i="46"/>
  <c r="AK438" i="46"/>
  <c r="AJ438" i="46"/>
  <c r="AI438" i="46"/>
  <c r="AH438" i="46"/>
  <c r="AG438" i="46"/>
  <c r="AF438" i="46"/>
  <c r="AE438" i="46"/>
  <c r="AD438" i="46"/>
  <c r="AA438" i="46"/>
  <c r="Z438" i="46"/>
  <c r="Y438" i="46"/>
  <c r="AM437" i="46"/>
  <c r="AL435" i="46"/>
  <c r="AK435" i="46"/>
  <c r="AJ435" i="46"/>
  <c r="AI435" i="46"/>
  <c r="AH435" i="46"/>
  <c r="AG435" i="46"/>
  <c r="AF435" i="46"/>
  <c r="AE435" i="46"/>
  <c r="AD435" i="46"/>
  <c r="AC435" i="46"/>
  <c r="AB435" i="46"/>
  <c r="AA435" i="46"/>
  <c r="Z435" i="46"/>
  <c r="Y435" i="46"/>
  <c r="N435" i="46"/>
  <c r="AM434" i="46"/>
  <c r="AL432" i="46"/>
  <c r="AK432" i="46"/>
  <c r="AJ432" i="46"/>
  <c r="AI432" i="46"/>
  <c r="AH432" i="46"/>
  <c r="AG432" i="46"/>
  <c r="AF432" i="46"/>
  <c r="AE432" i="46"/>
  <c r="AD432" i="46"/>
  <c r="AC432" i="46"/>
  <c r="AB432" i="46"/>
  <c r="AA432" i="46"/>
  <c r="Z432" i="46"/>
  <c r="Y432" i="46"/>
  <c r="N432" i="46"/>
  <c r="AM431" i="46"/>
  <c r="O458" i="46"/>
  <c r="AL429" i="46"/>
  <c r="AK429" i="46"/>
  <c r="AJ429" i="46"/>
  <c r="AI429" i="46"/>
  <c r="AH429" i="46"/>
  <c r="AG429" i="46"/>
  <c r="AF429" i="46"/>
  <c r="AE429" i="46"/>
  <c r="AD429" i="46"/>
  <c r="AC429" i="46"/>
  <c r="AB429" i="46"/>
  <c r="AA429" i="46"/>
  <c r="Z429" i="46"/>
  <c r="Y429" i="46"/>
  <c r="N429" i="46"/>
  <c r="AM428" i="46"/>
  <c r="F428" i="46"/>
  <c r="E428" i="46"/>
  <c r="D428" i="46"/>
  <c r="AL425" i="46"/>
  <c r="AK425" i="46"/>
  <c r="AJ425" i="46"/>
  <c r="AI425" i="46"/>
  <c r="AH425" i="46"/>
  <c r="AG425" i="46"/>
  <c r="AF425" i="46"/>
  <c r="AE425" i="46"/>
  <c r="AD425" i="46"/>
  <c r="AC425" i="46"/>
  <c r="AB425" i="46"/>
  <c r="AA425" i="46"/>
  <c r="Z425" i="46"/>
  <c r="Y425" i="46"/>
  <c r="AM424" i="46"/>
  <c r="AL422" i="46"/>
  <c r="AK422" i="46"/>
  <c r="AJ422" i="46"/>
  <c r="AI422" i="46"/>
  <c r="AH422" i="46"/>
  <c r="AG422" i="46"/>
  <c r="AF422" i="46"/>
  <c r="AE422" i="46"/>
  <c r="AD422" i="46"/>
  <c r="AC422" i="46"/>
  <c r="AB422" i="46"/>
  <c r="AA422" i="46"/>
  <c r="Z422" i="46"/>
  <c r="Y422" i="46"/>
  <c r="AM421" i="46"/>
  <c r="AL419" i="46"/>
  <c r="AK419" i="46"/>
  <c r="AJ419" i="46"/>
  <c r="AI419" i="46"/>
  <c r="AH419" i="46"/>
  <c r="AG419" i="46"/>
  <c r="AF419" i="46"/>
  <c r="AE419" i="46"/>
  <c r="AD419" i="46"/>
  <c r="AC419" i="46"/>
  <c r="AB419" i="46"/>
  <c r="AA419" i="46"/>
  <c r="Z419" i="46"/>
  <c r="Y419" i="46"/>
  <c r="AM418" i="46"/>
  <c r="AL416" i="46"/>
  <c r="AK416" i="46"/>
  <c r="AJ416" i="46"/>
  <c r="AI416" i="46"/>
  <c r="AH416" i="46"/>
  <c r="AG416" i="46"/>
  <c r="AF416" i="46"/>
  <c r="AE416" i="46"/>
  <c r="AD416" i="46"/>
  <c r="AC416" i="46"/>
  <c r="AB416" i="46"/>
  <c r="AA416" i="46"/>
  <c r="Z416" i="46"/>
  <c r="Y416" i="46"/>
  <c r="AM415" i="46"/>
  <c r="AL413" i="46"/>
  <c r="AK413" i="46"/>
  <c r="AJ413" i="46"/>
  <c r="AI413" i="46"/>
  <c r="AH413" i="46"/>
  <c r="AH528" i="46" s="1"/>
  <c r="AG413" i="46"/>
  <c r="AF413" i="46"/>
  <c r="AE413" i="46"/>
  <c r="AD413" i="46"/>
  <c r="AC413" i="46"/>
  <c r="AB413" i="46"/>
  <c r="AA413" i="46"/>
  <c r="Z413" i="46"/>
  <c r="Y413" i="46"/>
  <c r="AM412" i="46"/>
  <c r="AL410" i="46"/>
  <c r="AK410" i="46"/>
  <c r="AJ410" i="46"/>
  <c r="AI410" i="46"/>
  <c r="AH410" i="46"/>
  <c r="AG410" i="46"/>
  <c r="AF410" i="46"/>
  <c r="AE410" i="46"/>
  <c r="AD410" i="46"/>
  <c r="AC410" i="46"/>
  <c r="AB410" i="46"/>
  <c r="AA410" i="46"/>
  <c r="Z410" i="46"/>
  <c r="Y410" i="46"/>
  <c r="Y528" i="46" s="1"/>
  <c r="AM409" i="46"/>
  <c r="AE527" i="46"/>
  <c r="AD399" i="46"/>
  <c r="O384" i="46"/>
  <c r="D384" i="46"/>
  <c r="AL382" i="46"/>
  <c r="AK382" i="46"/>
  <c r="AJ382" i="46"/>
  <c r="AI382" i="46"/>
  <c r="AH382" i="46"/>
  <c r="AG382" i="46"/>
  <c r="AF382" i="46"/>
  <c r="AE382" i="46"/>
  <c r="AD382" i="46"/>
  <c r="AC382" i="46"/>
  <c r="AB382" i="46"/>
  <c r="AA382" i="46"/>
  <c r="Z382" i="46"/>
  <c r="Y382" i="46"/>
  <c r="N382" i="46"/>
  <c r="AM381" i="46"/>
  <c r="AL379" i="46"/>
  <c r="AK379" i="46"/>
  <c r="AJ379" i="46"/>
  <c r="AI379" i="46"/>
  <c r="AH379" i="46"/>
  <c r="AG379" i="46"/>
  <c r="AF379" i="46"/>
  <c r="AE379" i="46"/>
  <c r="AD379" i="46"/>
  <c r="AC379" i="46"/>
  <c r="AB379" i="46"/>
  <c r="AA379" i="46"/>
  <c r="Z379" i="46"/>
  <c r="Y379" i="46"/>
  <c r="N379" i="46"/>
  <c r="AM378" i="46"/>
  <c r="AL376" i="46"/>
  <c r="AK376" i="46"/>
  <c r="AJ376" i="46"/>
  <c r="AI376" i="46"/>
  <c r="AH376" i="46"/>
  <c r="AG376" i="46"/>
  <c r="AF376" i="46"/>
  <c r="AE376" i="46"/>
  <c r="AD376" i="46"/>
  <c r="AC376" i="46"/>
  <c r="AB376" i="46"/>
  <c r="AA376" i="46"/>
  <c r="Z376" i="46"/>
  <c r="Y376" i="46"/>
  <c r="N376" i="46"/>
  <c r="AM375" i="46"/>
  <c r="AL372" i="46"/>
  <c r="AK372" i="46"/>
  <c r="AJ372" i="46"/>
  <c r="AI372" i="46"/>
  <c r="AH372" i="46"/>
  <c r="AG372" i="46"/>
  <c r="AF372" i="46"/>
  <c r="AE372" i="46"/>
  <c r="AD372" i="46"/>
  <c r="AC372" i="46"/>
  <c r="AB372" i="46"/>
  <c r="AA372" i="46"/>
  <c r="Z372" i="46"/>
  <c r="Y372" i="46"/>
  <c r="N372" i="46"/>
  <c r="AM371" i="46"/>
  <c r="AL369" i="46"/>
  <c r="AK369" i="46"/>
  <c r="AJ369" i="46"/>
  <c r="AI369" i="46"/>
  <c r="AH369" i="46"/>
  <c r="AG369" i="46"/>
  <c r="AF369" i="46"/>
  <c r="AE369" i="46"/>
  <c r="AD369" i="46"/>
  <c r="AC369" i="46"/>
  <c r="AB369" i="46"/>
  <c r="AA369" i="46"/>
  <c r="Z369" i="46"/>
  <c r="Y369" i="46"/>
  <c r="N369" i="46"/>
  <c r="AM368" i="46"/>
  <c r="AL366" i="46"/>
  <c r="AK366" i="46"/>
  <c r="AJ366" i="46"/>
  <c r="AI366" i="46"/>
  <c r="AH366" i="46"/>
  <c r="AG366" i="46"/>
  <c r="AF366" i="46"/>
  <c r="AE366" i="46"/>
  <c r="AD366" i="46"/>
  <c r="AC366" i="46"/>
  <c r="AB366" i="46"/>
  <c r="AA366" i="46"/>
  <c r="Z366" i="46"/>
  <c r="Y366" i="46"/>
  <c r="N366" i="46"/>
  <c r="AM365" i="46"/>
  <c r="AL363" i="46"/>
  <c r="AK363" i="46"/>
  <c r="AJ363" i="46"/>
  <c r="AI363" i="46"/>
  <c r="AH363" i="46"/>
  <c r="AG363" i="46"/>
  <c r="AF363" i="46"/>
  <c r="AE363" i="46"/>
  <c r="AD363" i="46"/>
  <c r="AC363" i="46"/>
  <c r="AB363" i="46"/>
  <c r="AA363" i="46"/>
  <c r="Z363" i="46"/>
  <c r="Y363" i="46"/>
  <c r="N363" i="46"/>
  <c r="AM362" i="46"/>
  <c r="AL360" i="46"/>
  <c r="AK360" i="46"/>
  <c r="AJ360" i="46"/>
  <c r="AI360" i="46"/>
  <c r="AH360" i="46"/>
  <c r="AG360" i="46"/>
  <c r="AF360" i="46"/>
  <c r="AE360" i="46"/>
  <c r="AD360" i="46"/>
  <c r="AC360" i="46"/>
  <c r="AB360" i="46"/>
  <c r="AA360" i="46"/>
  <c r="Z360" i="46"/>
  <c r="Y360" i="46"/>
  <c r="N360" i="46"/>
  <c r="AM359" i="46"/>
  <c r="AL356" i="46"/>
  <c r="AK356" i="46"/>
  <c r="AJ356" i="46"/>
  <c r="AI356" i="46"/>
  <c r="AH356" i="46"/>
  <c r="AG356" i="46"/>
  <c r="AF356" i="46"/>
  <c r="AE356" i="46"/>
  <c r="AD356" i="46"/>
  <c r="AC356" i="46"/>
  <c r="AB356" i="46"/>
  <c r="AA356" i="46"/>
  <c r="Z356" i="46"/>
  <c r="Y356" i="46"/>
  <c r="N356" i="46"/>
  <c r="AA397" i="46" s="1"/>
  <c r="AM355" i="46"/>
  <c r="AL353" i="46"/>
  <c r="AK353" i="46"/>
  <c r="AJ353" i="46"/>
  <c r="AI353" i="46"/>
  <c r="AH353" i="46"/>
  <c r="AG353" i="46"/>
  <c r="AF353" i="46"/>
  <c r="AE353" i="46"/>
  <c r="AE384" i="46" s="1"/>
  <c r="AD353" i="46"/>
  <c r="AC353" i="46"/>
  <c r="AB353" i="46"/>
  <c r="AA353" i="46"/>
  <c r="Z353" i="46"/>
  <c r="Z397" i="46" s="1"/>
  <c r="Y353" i="46"/>
  <c r="Y396" i="46" s="1"/>
  <c r="AM352" i="46"/>
  <c r="AL349" i="46"/>
  <c r="AK349" i="46"/>
  <c r="AJ349" i="46"/>
  <c r="AI349" i="46"/>
  <c r="AH349" i="46"/>
  <c r="AG349" i="46"/>
  <c r="AF349" i="46"/>
  <c r="AE349" i="46"/>
  <c r="AD349" i="46"/>
  <c r="AC349" i="46"/>
  <c r="AB349" i="46"/>
  <c r="AA349" i="46"/>
  <c r="Z349" i="46"/>
  <c r="Y349" i="46"/>
  <c r="AM348" i="46"/>
  <c r="AL345" i="46"/>
  <c r="AK345" i="46"/>
  <c r="AJ345" i="46"/>
  <c r="AI345" i="46"/>
  <c r="AH345" i="46"/>
  <c r="AG345" i="46"/>
  <c r="AF345" i="46"/>
  <c r="AE345" i="46"/>
  <c r="AD345" i="46"/>
  <c r="AC345" i="46"/>
  <c r="AB345" i="46"/>
  <c r="AA345" i="46"/>
  <c r="Z345" i="46"/>
  <c r="Y345" i="46"/>
  <c r="AM344" i="46"/>
  <c r="AL342" i="46"/>
  <c r="AK342" i="46"/>
  <c r="AJ342" i="46"/>
  <c r="AI342" i="46"/>
  <c r="AH342" i="46"/>
  <c r="AG342" i="46"/>
  <c r="AM341" i="46"/>
  <c r="AL339" i="46"/>
  <c r="AK339" i="46"/>
  <c r="AJ339" i="46"/>
  <c r="AI339" i="46"/>
  <c r="AH339" i="46"/>
  <c r="AG339" i="46"/>
  <c r="AF339" i="46"/>
  <c r="AE339" i="46"/>
  <c r="AD339" i="46"/>
  <c r="AC339" i="46"/>
  <c r="AB339" i="46"/>
  <c r="AA339" i="46"/>
  <c r="Z339" i="46"/>
  <c r="Y339" i="46"/>
  <c r="N339" i="46"/>
  <c r="AM338" i="46"/>
  <c r="AL336" i="46"/>
  <c r="AK336" i="46"/>
  <c r="AJ336" i="46"/>
  <c r="AI336" i="46"/>
  <c r="AH336" i="46"/>
  <c r="AG336" i="46"/>
  <c r="AM335" i="46"/>
  <c r="AL333" i="46"/>
  <c r="AK333" i="46"/>
  <c r="AJ333" i="46"/>
  <c r="AI333" i="46"/>
  <c r="AH333" i="46"/>
  <c r="AG333" i="46"/>
  <c r="AM332" i="46"/>
  <c r="AL329" i="46"/>
  <c r="AK329" i="46"/>
  <c r="AJ329" i="46"/>
  <c r="AI329" i="46"/>
  <c r="AH329" i="46"/>
  <c r="AG329" i="46"/>
  <c r="AM328" i="46"/>
  <c r="AL326" i="46"/>
  <c r="AK326" i="46"/>
  <c r="AJ326" i="46"/>
  <c r="AI326" i="46"/>
  <c r="AH326" i="46"/>
  <c r="AG326" i="46"/>
  <c r="AM325" i="46"/>
  <c r="AL323" i="46"/>
  <c r="AK323" i="46"/>
  <c r="AJ323" i="46"/>
  <c r="AI323" i="46"/>
  <c r="AH323" i="46"/>
  <c r="AG323" i="46"/>
  <c r="AM322" i="46"/>
  <c r="AL320" i="46"/>
  <c r="AK320" i="46"/>
  <c r="AJ320" i="46"/>
  <c r="AI320" i="46"/>
  <c r="AH320" i="46"/>
  <c r="AG320" i="46"/>
  <c r="AF320" i="46"/>
  <c r="AE320" i="46"/>
  <c r="AD320" i="46"/>
  <c r="AC320" i="46"/>
  <c r="AB320" i="46"/>
  <c r="AA320" i="46"/>
  <c r="Z320" i="46"/>
  <c r="Y320" i="46"/>
  <c r="N320" i="46"/>
  <c r="AM319" i="46"/>
  <c r="AL317" i="46"/>
  <c r="AK317" i="46"/>
  <c r="AJ317" i="46"/>
  <c r="AI317" i="46"/>
  <c r="AH317" i="46"/>
  <c r="AG317" i="46"/>
  <c r="AM316" i="46"/>
  <c r="AL314" i="46"/>
  <c r="AK314" i="46"/>
  <c r="AJ314" i="46"/>
  <c r="AI314" i="46"/>
  <c r="AH314" i="46"/>
  <c r="AG314" i="46"/>
  <c r="AM313" i="46"/>
  <c r="AL311" i="46"/>
  <c r="AK311" i="46"/>
  <c r="AJ311" i="46"/>
  <c r="AI311" i="46"/>
  <c r="AH311" i="46"/>
  <c r="AG311" i="46"/>
  <c r="AF311" i="46"/>
  <c r="AE311" i="46"/>
  <c r="AD311" i="46"/>
  <c r="AC311" i="46"/>
  <c r="AB311" i="46"/>
  <c r="AA311" i="46"/>
  <c r="Z311" i="46"/>
  <c r="Y311" i="46"/>
  <c r="N311" i="46"/>
  <c r="AM310" i="46"/>
  <c r="AL308" i="46"/>
  <c r="AK308" i="46"/>
  <c r="AJ308" i="46"/>
  <c r="AI308" i="46"/>
  <c r="AH308" i="46"/>
  <c r="AG308" i="46"/>
  <c r="AF308" i="46"/>
  <c r="AE308" i="46"/>
  <c r="AD308" i="46"/>
  <c r="AC308" i="46"/>
  <c r="AB308" i="46"/>
  <c r="AA308" i="46"/>
  <c r="Z308" i="46"/>
  <c r="Y308" i="46"/>
  <c r="N308" i="46"/>
  <c r="AM307" i="46"/>
  <c r="AL304" i="46"/>
  <c r="AL400" i="46" s="1"/>
  <c r="AK304" i="46"/>
  <c r="AJ304" i="46"/>
  <c r="AI304" i="46"/>
  <c r="AH304" i="46"/>
  <c r="AG304" i="46"/>
  <c r="AM303" i="46"/>
  <c r="AL301" i="46"/>
  <c r="AK301" i="46"/>
  <c r="AJ301" i="46"/>
  <c r="AI301" i="46"/>
  <c r="AH301" i="46"/>
  <c r="AG301" i="46"/>
  <c r="AM300" i="46"/>
  <c r="AL298" i="46"/>
  <c r="AK298" i="46"/>
  <c r="AJ298" i="46"/>
  <c r="AI298" i="46"/>
  <c r="AH298" i="46"/>
  <c r="AG298" i="46"/>
  <c r="AM297" i="46"/>
  <c r="AL295" i="46"/>
  <c r="AK295" i="46"/>
  <c r="AJ295" i="46"/>
  <c r="AI295" i="46"/>
  <c r="AH295" i="46"/>
  <c r="AG295" i="46"/>
  <c r="AM294" i="46"/>
  <c r="AL292" i="46"/>
  <c r="AK292" i="46"/>
  <c r="AJ292" i="46"/>
  <c r="AI292" i="46"/>
  <c r="AH292" i="46"/>
  <c r="AG292" i="46"/>
  <c r="AF292" i="46"/>
  <c r="AE292" i="46"/>
  <c r="AD292" i="46"/>
  <c r="AC292" i="46"/>
  <c r="AB292" i="46"/>
  <c r="AA292" i="46"/>
  <c r="Z292" i="46"/>
  <c r="Y292" i="46"/>
  <c r="AM291" i="46"/>
  <c r="AL289" i="46"/>
  <c r="AK289" i="46"/>
  <c r="AJ289" i="46"/>
  <c r="AI289" i="46"/>
  <c r="AH289" i="46"/>
  <c r="AG289" i="46"/>
  <c r="AF289" i="46"/>
  <c r="AE289" i="46"/>
  <c r="AD289" i="46"/>
  <c r="AC289" i="46"/>
  <c r="AB289" i="46"/>
  <c r="AA289" i="46"/>
  <c r="Z289" i="46"/>
  <c r="Y289" i="46"/>
  <c r="AM288" i="46"/>
  <c r="AL286" i="46"/>
  <c r="AK286" i="46"/>
  <c r="AJ286" i="46"/>
  <c r="AI286" i="46"/>
  <c r="AH286" i="46"/>
  <c r="AG286" i="46"/>
  <c r="AF286" i="46"/>
  <c r="AE286" i="46"/>
  <c r="AD286" i="46"/>
  <c r="AC286" i="46"/>
  <c r="AB286" i="46"/>
  <c r="AA286" i="46"/>
  <c r="Z286" i="46"/>
  <c r="Y286" i="46"/>
  <c r="AM285" i="46"/>
  <c r="AL283" i="46"/>
  <c r="AK283" i="46"/>
  <c r="AJ283" i="46"/>
  <c r="AI283" i="46"/>
  <c r="AH283" i="46"/>
  <c r="AG283" i="46"/>
  <c r="AF283" i="46"/>
  <c r="AE283" i="46"/>
  <c r="AD283" i="46"/>
  <c r="AC283" i="46"/>
  <c r="AB283" i="46"/>
  <c r="AA283" i="46"/>
  <c r="Z283" i="46"/>
  <c r="Y283" i="46"/>
  <c r="AM282" i="46"/>
  <c r="AL280" i="46"/>
  <c r="AK280" i="46"/>
  <c r="AJ280" i="46"/>
  <c r="AI280" i="46"/>
  <c r="AH280" i="46"/>
  <c r="AG280" i="46"/>
  <c r="AF280" i="46"/>
  <c r="AE280" i="46"/>
  <c r="AD280" i="46"/>
  <c r="AC280" i="46"/>
  <c r="AB280" i="46"/>
  <c r="AA280" i="46"/>
  <c r="Z280" i="46"/>
  <c r="Y280" i="46"/>
  <c r="AM279" i="46"/>
  <c r="AK400" i="46"/>
  <c r="AH397" i="46"/>
  <c r="AF400" i="46"/>
  <c r="AD400" i="46"/>
  <c r="AA400" i="46"/>
  <c r="O255" i="46"/>
  <c r="D255" i="46"/>
  <c r="AL253" i="46"/>
  <c r="AK253" i="46"/>
  <c r="AJ253" i="46"/>
  <c r="AI253" i="46"/>
  <c r="AH253" i="46"/>
  <c r="AG253" i="46"/>
  <c r="AF253" i="46"/>
  <c r="AE253" i="46"/>
  <c r="AD253" i="46"/>
  <c r="AC253" i="46"/>
  <c r="AB253" i="46"/>
  <c r="AA253" i="46"/>
  <c r="Z253" i="46"/>
  <c r="Y253" i="46"/>
  <c r="N253" i="46"/>
  <c r="AM252" i="46"/>
  <c r="AL250" i="46"/>
  <c r="AK250" i="46"/>
  <c r="AJ250" i="46"/>
  <c r="AI250" i="46"/>
  <c r="AH250" i="46"/>
  <c r="AG250" i="46"/>
  <c r="AF250" i="46"/>
  <c r="AE250" i="46"/>
  <c r="AD250" i="46"/>
  <c r="AC250" i="46"/>
  <c r="AB250" i="46"/>
  <c r="AA250" i="46"/>
  <c r="Z250" i="46"/>
  <c r="Y250" i="46"/>
  <c r="N250" i="46"/>
  <c r="AM249" i="46"/>
  <c r="AL247" i="46"/>
  <c r="AK247" i="46"/>
  <c r="AJ247" i="46"/>
  <c r="AI247" i="46"/>
  <c r="AH247" i="46"/>
  <c r="AG247" i="46"/>
  <c r="AF247" i="46"/>
  <c r="AE247" i="46"/>
  <c r="AD247" i="46"/>
  <c r="AC247" i="46"/>
  <c r="AB247" i="46"/>
  <c r="AA247" i="46"/>
  <c r="Z247" i="46"/>
  <c r="Y247" i="46"/>
  <c r="N247" i="46"/>
  <c r="AM246" i="46"/>
  <c r="AL243" i="46"/>
  <c r="AK243" i="46"/>
  <c r="AJ243" i="46"/>
  <c r="AI243" i="46"/>
  <c r="AH243" i="46"/>
  <c r="AG243" i="46"/>
  <c r="AF243" i="46"/>
  <c r="AE243" i="46"/>
  <c r="AD243" i="46"/>
  <c r="AC243" i="46"/>
  <c r="AB243" i="46"/>
  <c r="AA243" i="46"/>
  <c r="Z243" i="46"/>
  <c r="Y243" i="46"/>
  <c r="N243" i="46"/>
  <c r="AM242" i="46"/>
  <c r="AL240" i="46"/>
  <c r="AK240" i="46"/>
  <c r="AJ240" i="46"/>
  <c r="AI240" i="46"/>
  <c r="AH240" i="46"/>
  <c r="AG240" i="46"/>
  <c r="AF240" i="46"/>
  <c r="AE240" i="46"/>
  <c r="AD240" i="46"/>
  <c r="AC240" i="46"/>
  <c r="AB240" i="46"/>
  <c r="AA240" i="46"/>
  <c r="Z240" i="46"/>
  <c r="Y240" i="46"/>
  <c r="N240" i="46"/>
  <c r="AM239" i="46"/>
  <c r="AL237" i="46"/>
  <c r="AK237" i="46"/>
  <c r="AJ237" i="46"/>
  <c r="AI237" i="46"/>
  <c r="AH237" i="46"/>
  <c r="AG237" i="46"/>
  <c r="AF237" i="46"/>
  <c r="AE237" i="46"/>
  <c r="AD237" i="46"/>
  <c r="AC237" i="46"/>
  <c r="AB237" i="46"/>
  <c r="AA237" i="46"/>
  <c r="Z237" i="46"/>
  <c r="Y237" i="46"/>
  <c r="N237" i="46"/>
  <c r="AM236" i="46"/>
  <c r="AL234" i="46"/>
  <c r="AK234" i="46"/>
  <c r="AJ234" i="46"/>
  <c r="AI234" i="46"/>
  <c r="AH234" i="46"/>
  <c r="AG234" i="46"/>
  <c r="AF234" i="46"/>
  <c r="AE234" i="46"/>
  <c r="AD234" i="46"/>
  <c r="AC234" i="46"/>
  <c r="AB234" i="46"/>
  <c r="AA234" i="46"/>
  <c r="Z234" i="46"/>
  <c r="Y234" i="46"/>
  <c r="N234" i="46"/>
  <c r="AM233" i="46"/>
  <c r="AL231" i="46"/>
  <c r="AK231" i="46"/>
  <c r="AJ231" i="46"/>
  <c r="AI231" i="46"/>
  <c r="AH231" i="46"/>
  <c r="AG231" i="46"/>
  <c r="AF231" i="46"/>
  <c r="AE231" i="46"/>
  <c r="AD231" i="46"/>
  <c r="AC231" i="46"/>
  <c r="AB231" i="46"/>
  <c r="AA231" i="46"/>
  <c r="Z231" i="46"/>
  <c r="Y231" i="46"/>
  <c r="N231" i="46"/>
  <c r="AM230" i="46"/>
  <c r="AL227" i="46"/>
  <c r="AK227" i="46"/>
  <c r="AJ227" i="46"/>
  <c r="AI227" i="46"/>
  <c r="AH227" i="46"/>
  <c r="AG227" i="46"/>
  <c r="AF227" i="46"/>
  <c r="AE227" i="46"/>
  <c r="AD227" i="46"/>
  <c r="AC227" i="46"/>
  <c r="AB227" i="46"/>
  <c r="AA227" i="46"/>
  <c r="Z227" i="46"/>
  <c r="Y227" i="46"/>
  <c r="N227" i="46"/>
  <c r="AM226" i="46"/>
  <c r="AL224" i="46"/>
  <c r="AK224" i="46"/>
  <c r="AJ224" i="46"/>
  <c r="AI224" i="46"/>
  <c r="AH224" i="46"/>
  <c r="AG224" i="46"/>
  <c r="AF224" i="46"/>
  <c r="AE224" i="46"/>
  <c r="AD224" i="46"/>
  <c r="AC224" i="46"/>
  <c r="AB224" i="46"/>
  <c r="AA224" i="46"/>
  <c r="Z224" i="46"/>
  <c r="Y224" i="46"/>
  <c r="AM223" i="46"/>
  <c r="AL220" i="46"/>
  <c r="AK220" i="46"/>
  <c r="AJ220" i="46"/>
  <c r="AI220" i="46"/>
  <c r="AH220" i="46"/>
  <c r="AG220" i="46"/>
  <c r="AF220" i="46"/>
  <c r="AE220" i="46"/>
  <c r="AD220" i="46"/>
  <c r="AC220" i="46"/>
  <c r="AB220" i="46"/>
  <c r="AA220" i="46"/>
  <c r="Z220" i="46"/>
  <c r="Y220" i="46"/>
  <c r="AM219" i="46"/>
  <c r="AL216" i="46"/>
  <c r="AK216" i="46"/>
  <c r="AJ216" i="46"/>
  <c r="AI216" i="46"/>
  <c r="AH216" i="46"/>
  <c r="AG216" i="46"/>
  <c r="AF216" i="46"/>
  <c r="AE216" i="46"/>
  <c r="AD216" i="46"/>
  <c r="AC216" i="46"/>
  <c r="AB216" i="46"/>
  <c r="AA216" i="46"/>
  <c r="Z216" i="46"/>
  <c r="Y216" i="46"/>
  <c r="AM215" i="46"/>
  <c r="AL213" i="46"/>
  <c r="AK213" i="46"/>
  <c r="AJ213" i="46"/>
  <c r="AI213" i="46"/>
  <c r="AH213" i="46"/>
  <c r="AG213" i="46"/>
  <c r="AF213" i="46"/>
  <c r="AE213" i="46"/>
  <c r="AD213" i="46"/>
  <c r="AC213" i="46"/>
  <c r="AB213" i="46"/>
  <c r="AA213" i="46"/>
  <c r="Z213" i="46"/>
  <c r="Y213" i="46"/>
  <c r="N213" i="46"/>
  <c r="AM212" i="46"/>
  <c r="AL210" i="46"/>
  <c r="AK210" i="46"/>
  <c r="AJ210" i="46"/>
  <c r="AI210" i="46"/>
  <c r="AH210" i="46"/>
  <c r="AG210" i="46"/>
  <c r="AF210" i="46"/>
  <c r="AE210" i="46"/>
  <c r="AD210" i="46"/>
  <c r="AC210" i="46"/>
  <c r="AB210" i="46"/>
  <c r="AA210" i="46"/>
  <c r="Z210" i="46"/>
  <c r="Y210" i="46"/>
  <c r="N210" i="46"/>
  <c r="AM209" i="46"/>
  <c r="AL207" i="46"/>
  <c r="AK207" i="46"/>
  <c r="AJ207" i="46"/>
  <c r="AI207" i="46"/>
  <c r="AH207" i="46"/>
  <c r="AG207" i="46"/>
  <c r="AF207" i="46"/>
  <c r="AE207" i="46"/>
  <c r="AD207" i="46"/>
  <c r="AC207" i="46"/>
  <c r="AB207" i="46"/>
  <c r="AA207" i="46"/>
  <c r="Z207" i="46"/>
  <c r="Y207" i="46"/>
  <c r="N207" i="46"/>
  <c r="AM206" i="46"/>
  <c r="AL204" i="46"/>
  <c r="AK204" i="46"/>
  <c r="AJ204" i="46"/>
  <c r="AI204" i="46"/>
  <c r="AH204" i="46"/>
  <c r="AG204" i="46"/>
  <c r="AF204" i="46"/>
  <c r="AE204" i="46"/>
  <c r="AD204" i="46"/>
  <c r="AC204" i="46"/>
  <c r="AB204" i="46"/>
  <c r="AA204" i="46"/>
  <c r="Z204" i="46"/>
  <c r="Y204" i="46"/>
  <c r="N204" i="46"/>
  <c r="AF265" i="46" s="1"/>
  <c r="AM203" i="46"/>
  <c r="AL200" i="46"/>
  <c r="AK200" i="46"/>
  <c r="AJ200" i="46"/>
  <c r="AI200" i="46"/>
  <c r="AH200" i="46"/>
  <c r="AG200" i="46"/>
  <c r="AF200" i="46"/>
  <c r="AE200" i="46"/>
  <c r="AD200" i="46"/>
  <c r="AC200" i="46"/>
  <c r="AB200" i="46"/>
  <c r="AA200" i="46"/>
  <c r="Z200" i="46"/>
  <c r="Y200" i="46"/>
  <c r="AM199" i="46"/>
  <c r="AL197" i="46"/>
  <c r="AK197" i="46"/>
  <c r="AJ197" i="46"/>
  <c r="AI197" i="46"/>
  <c r="AH197" i="46"/>
  <c r="AG197" i="46"/>
  <c r="AF197" i="46"/>
  <c r="AE197" i="46"/>
  <c r="AD197" i="46"/>
  <c r="AC197" i="46"/>
  <c r="AB197" i="46"/>
  <c r="AA197" i="46"/>
  <c r="Z197" i="46"/>
  <c r="Y197" i="46"/>
  <c r="AM196" i="46"/>
  <c r="AL194" i="46"/>
  <c r="AK194" i="46"/>
  <c r="AJ194" i="46"/>
  <c r="AI194" i="46"/>
  <c r="AH194" i="46"/>
  <c r="AG194" i="46"/>
  <c r="AF194" i="46"/>
  <c r="AE194" i="46"/>
  <c r="AD194" i="46"/>
  <c r="AC194" i="46"/>
  <c r="AB194" i="46"/>
  <c r="AA194" i="46"/>
  <c r="Z194" i="46"/>
  <c r="Y194" i="46"/>
  <c r="AM193" i="46"/>
  <c r="AL191" i="46"/>
  <c r="AK191" i="46"/>
  <c r="AJ191" i="46"/>
  <c r="AI191" i="46"/>
  <c r="AH191" i="46"/>
  <c r="AG191" i="46"/>
  <c r="AF191" i="46"/>
  <c r="AE191" i="46"/>
  <c r="AD191" i="46"/>
  <c r="AC191" i="46"/>
  <c r="AB191" i="46"/>
  <c r="AA191" i="46"/>
  <c r="Z191" i="46"/>
  <c r="Y191" i="46"/>
  <c r="N191" i="46"/>
  <c r="AM190" i="46"/>
  <c r="AL188" i="46"/>
  <c r="AK188" i="46"/>
  <c r="AJ188" i="46"/>
  <c r="AI188" i="46"/>
  <c r="AH188" i="46"/>
  <c r="AG188" i="46"/>
  <c r="AF188" i="46"/>
  <c r="AE188" i="46"/>
  <c r="AD188" i="46"/>
  <c r="AC188" i="46"/>
  <c r="AB188" i="46"/>
  <c r="AA188" i="46"/>
  <c r="Z188" i="46"/>
  <c r="Y188" i="46"/>
  <c r="N188" i="46"/>
  <c r="AM187" i="46"/>
  <c r="AL185" i="46"/>
  <c r="AK185" i="46"/>
  <c r="AJ185" i="46"/>
  <c r="AI185" i="46"/>
  <c r="AH185" i="46"/>
  <c r="AG185" i="46"/>
  <c r="AF185" i="46"/>
  <c r="AE185" i="46"/>
  <c r="AD185" i="46"/>
  <c r="AC185" i="46"/>
  <c r="AB185" i="46"/>
  <c r="AA185" i="46"/>
  <c r="Z185" i="46"/>
  <c r="Y185" i="46"/>
  <c r="N185" i="46"/>
  <c r="AM184" i="46"/>
  <c r="AL182" i="46"/>
  <c r="AK182" i="46"/>
  <c r="AJ182" i="46"/>
  <c r="AI182" i="46"/>
  <c r="AH182" i="46"/>
  <c r="AG182" i="46"/>
  <c r="AF182" i="46"/>
  <c r="AE182" i="46"/>
  <c r="AD182" i="46"/>
  <c r="AC182" i="46"/>
  <c r="AB182" i="46"/>
  <c r="AA182" i="46"/>
  <c r="Z182" i="46"/>
  <c r="Y182" i="46"/>
  <c r="N182" i="46"/>
  <c r="AM181" i="46"/>
  <c r="AL179" i="46"/>
  <c r="AK179" i="46"/>
  <c r="AJ179" i="46"/>
  <c r="AI179" i="46"/>
  <c r="AH179" i="46"/>
  <c r="AG179" i="46"/>
  <c r="AF179" i="46"/>
  <c r="AE179" i="46"/>
  <c r="AD179" i="46"/>
  <c r="AC179" i="46"/>
  <c r="AB179" i="46"/>
  <c r="AA179" i="46"/>
  <c r="Z179" i="46"/>
  <c r="Y179" i="46"/>
  <c r="N179" i="46"/>
  <c r="AM178" i="46"/>
  <c r="AL175" i="46"/>
  <c r="AK175" i="46"/>
  <c r="AJ175" i="46"/>
  <c r="AI175" i="46"/>
  <c r="AH175" i="46"/>
  <c r="AG175" i="46"/>
  <c r="AF175" i="46"/>
  <c r="AE175" i="46"/>
  <c r="AD175" i="46"/>
  <c r="AC175" i="46"/>
  <c r="AB175" i="46"/>
  <c r="AA175" i="46"/>
  <c r="Z175" i="46"/>
  <c r="Y175" i="46"/>
  <c r="AM174" i="46"/>
  <c r="AL172" i="46"/>
  <c r="AK172" i="46"/>
  <c r="AJ172" i="46"/>
  <c r="AI172" i="46"/>
  <c r="AH172" i="46"/>
  <c r="AG172" i="46"/>
  <c r="AF172" i="46"/>
  <c r="AE172" i="46"/>
  <c r="AD172" i="46"/>
  <c r="AC172" i="46"/>
  <c r="AB172" i="46"/>
  <c r="AA172" i="46"/>
  <c r="Z172" i="46"/>
  <c r="Y172" i="46"/>
  <c r="AM171" i="46"/>
  <c r="AL169" i="46"/>
  <c r="AK169" i="46"/>
  <c r="AJ169" i="46"/>
  <c r="AI169" i="46"/>
  <c r="AH169" i="46"/>
  <c r="AG169" i="46"/>
  <c r="AF169" i="46"/>
  <c r="AE169" i="46"/>
  <c r="AD169" i="46"/>
  <c r="AC169" i="46"/>
  <c r="AB169" i="46"/>
  <c r="AA169" i="46"/>
  <c r="Z169" i="46"/>
  <c r="Y169" i="46"/>
  <c r="AM168" i="46"/>
  <c r="AL166" i="46"/>
  <c r="AK166" i="46"/>
  <c r="AJ166" i="46"/>
  <c r="AI166" i="46"/>
  <c r="AH166" i="46"/>
  <c r="AG166" i="46"/>
  <c r="AF166" i="46"/>
  <c r="AE166" i="46"/>
  <c r="AD166" i="46"/>
  <c r="AC166" i="46"/>
  <c r="AB166" i="46"/>
  <c r="AA166" i="46"/>
  <c r="Z166" i="46"/>
  <c r="Y166" i="46"/>
  <c r="AM165" i="46"/>
  <c r="AL163" i="46"/>
  <c r="AL268" i="46" s="1"/>
  <c r="AK163" i="46"/>
  <c r="AJ163" i="46"/>
  <c r="AI163" i="46"/>
  <c r="AH163" i="46"/>
  <c r="AG163" i="46"/>
  <c r="AF163" i="46"/>
  <c r="AE163" i="46"/>
  <c r="AD163" i="46"/>
  <c r="AC163" i="46"/>
  <c r="AB163" i="46"/>
  <c r="AA163" i="46"/>
  <c r="Z163" i="46"/>
  <c r="Y163" i="46"/>
  <c r="AM162" i="46"/>
  <c r="AL160" i="46"/>
  <c r="AK160" i="46"/>
  <c r="AJ160" i="46"/>
  <c r="AI160" i="46"/>
  <c r="AH160" i="46"/>
  <c r="AG160" i="46"/>
  <c r="AF160" i="46"/>
  <c r="AE160" i="46"/>
  <c r="AE265" i="46" s="1"/>
  <c r="AD160" i="46"/>
  <c r="AC160" i="46"/>
  <c r="AB160" i="46"/>
  <c r="AA160" i="46"/>
  <c r="Z160" i="46"/>
  <c r="Y160" i="46"/>
  <c r="AM159" i="46"/>
  <c r="AL157" i="46"/>
  <c r="AK157" i="46"/>
  <c r="AJ157" i="46"/>
  <c r="AI157" i="46"/>
  <c r="AH157" i="46"/>
  <c r="AG157" i="46"/>
  <c r="AF157" i="46"/>
  <c r="AE157" i="46"/>
  <c r="AD157" i="46"/>
  <c r="AC157" i="46"/>
  <c r="AB157" i="46"/>
  <c r="AA157" i="46"/>
  <c r="Z157" i="46"/>
  <c r="Y157" i="46"/>
  <c r="AM156" i="46"/>
  <c r="AL154" i="46"/>
  <c r="AK154" i="46"/>
  <c r="AJ154" i="46"/>
  <c r="AI154" i="46"/>
  <c r="AH154" i="46"/>
  <c r="AG154" i="46"/>
  <c r="AF154" i="46"/>
  <c r="AE154" i="46"/>
  <c r="AD154" i="46"/>
  <c r="AC154" i="46"/>
  <c r="AB154" i="46"/>
  <c r="AA154" i="46"/>
  <c r="Z154" i="46"/>
  <c r="Y154" i="46"/>
  <c r="AM153" i="46"/>
  <c r="AL151" i="46"/>
  <c r="AK151" i="46"/>
  <c r="AJ151" i="46"/>
  <c r="AI151" i="46"/>
  <c r="AH151" i="46"/>
  <c r="AH266" i="46" s="1"/>
  <c r="AG151" i="46"/>
  <c r="AF151" i="46"/>
  <c r="AE151" i="46"/>
  <c r="AD151" i="46"/>
  <c r="AC151" i="46"/>
  <c r="AB151" i="46"/>
  <c r="AA151" i="46"/>
  <c r="Z151" i="46"/>
  <c r="Z270" i="46" s="1"/>
  <c r="Y151" i="46"/>
  <c r="AM150" i="46"/>
  <c r="O127" i="46"/>
  <c r="D127" i="46"/>
  <c r="AL125" i="46"/>
  <c r="AK125" i="46"/>
  <c r="AJ125" i="46"/>
  <c r="AI125" i="46"/>
  <c r="AH125" i="46"/>
  <c r="AG125" i="46"/>
  <c r="AF125" i="46"/>
  <c r="AE125" i="46"/>
  <c r="AC125" i="46"/>
  <c r="AB125" i="46"/>
  <c r="AA125" i="46"/>
  <c r="Z125" i="46"/>
  <c r="Y125" i="46"/>
  <c r="N125" i="46"/>
  <c r="AM124" i="46"/>
  <c r="AL122" i="46"/>
  <c r="AK122" i="46"/>
  <c r="AJ122" i="46"/>
  <c r="AI122" i="46"/>
  <c r="AH122" i="46"/>
  <c r="AG122" i="46"/>
  <c r="AF122" i="46"/>
  <c r="AE122" i="46"/>
  <c r="AC122" i="46"/>
  <c r="AB122" i="46"/>
  <c r="AA122" i="46"/>
  <c r="Z122" i="46"/>
  <c r="Y122" i="46"/>
  <c r="N122" i="46"/>
  <c r="AM121" i="46"/>
  <c r="AL119" i="46"/>
  <c r="AK119" i="46"/>
  <c r="AJ119" i="46"/>
  <c r="AI119" i="46"/>
  <c r="AH119" i="46"/>
  <c r="AG119" i="46"/>
  <c r="AF119" i="46"/>
  <c r="AE119" i="46"/>
  <c r="AC119" i="46"/>
  <c r="AB119" i="46"/>
  <c r="AA119" i="46"/>
  <c r="Z119" i="46"/>
  <c r="Y119" i="46"/>
  <c r="N119" i="46"/>
  <c r="AM118" i="46"/>
  <c r="AL115" i="46"/>
  <c r="AK115" i="46"/>
  <c r="AJ115" i="46"/>
  <c r="AI115" i="46"/>
  <c r="AH115" i="46"/>
  <c r="AG115" i="46"/>
  <c r="AF115" i="46"/>
  <c r="AE115" i="46"/>
  <c r="AC115" i="46"/>
  <c r="AB115" i="46"/>
  <c r="AA115" i="46"/>
  <c r="Z115" i="46"/>
  <c r="Y115" i="46"/>
  <c r="N115" i="46"/>
  <c r="AM114" i="46"/>
  <c r="AL112" i="46"/>
  <c r="AK112" i="46"/>
  <c r="AJ112" i="46"/>
  <c r="AI112" i="46"/>
  <c r="AH112" i="46"/>
  <c r="AG112" i="46"/>
  <c r="AF112" i="46"/>
  <c r="AE112" i="46"/>
  <c r="AC112" i="46"/>
  <c r="AB112" i="46"/>
  <c r="AA112" i="46"/>
  <c r="Z112" i="46"/>
  <c r="Y112" i="46"/>
  <c r="N112" i="46"/>
  <c r="AM111" i="46"/>
  <c r="AL109" i="46"/>
  <c r="AK109" i="46"/>
  <c r="AJ109" i="46"/>
  <c r="AI109" i="46"/>
  <c r="AH109" i="46"/>
  <c r="AG109" i="46"/>
  <c r="AF109" i="46"/>
  <c r="AE109" i="46"/>
  <c r="AC109" i="46"/>
  <c r="AB109" i="46"/>
  <c r="AA109" i="46"/>
  <c r="Z109" i="46"/>
  <c r="Y109" i="46"/>
  <c r="N109" i="46"/>
  <c r="AM108" i="46"/>
  <c r="AL106" i="46"/>
  <c r="AK106" i="46"/>
  <c r="AJ106" i="46"/>
  <c r="AI106" i="46"/>
  <c r="AH106" i="46"/>
  <c r="AG106" i="46"/>
  <c r="AF106" i="46"/>
  <c r="AE106" i="46"/>
  <c r="AD106" i="46"/>
  <c r="AC106" i="46"/>
  <c r="AB106" i="46"/>
  <c r="AA106" i="46"/>
  <c r="Z106" i="46"/>
  <c r="Y106" i="46"/>
  <c r="AM105" i="46"/>
  <c r="AL103" i="46"/>
  <c r="AK103" i="46"/>
  <c r="AJ103" i="46"/>
  <c r="AI103" i="46"/>
  <c r="N103" i="46"/>
  <c r="AM102" i="46"/>
  <c r="AL99" i="46"/>
  <c r="AK99" i="46"/>
  <c r="AJ99" i="46"/>
  <c r="AI99" i="46"/>
  <c r="N99" i="46"/>
  <c r="AM98" i="46"/>
  <c r="AL96" i="46"/>
  <c r="AK96" i="46"/>
  <c r="AJ96" i="46"/>
  <c r="AI96" i="46"/>
  <c r="AM95" i="46"/>
  <c r="AL92" i="46"/>
  <c r="AK92" i="46"/>
  <c r="AJ92" i="46"/>
  <c r="AI92" i="46"/>
  <c r="AM91" i="46"/>
  <c r="AL88" i="46"/>
  <c r="AK88" i="46"/>
  <c r="AJ88" i="46"/>
  <c r="AI88" i="46"/>
  <c r="AM87" i="46"/>
  <c r="AL85" i="46"/>
  <c r="AK85" i="46"/>
  <c r="AJ85" i="46"/>
  <c r="AI85" i="46"/>
  <c r="AH85" i="46"/>
  <c r="AG85" i="46"/>
  <c r="AF85" i="46"/>
  <c r="AE85" i="46"/>
  <c r="AD85" i="46"/>
  <c r="AC85" i="46"/>
  <c r="AB85" i="46"/>
  <c r="AA85" i="46"/>
  <c r="Z85" i="46"/>
  <c r="Y85" i="46"/>
  <c r="N85" i="46"/>
  <c r="AM84" i="46"/>
  <c r="AL82" i="46"/>
  <c r="AK82" i="46"/>
  <c r="AJ82" i="46"/>
  <c r="AI82" i="46"/>
  <c r="N82" i="46"/>
  <c r="AM81" i="46"/>
  <c r="AL79" i="46"/>
  <c r="AK79" i="46"/>
  <c r="AJ79" i="46"/>
  <c r="AI79" i="46"/>
  <c r="N79" i="46"/>
  <c r="AM78" i="46"/>
  <c r="AL76" i="46"/>
  <c r="AK76" i="46"/>
  <c r="AJ76" i="46"/>
  <c r="AI76" i="46"/>
  <c r="N76" i="46"/>
  <c r="AM75" i="46"/>
  <c r="AL72" i="46"/>
  <c r="AK72" i="46"/>
  <c r="AJ72" i="46"/>
  <c r="AI72" i="46"/>
  <c r="AH72" i="46"/>
  <c r="AG72" i="46"/>
  <c r="AF72" i="46"/>
  <c r="AE72" i="46"/>
  <c r="AD72" i="46"/>
  <c r="AC72" i="46"/>
  <c r="AB72" i="46"/>
  <c r="AA72" i="46"/>
  <c r="Z72" i="46"/>
  <c r="Z127" i="46" s="1"/>
  <c r="Y72" i="46"/>
  <c r="AM71" i="46"/>
  <c r="AL69" i="46"/>
  <c r="AK69" i="46"/>
  <c r="AJ69" i="46"/>
  <c r="AI69" i="46"/>
  <c r="AM68" i="46"/>
  <c r="AL66" i="46"/>
  <c r="AK66" i="46"/>
  <c r="AJ66" i="46"/>
  <c r="AI66" i="46"/>
  <c r="AH66" i="46"/>
  <c r="AG66" i="46"/>
  <c r="AF66" i="46"/>
  <c r="AE66" i="46"/>
  <c r="AD66" i="46"/>
  <c r="AC66" i="46"/>
  <c r="AB66" i="46"/>
  <c r="AA66" i="46"/>
  <c r="Z66" i="46"/>
  <c r="Y66" i="46"/>
  <c r="AM65" i="46"/>
  <c r="AL63" i="46"/>
  <c r="AK63" i="46"/>
  <c r="AJ63" i="46"/>
  <c r="AI63" i="46"/>
  <c r="N63" i="46"/>
  <c r="AC138" i="46" s="1"/>
  <c r="AM62" i="46"/>
  <c r="AL60" i="46"/>
  <c r="AK60" i="46"/>
  <c r="AJ60" i="46"/>
  <c r="AI60" i="46"/>
  <c r="AM59" i="46"/>
  <c r="AL57" i="46"/>
  <c r="AK57" i="46"/>
  <c r="AJ57" i="46"/>
  <c r="AI57" i="46"/>
  <c r="AM56" i="46"/>
  <c r="AL54" i="46"/>
  <c r="AK54" i="46"/>
  <c r="AJ54" i="46"/>
  <c r="AI54" i="46"/>
  <c r="AH54" i="46"/>
  <c r="AG54" i="46"/>
  <c r="AF54" i="46"/>
  <c r="AE54" i="46"/>
  <c r="AD54" i="46"/>
  <c r="AC54" i="46"/>
  <c r="AB54" i="46"/>
  <c r="AA54" i="46"/>
  <c r="Z54" i="46"/>
  <c r="Y54" i="46"/>
  <c r="AM53" i="46"/>
  <c r="AL51" i="46"/>
  <c r="AK51" i="46"/>
  <c r="AJ51" i="46"/>
  <c r="AI51" i="46"/>
  <c r="AH51" i="46"/>
  <c r="AG51" i="46"/>
  <c r="AF51" i="46"/>
  <c r="AE51" i="46"/>
  <c r="AD51" i="46"/>
  <c r="AC51" i="46"/>
  <c r="AB51" i="46"/>
  <c r="AA51" i="46"/>
  <c r="Z51" i="46"/>
  <c r="Y51" i="46"/>
  <c r="AM50" i="46"/>
  <c r="AL47" i="46"/>
  <c r="AK47" i="46"/>
  <c r="AJ47" i="46"/>
  <c r="AI47" i="46"/>
  <c r="AM46" i="46"/>
  <c r="AL44" i="46"/>
  <c r="AK44" i="46"/>
  <c r="AJ44" i="46"/>
  <c r="AI44" i="46"/>
  <c r="AM43" i="46"/>
  <c r="AL41" i="46"/>
  <c r="AK41" i="46"/>
  <c r="AJ41" i="46"/>
  <c r="AI41" i="46"/>
  <c r="AH41" i="46"/>
  <c r="AG41" i="46"/>
  <c r="AF41" i="46"/>
  <c r="AE41" i="46"/>
  <c r="AD41" i="46"/>
  <c r="AC41" i="46"/>
  <c r="AB41" i="46"/>
  <c r="AA41" i="46"/>
  <c r="Z41" i="46"/>
  <c r="Y41" i="46"/>
  <c r="AM40" i="46"/>
  <c r="AL38" i="46"/>
  <c r="AK38" i="46"/>
  <c r="AJ38" i="46"/>
  <c r="AI38" i="46"/>
  <c r="AM37" i="46"/>
  <c r="AL35" i="46"/>
  <c r="AK35" i="46"/>
  <c r="AJ35" i="46"/>
  <c r="AI35" i="46"/>
  <c r="AH35" i="46"/>
  <c r="AG35" i="46"/>
  <c r="AG135" i="46" s="1"/>
  <c r="AF35" i="46"/>
  <c r="AE35" i="46"/>
  <c r="AD35" i="46"/>
  <c r="AC35" i="46"/>
  <c r="AB35" i="46"/>
  <c r="AA35" i="46"/>
  <c r="Z35" i="46"/>
  <c r="Y35" i="46"/>
  <c r="Y139" i="46" s="1"/>
  <c r="AM34" i="46"/>
  <c r="AL32" i="46"/>
  <c r="AK32" i="46"/>
  <c r="AJ32" i="46"/>
  <c r="AI32" i="46"/>
  <c r="AH32" i="46"/>
  <c r="AG32" i="46"/>
  <c r="AF32" i="46"/>
  <c r="AF138" i="46" s="1"/>
  <c r="AE32" i="46"/>
  <c r="AD32" i="46"/>
  <c r="AC32" i="46"/>
  <c r="AB32" i="46"/>
  <c r="AA32" i="46"/>
  <c r="Z32" i="46"/>
  <c r="Y32" i="46"/>
  <c r="AM31" i="46"/>
  <c r="AL29" i="46"/>
  <c r="AK29" i="46"/>
  <c r="AJ29" i="46"/>
  <c r="AI29" i="46"/>
  <c r="AH29" i="46"/>
  <c r="AG29" i="46"/>
  <c r="AF29" i="46"/>
  <c r="AE29" i="46"/>
  <c r="AE141" i="46" s="1"/>
  <c r="AD29" i="46"/>
  <c r="AC29" i="46"/>
  <c r="AB29" i="46"/>
  <c r="AA29" i="46"/>
  <c r="Z29" i="46"/>
  <c r="Y29" i="46"/>
  <c r="AM28" i="46"/>
  <c r="AL26" i="46"/>
  <c r="AL141" i="46" s="1"/>
  <c r="AK26" i="46"/>
  <c r="AJ26" i="46"/>
  <c r="AI26" i="46"/>
  <c r="AH26" i="46"/>
  <c r="AG26" i="46"/>
  <c r="AF26" i="46"/>
  <c r="AE26" i="46"/>
  <c r="AD26" i="46"/>
  <c r="AD137" i="46" s="1"/>
  <c r="AC26" i="46"/>
  <c r="AB26" i="46"/>
  <c r="AA26" i="46"/>
  <c r="Z26" i="46"/>
  <c r="Y26" i="46"/>
  <c r="AM25" i="46"/>
  <c r="AL23" i="46"/>
  <c r="AK23" i="46"/>
  <c r="AK141" i="46" s="1"/>
  <c r="AJ23" i="46"/>
  <c r="AI23" i="46"/>
  <c r="AI136" i="46" s="1"/>
  <c r="AH23" i="46"/>
  <c r="AG23" i="46"/>
  <c r="AF23" i="46"/>
  <c r="AE23" i="46"/>
  <c r="AD23" i="46"/>
  <c r="AD127" i="46" s="1"/>
  <c r="AC23" i="46"/>
  <c r="AC136" i="46" s="1"/>
  <c r="AB23" i="46"/>
  <c r="AA23" i="46"/>
  <c r="Z23" i="46"/>
  <c r="Z135" i="46" s="1"/>
  <c r="Y23" i="46"/>
  <c r="AM22" i="46"/>
  <c r="AJ127" i="46"/>
  <c r="AH142" i="46"/>
  <c r="R182" i="85"/>
  <c r="M182" i="85"/>
  <c r="D180" i="85"/>
  <c r="D179" i="85"/>
  <c r="D178" i="85"/>
  <c r="D175" i="85"/>
  <c r="D172" i="85"/>
  <c r="F171" i="85"/>
  <c r="F172" i="85" s="1"/>
  <c r="F173" i="85" s="1"/>
  <c r="F174" i="85" s="1"/>
  <c r="F175" i="85" s="1"/>
  <c r="F176" i="85" s="1"/>
  <c r="F177" i="85" s="1"/>
  <c r="F178" i="85" s="1"/>
  <c r="F179" i="85" s="1"/>
  <c r="F180" i="85" s="1"/>
  <c r="F181" i="85" s="1"/>
  <c r="E170" i="85"/>
  <c r="D171" i="85"/>
  <c r="R151" i="85"/>
  <c r="M151" i="85"/>
  <c r="D151" i="85"/>
  <c r="R150" i="85"/>
  <c r="M150" i="85"/>
  <c r="D150" i="85"/>
  <c r="R149" i="85"/>
  <c r="M149" i="85"/>
  <c r="D149" i="85"/>
  <c r="R148" i="85"/>
  <c r="M148" i="85"/>
  <c r="D148" i="85"/>
  <c r="R147" i="85"/>
  <c r="M147" i="85"/>
  <c r="D147" i="85"/>
  <c r="R146" i="85"/>
  <c r="R152" i="85" s="1"/>
  <c r="M146" i="85"/>
  <c r="M152" i="85" s="1"/>
  <c r="D146" i="85"/>
  <c r="E146" i="85" s="1"/>
  <c r="D130" i="85"/>
  <c r="D129" i="85"/>
  <c r="D128" i="85"/>
  <c r="D127" i="85"/>
  <c r="D126" i="85"/>
  <c r="M125" i="85"/>
  <c r="D125" i="85"/>
  <c r="R124" i="85"/>
  <c r="M124" i="85"/>
  <c r="R123" i="85"/>
  <c r="M123" i="85"/>
  <c r="G123" i="85"/>
  <c r="R122" i="85"/>
  <c r="R125" i="85" s="1"/>
  <c r="M122" i="85"/>
  <c r="R121" i="85"/>
  <c r="M121" i="85"/>
  <c r="R120" i="85"/>
  <c r="M120" i="85"/>
  <c r="R119" i="85"/>
  <c r="M119" i="85"/>
  <c r="G119" i="85"/>
  <c r="D119" i="85"/>
  <c r="D120" i="85" s="1"/>
  <c r="P109" i="85"/>
  <c r="N108" i="85"/>
  <c r="P108" i="85" s="1"/>
  <c r="N107" i="85"/>
  <c r="P107" i="85" s="1"/>
  <c r="P106" i="85"/>
  <c r="N106" i="85"/>
  <c r="C106" i="85"/>
  <c r="N105" i="85"/>
  <c r="P105" i="85" s="1"/>
  <c r="P104" i="85"/>
  <c r="N104" i="85"/>
  <c r="N103" i="85"/>
  <c r="P103" i="85" s="1"/>
  <c r="N102" i="85"/>
  <c r="P102" i="85" s="1"/>
  <c r="K102" i="85"/>
  <c r="I102" i="85"/>
  <c r="N101" i="85"/>
  <c r="P101" i="85" s="1"/>
  <c r="I101" i="85"/>
  <c r="K101" i="85" s="1"/>
  <c r="N100" i="85"/>
  <c r="P100" i="85" s="1"/>
  <c r="I100" i="85"/>
  <c r="K100" i="85" s="1"/>
  <c r="P99" i="85"/>
  <c r="N99" i="85"/>
  <c r="I99" i="85"/>
  <c r="K99" i="85" s="1"/>
  <c r="N98" i="85"/>
  <c r="P98" i="85" s="1"/>
  <c r="K98" i="85"/>
  <c r="I98" i="85"/>
  <c r="N97" i="85"/>
  <c r="P97" i="85" s="1"/>
  <c r="I97" i="85"/>
  <c r="K97" i="85" s="1"/>
  <c r="N96" i="85"/>
  <c r="P96" i="85" s="1"/>
  <c r="I96" i="85"/>
  <c r="K96" i="85" s="1"/>
  <c r="P95" i="85"/>
  <c r="N95" i="85"/>
  <c r="I95" i="85"/>
  <c r="K95" i="85" s="1"/>
  <c r="N94" i="85"/>
  <c r="P94" i="85" s="1"/>
  <c r="K94" i="85"/>
  <c r="I94" i="85"/>
  <c r="D94" i="85"/>
  <c r="D95" i="85" s="1"/>
  <c r="D80" i="85"/>
  <c r="F80" i="85" s="1"/>
  <c r="F81" i="85" s="1"/>
  <c r="P79" i="85"/>
  <c r="P78" i="85"/>
  <c r="P77" i="85"/>
  <c r="P76" i="85"/>
  <c r="P75" i="85"/>
  <c r="P74" i="85"/>
  <c r="P73" i="85"/>
  <c r="P72" i="85"/>
  <c r="K72" i="85"/>
  <c r="P71" i="85"/>
  <c r="K71" i="85"/>
  <c r="P70" i="85"/>
  <c r="K70" i="85"/>
  <c r="K86" i="85" s="1"/>
  <c r="P69" i="85"/>
  <c r="P86" i="85" s="1"/>
  <c r="K69" i="85"/>
  <c r="D50" i="85"/>
  <c r="F50" i="85" s="1"/>
  <c r="F51" i="85" s="1"/>
  <c r="K42" i="85"/>
  <c r="P41" i="85"/>
  <c r="K41" i="85"/>
  <c r="P40" i="85"/>
  <c r="K40" i="85"/>
  <c r="P39" i="85"/>
  <c r="P57" i="85" s="1"/>
  <c r="K39" i="85"/>
  <c r="K57" i="85" s="1"/>
  <c r="L54" i="88"/>
  <c r="L53" i="88"/>
  <c r="D856" i="79"/>
  <c r="D853" i="79"/>
  <c r="D875" i="79"/>
  <c r="N106" i="45"/>
  <c r="M106" i="45"/>
  <c r="L106" i="45"/>
  <c r="N99" i="45"/>
  <c r="M99" i="45"/>
  <c r="L99" i="45"/>
  <c r="L100" i="45" s="1"/>
  <c r="M93" i="45"/>
  <c r="N92" i="45"/>
  <c r="M92" i="45"/>
  <c r="L92" i="45"/>
  <c r="N85" i="45"/>
  <c r="N86" i="45" s="1"/>
  <c r="M85" i="45"/>
  <c r="M86" i="45" s="1"/>
  <c r="L85" i="45"/>
  <c r="L86" i="45" s="1"/>
  <c r="N78" i="45"/>
  <c r="N79" i="45" s="1"/>
  <c r="M78" i="45"/>
  <c r="M79" i="45" s="1"/>
  <c r="L78" i="45"/>
  <c r="N71" i="45"/>
  <c r="N72" i="45" s="1"/>
  <c r="M71" i="45"/>
  <c r="M72" i="45" s="1"/>
  <c r="L71" i="45"/>
  <c r="L72" i="45" s="1"/>
  <c r="M65" i="45"/>
  <c r="N64" i="45"/>
  <c r="N65" i="45" s="1"/>
  <c r="M64" i="45"/>
  <c r="L64" i="45"/>
  <c r="L65" i="45" s="1"/>
  <c r="M58" i="45"/>
  <c r="N57" i="45"/>
  <c r="N58" i="45" s="1"/>
  <c r="L57" i="45"/>
  <c r="L58" i="45" s="1"/>
  <c r="N50" i="45"/>
  <c r="M50" i="45"/>
  <c r="N51" i="45" s="1"/>
  <c r="L50" i="45"/>
  <c r="M51" i="45" s="1"/>
  <c r="N43" i="45"/>
  <c r="M43" i="45"/>
  <c r="L43" i="45"/>
  <c r="N36" i="45"/>
  <c r="M36" i="45"/>
  <c r="L36" i="45"/>
  <c r="N29" i="45"/>
  <c r="M29" i="45"/>
  <c r="N30" i="45" s="1"/>
  <c r="L29" i="45"/>
  <c r="L30" i="45" s="1"/>
  <c r="N22" i="45"/>
  <c r="M22" i="45"/>
  <c r="N23" i="45" s="1"/>
  <c r="L22" i="45"/>
  <c r="N17" i="45"/>
  <c r="M17" i="45"/>
  <c r="L17" i="45"/>
  <c r="G172" i="85" l="1"/>
  <c r="AE401" i="46"/>
  <c r="Y399" i="46"/>
  <c r="AE399" i="46"/>
  <c r="AG395" i="46"/>
  <c r="AB399" i="46"/>
  <c r="Z396" i="46"/>
  <c r="AC400" i="46"/>
  <c r="AC933" i="79" s="1"/>
  <c r="Z400" i="46"/>
  <c r="AI396" i="46"/>
  <c r="AJ399" i="46"/>
  <c r="AG265" i="46"/>
  <c r="Y270" i="46"/>
  <c r="AE142" i="46"/>
  <c r="Y135" i="46"/>
  <c r="AH135" i="46"/>
  <c r="AG138" i="46"/>
  <c r="AA135" i="46"/>
  <c r="AK138" i="46"/>
  <c r="AD140" i="46"/>
  <c r="AL140" i="46"/>
  <c r="Z138" i="46"/>
  <c r="AB127" i="46"/>
  <c r="AL139" i="46"/>
  <c r="Y141" i="46"/>
  <c r="D174" i="85"/>
  <c r="G174" i="85" s="1"/>
  <c r="D181" i="85"/>
  <c r="D176" i="85"/>
  <c r="D173" i="85"/>
  <c r="G173" i="85" s="1"/>
  <c r="AI127" i="46"/>
  <c r="AL132" i="46"/>
  <c r="AF262" i="46"/>
  <c r="AA271" i="46"/>
  <c r="AJ267" i="46"/>
  <c r="AJ200" i="79" s="1"/>
  <c r="AK268" i="46"/>
  <c r="AC398" i="46"/>
  <c r="AJ401" i="46"/>
  <c r="G171" i="85"/>
  <c r="AJ398" i="46"/>
  <c r="AJ567" i="79" s="1"/>
  <c r="AK398" i="46"/>
  <c r="AK567" i="79" s="1"/>
  <c r="AD395" i="46"/>
  <c r="AL399" i="46"/>
  <c r="AE395" i="46"/>
  <c r="AD398" i="46"/>
  <c r="AD131" i="46"/>
  <c r="AE140" i="46"/>
  <c r="AD384" i="46"/>
  <c r="AD390" i="46" s="1"/>
  <c r="AF389" i="46"/>
  <c r="AB397" i="46"/>
  <c r="AF399" i="46"/>
  <c r="AB384" i="46"/>
  <c r="AB390" i="46" s="1"/>
  <c r="O514" i="46"/>
  <c r="AC384" i="46"/>
  <c r="AH401" i="46"/>
  <c r="AG399" i="46"/>
  <c r="AK397" i="46"/>
  <c r="AG266" i="46"/>
  <c r="AC262" i="46"/>
  <c r="AL395" i="46"/>
  <c r="AL520" i="46" s="1"/>
  <c r="AB398" i="46"/>
  <c r="AH400" i="46"/>
  <c r="AH933" i="79" s="1"/>
  <c r="AF527" i="46"/>
  <c r="AI529" i="46"/>
  <c r="AJ529" i="46"/>
  <c r="AJ514" i="46"/>
  <c r="AA930" i="79"/>
  <c r="AA933" i="79" s="1"/>
  <c r="AA747" i="79"/>
  <c r="AI747" i="79"/>
  <c r="AA564" i="79"/>
  <c r="AK747" i="79"/>
  <c r="AC1113" i="79"/>
  <c r="AL561" i="79"/>
  <c r="AD561" i="79"/>
  <c r="AK561" i="79"/>
  <c r="AJ561" i="79"/>
  <c r="AJ571" i="79" s="1"/>
  <c r="AI561" i="79"/>
  <c r="AA560" i="79"/>
  <c r="AH561" i="79"/>
  <c r="Z561" i="79"/>
  <c r="Y561" i="79"/>
  <c r="AE561" i="79"/>
  <c r="AC561" i="79"/>
  <c r="AB561" i="79"/>
  <c r="AF561" i="79"/>
  <c r="AA561" i="79"/>
  <c r="AA571" i="79" s="1"/>
  <c r="AG561" i="79"/>
  <c r="Z1113" i="79"/>
  <c r="Z930" i="79"/>
  <c r="AA1113" i="79"/>
  <c r="AH930" i="79"/>
  <c r="AI564" i="79"/>
  <c r="AB307" i="79"/>
  <c r="E307" i="79"/>
  <c r="F307" i="79" s="1"/>
  <c r="AI1113" i="79"/>
  <c r="AH1113" i="79"/>
  <c r="AI930" i="79"/>
  <c r="AA307" i="79"/>
  <c r="AA395" i="79" s="1"/>
  <c r="AA1119" i="79" s="1"/>
  <c r="AH381" i="79"/>
  <c r="AH384" i="79" s="1"/>
  <c r="Z381" i="79"/>
  <c r="Z385" i="79" s="1"/>
  <c r="Y382" i="79"/>
  <c r="Y389" i="79"/>
  <c r="AI381" i="79"/>
  <c r="AA381" i="79"/>
  <c r="AA389" i="79" s="1"/>
  <c r="AG379" i="79"/>
  <c r="AG389" i="79" s="1"/>
  <c r="AF379" i="79"/>
  <c r="AF381" i="79"/>
  <c r="Z307" i="79"/>
  <c r="AE381" i="79"/>
  <c r="AL381" i="79"/>
  <c r="AL389" i="79" s="1"/>
  <c r="AD381" i="79"/>
  <c r="AF930" i="79"/>
  <c r="AK381" i="79"/>
  <c r="AC381" i="79"/>
  <c r="AI379" i="79"/>
  <c r="AF1113" i="79"/>
  <c r="AJ381" i="79"/>
  <c r="AJ389" i="79" s="1"/>
  <c r="AB381" i="79"/>
  <c r="AB389" i="79" s="1"/>
  <c r="AH379" i="79"/>
  <c r="Y385" i="79"/>
  <c r="Y930" i="79"/>
  <c r="AG747" i="79"/>
  <c r="AG749" i="79" s="1"/>
  <c r="AG1113" i="79"/>
  <c r="AG1125" i="79" s="1"/>
  <c r="Y747" i="79"/>
  <c r="AG930" i="79"/>
  <c r="AC930" i="79"/>
  <c r="AG564" i="79"/>
  <c r="Y564" i="79"/>
  <c r="D330" i="79"/>
  <c r="AG307" i="79"/>
  <c r="AH564" i="79"/>
  <c r="AH568" i="79" s="1"/>
  <c r="AI307" i="79"/>
  <c r="AI395" i="79" s="1"/>
  <c r="O307" i="79"/>
  <c r="AC307" i="79"/>
  <c r="AC395" i="79" s="1"/>
  <c r="AD307" i="79"/>
  <c r="AD395" i="79" s="1"/>
  <c r="AE307" i="79"/>
  <c r="AF307" i="79"/>
  <c r="AF395" i="79" s="1"/>
  <c r="Y307" i="79"/>
  <c r="Y395" i="79" s="1"/>
  <c r="AK198" i="79"/>
  <c r="AK202" i="79" s="1"/>
  <c r="AM148" i="79"/>
  <c r="AB930" i="79"/>
  <c r="AI198" i="79"/>
  <c r="AB1113" i="79"/>
  <c r="AB564" i="79"/>
  <c r="AB567" i="79" s="1"/>
  <c r="AJ930" i="79"/>
  <c r="AJ747" i="79"/>
  <c r="AJ751" i="79" s="1"/>
  <c r="AJ1113" i="79"/>
  <c r="AB747" i="79"/>
  <c r="AJ198" i="79"/>
  <c r="D130" i="79"/>
  <c r="D195" i="79" s="1"/>
  <c r="O130" i="79"/>
  <c r="O195" i="79" s="1"/>
  <c r="AF747" i="79"/>
  <c r="AC564" i="79"/>
  <c r="AC567" i="79" s="1"/>
  <c r="AB198" i="79"/>
  <c r="AK1113" i="79"/>
  <c r="AK930" i="79"/>
  <c r="AJ564" i="79"/>
  <c r="AM126" i="79"/>
  <c r="AF564" i="79"/>
  <c r="AF198" i="79"/>
  <c r="Z127" i="79"/>
  <c r="Z128" i="79" s="1"/>
  <c r="AH198" i="79"/>
  <c r="Y196" i="79"/>
  <c r="Z198" i="79"/>
  <c r="Z199" i="79" s="1"/>
  <c r="Z747" i="79"/>
  <c r="AH196" i="79"/>
  <c r="Z564" i="79"/>
  <c r="Z566" i="79" s="1"/>
  <c r="Y1113" i="79"/>
  <c r="Y1117" i="79" s="1"/>
  <c r="Y562" i="79"/>
  <c r="Y198" i="79"/>
  <c r="Y201" i="79" s="1"/>
  <c r="AI209" i="79"/>
  <c r="AG198" i="79"/>
  <c r="AG196" i="79"/>
  <c r="AC196" i="79"/>
  <c r="AC205" i="79" s="1"/>
  <c r="AE209" i="79"/>
  <c r="AD209" i="79"/>
  <c r="AL1113" i="79"/>
  <c r="AC747" i="79"/>
  <c r="AK564" i="79"/>
  <c r="AD198" i="79"/>
  <c r="AD202" i="79" s="1"/>
  <c r="AL198" i="79"/>
  <c r="AJ562" i="79"/>
  <c r="AB562" i="79"/>
  <c r="AJ212" i="79"/>
  <c r="Z562" i="79"/>
  <c r="AH395" i="79"/>
  <c r="AB209" i="79"/>
  <c r="AJ578" i="79"/>
  <c r="AE941" i="79"/>
  <c r="AK212" i="79"/>
  <c r="AB212" i="79"/>
  <c r="AH212" i="79"/>
  <c r="AG211" i="79"/>
  <c r="Y212" i="79"/>
  <c r="AF210" i="79"/>
  <c r="AA208" i="79"/>
  <c r="AC209" i="79"/>
  <c r="AB208" i="79"/>
  <c r="AG212" i="79"/>
  <c r="AK576" i="79"/>
  <c r="AK211" i="79"/>
  <c r="AG1110" i="79"/>
  <c r="AF1110" i="79"/>
  <c r="Y211" i="79"/>
  <c r="AA198" i="79"/>
  <c r="AI757" i="79"/>
  <c r="AH757" i="79"/>
  <c r="AE210" i="79"/>
  <c r="AK209" i="79"/>
  <c r="AE747" i="79"/>
  <c r="AD930" i="79"/>
  <c r="AL747" i="79"/>
  <c r="AD747" i="79"/>
  <c r="AD564" i="79"/>
  <c r="AH209" i="79"/>
  <c r="AH569" i="79" s="1"/>
  <c r="AL576" i="79"/>
  <c r="AC212" i="79"/>
  <c r="AL930" i="79"/>
  <c r="AL564" i="79"/>
  <c r="AL565" i="79" s="1"/>
  <c r="AK395" i="79"/>
  <c r="AJ395" i="79"/>
  <c r="AI208" i="79"/>
  <c r="AI386" i="79" s="1"/>
  <c r="AI578" i="79"/>
  <c r="AD1113" i="79"/>
  <c r="AD1125" i="79" s="1"/>
  <c r="AJ205" i="79"/>
  <c r="AE931" i="79"/>
  <c r="AE212" i="79"/>
  <c r="AJ211" i="79"/>
  <c r="AL210" i="79"/>
  <c r="AD210" i="79"/>
  <c r="AH208" i="79"/>
  <c r="AH386" i="79" s="1"/>
  <c r="AE198" i="79"/>
  <c r="Y209" i="79"/>
  <c r="AC210" i="79"/>
  <c r="AA210" i="79"/>
  <c r="AB210" i="79"/>
  <c r="AG209" i="79"/>
  <c r="AF209" i="79"/>
  <c r="AA209" i="79"/>
  <c r="AA569" i="79" s="1"/>
  <c r="AF208" i="79"/>
  <c r="AE208" i="79"/>
  <c r="AD208" i="79"/>
  <c r="AL205" i="79"/>
  <c r="Z1117" i="79"/>
  <c r="AH941" i="79"/>
  <c r="AG577" i="79"/>
  <c r="AG937" i="79" s="1"/>
  <c r="AA562" i="79"/>
  <c r="AA573" i="79" s="1"/>
  <c r="AD212" i="79"/>
  <c r="AI211" i="79"/>
  <c r="AK210" i="79"/>
  <c r="AK752" i="79" s="1"/>
  <c r="AC208" i="79"/>
  <c r="AF212" i="79"/>
  <c r="AB211" i="79"/>
  <c r="AB935" i="79" s="1"/>
  <c r="AC211" i="79"/>
  <c r="AC935" i="79" s="1"/>
  <c r="AL208" i="79"/>
  <c r="AJ1110" i="79"/>
  <c r="AL212" i="79"/>
  <c r="AH211" i="79"/>
  <c r="AJ210" i="79"/>
  <c r="Y210" i="79"/>
  <c r="AE211" i="79"/>
  <c r="AE935" i="79" s="1"/>
  <c r="AI210" i="79"/>
  <c r="AI752" i="79" s="1"/>
  <c r="AL209" i="79"/>
  <c r="AL211" i="79"/>
  <c r="AD211" i="79"/>
  <c r="Y208" i="79"/>
  <c r="Y386" i="79" s="1"/>
  <c r="AE1113" i="79"/>
  <c r="AF576" i="79"/>
  <c r="AF754" i="79" s="1"/>
  <c r="AE564" i="79"/>
  <c r="AJ392" i="79"/>
  <c r="AJ570" i="79" s="1"/>
  <c r="AA212" i="79"/>
  <c r="AF211" i="79"/>
  <c r="AH210" i="79"/>
  <c r="AH752" i="79" s="1"/>
  <c r="Y1110" i="79"/>
  <c r="AE576" i="79"/>
  <c r="AD576" i="79"/>
  <c r="AH577" i="79"/>
  <c r="AI212" i="79"/>
  <c r="AA211" i="79"/>
  <c r="AG210" i="79"/>
  <c r="AJ209" i="79"/>
  <c r="AJ569" i="79" s="1"/>
  <c r="AK208" i="79"/>
  <c r="AE196" i="79"/>
  <c r="AF195" i="79"/>
  <c r="AB1110" i="79"/>
  <c r="AE1110" i="79"/>
  <c r="AL1110" i="79"/>
  <c r="AD1110" i="79"/>
  <c r="AK1110" i="79"/>
  <c r="AC1110" i="79"/>
  <c r="AC1123" i="79" s="1"/>
  <c r="AJ208" i="79"/>
  <c r="AJ386" i="79" s="1"/>
  <c r="Z1110" i="79"/>
  <c r="AC932" i="79"/>
  <c r="AA1110" i="79"/>
  <c r="AA1123" i="79" s="1"/>
  <c r="AK748" i="79"/>
  <c r="AJ576" i="79"/>
  <c r="AJ577" i="79"/>
  <c r="AI576" i="79"/>
  <c r="AI754" i="79" s="1"/>
  <c r="AI577" i="79"/>
  <c r="AH576" i="79"/>
  <c r="AH754" i="79" s="1"/>
  <c r="AH578" i="79"/>
  <c r="Z576" i="79"/>
  <c r="Z754" i="79" s="1"/>
  <c r="Z577" i="79"/>
  <c r="Y576" i="79"/>
  <c r="Y577" i="79"/>
  <c r="AF578" i="79"/>
  <c r="AF1120" i="79" s="1"/>
  <c r="AF577" i="79"/>
  <c r="AH1110" i="79"/>
  <c r="Z578" i="79"/>
  <c r="AJ565" i="79"/>
  <c r="AA578" i="79"/>
  <c r="AI1110" i="79"/>
  <c r="AB941" i="79"/>
  <c r="AK757" i="79"/>
  <c r="Y578" i="79"/>
  <c r="AI573" i="79"/>
  <c r="AB395" i="79"/>
  <c r="AB1119" i="79" s="1"/>
  <c r="AA576" i="79"/>
  <c r="AA754" i="79" s="1"/>
  <c r="AB576" i="79"/>
  <c r="AG576" i="79"/>
  <c r="AA577" i="79"/>
  <c r="AB577" i="79"/>
  <c r="AB937" i="79" s="1"/>
  <c r="AE578" i="79"/>
  <c r="AH392" i="79"/>
  <c r="AH570" i="79" s="1"/>
  <c r="Z392" i="79"/>
  <c r="AE562" i="79"/>
  <c r="AG578" i="79"/>
  <c r="AG1120" i="79" s="1"/>
  <c r="AE577" i="79"/>
  <c r="AE937" i="79" s="1"/>
  <c r="AC576" i="79"/>
  <c r="AL577" i="79"/>
  <c r="AL578" i="79"/>
  <c r="AD577" i="79"/>
  <c r="AD578" i="79"/>
  <c r="AG395" i="79"/>
  <c r="AG1119" i="79" s="1"/>
  <c r="AE395" i="79"/>
  <c r="AL562" i="79"/>
  <c r="AD562" i="79"/>
  <c r="AB578" i="79"/>
  <c r="AK571" i="79"/>
  <c r="AK577" i="79"/>
  <c r="AK578" i="79"/>
  <c r="AK1120" i="79" s="1"/>
  <c r="AC577" i="79"/>
  <c r="AC578" i="79"/>
  <c r="AL395" i="79"/>
  <c r="AK562" i="79"/>
  <c r="AK573" i="79" s="1"/>
  <c r="AC562" i="79"/>
  <c r="AJ202" i="79"/>
  <c r="AC199" i="79"/>
  <c r="AG208" i="79"/>
  <c r="AG386" i="79" s="1"/>
  <c r="AH259" i="46"/>
  <c r="Z131" i="46"/>
  <c r="Z392" i="46"/>
  <c r="AH262" i="46"/>
  <c r="AH392" i="46"/>
  <c r="AH519" i="46"/>
  <c r="AA143" i="46"/>
  <c r="AA141" i="46"/>
  <c r="AA137" i="46"/>
  <c r="AA142" i="46"/>
  <c r="AA138" i="46"/>
  <c r="AI143" i="46"/>
  <c r="AI141" i="46"/>
  <c r="AI748" i="79" s="1"/>
  <c r="AI137" i="46"/>
  <c r="AI138" i="46"/>
  <c r="AA136" i="46"/>
  <c r="AE137" i="46"/>
  <c r="Z139" i="46"/>
  <c r="AI140" i="46"/>
  <c r="Z142" i="46"/>
  <c r="AA523" i="46"/>
  <c r="AA392" i="46"/>
  <c r="AI262" i="46"/>
  <c r="AI131" i="46"/>
  <c r="AI388" i="46"/>
  <c r="AB139" i="46"/>
  <c r="AB138" i="46"/>
  <c r="AB143" i="46"/>
  <c r="AB142" i="46"/>
  <c r="AB931" i="79" s="1"/>
  <c r="AB141" i="46"/>
  <c r="AB137" i="46"/>
  <c r="AB135" i="46"/>
  <c r="AB259" i="46" s="1"/>
  <c r="AJ139" i="46"/>
  <c r="AJ138" i="46"/>
  <c r="AJ199" i="79" s="1"/>
  <c r="AJ141" i="46"/>
  <c r="AJ137" i="46"/>
  <c r="AJ135" i="46"/>
  <c r="AH127" i="46"/>
  <c r="AB136" i="46"/>
  <c r="AK137" i="46"/>
  <c r="AA139" i="46"/>
  <c r="AJ140" i="46"/>
  <c r="AL137" i="46"/>
  <c r="AG139" i="46"/>
  <c r="AG382" i="79" s="1"/>
  <c r="AK140" i="46"/>
  <c r="AI142" i="46"/>
  <c r="Y138" i="46"/>
  <c r="AH139" i="46"/>
  <c r="AC141" i="46"/>
  <c r="AJ142" i="46"/>
  <c r="AJ136" i="46"/>
  <c r="AE138" i="46"/>
  <c r="AI139" i="46"/>
  <c r="AD141" i="46"/>
  <c r="AJ143" i="46"/>
  <c r="AE270" i="46"/>
  <c r="AE266" i="46"/>
  <c r="AE271" i="46"/>
  <c r="AE932" i="79" s="1"/>
  <c r="AE267" i="46"/>
  <c r="AE268" i="46"/>
  <c r="AE255" i="46"/>
  <c r="AE269" i="46"/>
  <c r="AE272" i="46"/>
  <c r="AC267" i="46"/>
  <c r="AC200" i="79" s="1"/>
  <c r="AA266" i="46"/>
  <c r="AA270" i="46"/>
  <c r="AB267" i="46"/>
  <c r="AB200" i="79" s="1"/>
  <c r="AB270" i="46"/>
  <c r="AB749" i="79" s="1"/>
  <c r="AC268" i="46"/>
  <c r="AA267" i="46"/>
  <c r="AC271" i="46"/>
  <c r="AC272" i="46"/>
  <c r="AB266" i="46"/>
  <c r="AF140" i="46"/>
  <c r="AC132" i="46"/>
  <c r="AA140" i="46"/>
  <c r="AA565" i="79" s="1"/>
  <c r="AK143" i="46"/>
  <c r="AF271" i="46"/>
  <c r="AF267" i="46"/>
  <c r="AF270" i="46"/>
  <c r="AF266" i="46"/>
  <c r="AF255" i="46"/>
  <c r="AF260" i="46" s="1"/>
  <c r="AF269" i="46"/>
  <c r="AF272" i="46"/>
  <c r="AF1115" i="79" s="1"/>
  <c r="AF268" i="46"/>
  <c r="Y271" i="46"/>
  <c r="Y267" i="46"/>
  <c r="Y272" i="46"/>
  <c r="Y268" i="46"/>
  <c r="Y383" i="79" s="1"/>
  <c r="Y265" i="46"/>
  <c r="Y266" i="46"/>
  <c r="Y269" i="46"/>
  <c r="Z259" i="46"/>
  <c r="AF142" i="46"/>
  <c r="AD132" i="46"/>
  <c r="AC137" i="46"/>
  <c r="AB140" i="46"/>
  <c r="AL143" i="46"/>
  <c r="AI266" i="46"/>
  <c r="AK267" i="46"/>
  <c r="AD272" i="46"/>
  <c r="AL267" i="46"/>
  <c r="AA259" i="46"/>
  <c r="AB271" i="46"/>
  <c r="AB932" i="79" s="1"/>
  <c r="AK136" i="46"/>
  <c r="Y127" i="46"/>
  <c r="Y255" i="46"/>
  <c r="AG271" i="46"/>
  <c r="AG267" i="46"/>
  <c r="AG272" i="46"/>
  <c r="AG1115" i="79" s="1"/>
  <c r="AG268" i="46"/>
  <c r="AG383" i="79" s="1"/>
  <c r="AG269" i="46"/>
  <c r="AG270" i="46"/>
  <c r="AG255" i="46"/>
  <c r="Z272" i="46"/>
  <c r="Z1115" i="79" s="1"/>
  <c r="Z268" i="46"/>
  <c r="Z271" i="46"/>
  <c r="Z267" i="46"/>
  <c r="Z269" i="46"/>
  <c r="Z266" i="46"/>
  <c r="Z519" i="46" s="1"/>
  <c r="Z265" i="46"/>
  <c r="Y262" i="46"/>
  <c r="Y523" i="46"/>
  <c r="Y392" i="46"/>
  <c r="AG259" i="46"/>
  <c r="AG392" i="46"/>
  <c r="AG523" i="46"/>
  <c r="AH143" i="46"/>
  <c r="AH138" i="46"/>
  <c r="AH141" i="46"/>
  <c r="AH748" i="79" s="1"/>
  <c r="AH137" i="46"/>
  <c r="AH140" i="46"/>
  <c r="AH136" i="46"/>
  <c r="AF137" i="46"/>
  <c r="AF141" i="46"/>
  <c r="AA127" i="46"/>
  <c r="AE132" i="46"/>
  <c r="AI135" i="46"/>
  <c r="AC140" i="46"/>
  <c r="AH265" i="46"/>
  <c r="AI270" i="46"/>
  <c r="AI749" i="79" s="1"/>
  <c r="AJ271" i="46"/>
  <c r="AK271" i="46"/>
  <c r="AD268" i="46"/>
  <c r="AL272" i="46"/>
  <c r="AL255" i="46"/>
  <c r="AI267" i="46"/>
  <c r="AB523" i="46"/>
  <c r="AL136" i="46"/>
  <c r="AJ266" i="46"/>
  <c r="AG143" i="46"/>
  <c r="AG1114" i="79" s="1"/>
  <c r="AG142" i="46"/>
  <c r="Z143" i="46"/>
  <c r="AG127" i="46"/>
  <c r="AG131" i="46" s="1"/>
  <c r="AK132" i="46"/>
  <c r="AF135" i="46"/>
  <c r="AF259" i="46" s="1"/>
  <c r="Z136" i="46"/>
  <c r="AD138" i="46"/>
  <c r="AL138" i="46"/>
  <c r="AF139" i="46"/>
  <c r="Z140" i="46"/>
  <c r="AE143" i="46"/>
  <c r="AK262" i="46"/>
  <c r="AD270" i="46"/>
  <c r="AL270" i="46"/>
  <c r="AD267" i="46"/>
  <c r="AH269" i="46"/>
  <c r="AJ270" i="46"/>
  <c r="AL271" i="46"/>
  <c r="AA399" i="46"/>
  <c r="AA395" i="46"/>
  <c r="AA398" i="46"/>
  <c r="AA567" i="79" s="1"/>
  <c r="AA384" i="46"/>
  <c r="AI399" i="46"/>
  <c r="AI750" i="79" s="1"/>
  <c r="AI395" i="46"/>
  <c r="AI520" i="46" s="1"/>
  <c r="AI398" i="46"/>
  <c r="AI384" i="46"/>
  <c r="AL384" i="46"/>
  <c r="AF395" i="46"/>
  <c r="AH396" i="46"/>
  <c r="AJ397" i="46"/>
  <c r="AL398" i="46"/>
  <c r="AB401" i="46"/>
  <c r="AI523" i="46"/>
  <c r="AB531" i="46"/>
  <c r="AJ531" i="46"/>
  <c r="AI528" i="46"/>
  <c r="AI568" i="79" s="1"/>
  <c r="AI392" i="46"/>
  <c r="AC401" i="46"/>
  <c r="AC532" i="46"/>
  <c r="AC528" i="46"/>
  <c r="AC530" i="46"/>
  <c r="AC531" i="46"/>
  <c r="AC1117" i="79" s="1"/>
  <c r="AC527" i="46"/>
  <c r="AK532" i="46"/>
  <c r="AK528" i="46"/>
  <c r="AK530" i="46"/>
  <c r="AK531" i="46"/>
  <c r="AK527" i="46"/>
  <c r="AB529" i="46"/>
  <c r="AA529" i="46"/>
  <c r="AA751" i="79" s="1"/>
  <c r="AA514" i="46"/>
  <c r="AK514" i="46"/>
  <c r="AF523" i="46"/>
  <c r="AC529" i="46"/>
  <c r="AC523" i="46"/>
  <c r="AD532" i="46"/>
  <c r="AD528" i="46"/>
  <c r="AD529" i="46"/>
  <c r="AD530" i="46"/>
  <c r="AD531" i="46"/>
  <c r="AD527" i="46"/>
  <c r="AL532" i="46"/>
  <c r="AL528" i="46"/>
  <c r="AL529" i="46"/>
  <c r="AL530" i="46"/>
  <c r="AL531" i="46"/>
  <c r="AL527" i="46"/>
  <c r="AL514" i="46"/>
  <c r="AG527" i="46"/>
  <c r="AG385" i="79" s="1"/>
  <c r="AK529" i="46"/>
  <c r="AK751" i="79" s="1"/>
  <c r="AC392" i="46"/>
  <c r="AG400" i="46"/>
  <c r="AI401" i="46"/>
  <c r="AE529" i="46"/>
  <c r="AE514" i="46"/>
  <c r="AE531" i="46"/>
  <c r="AE532" i="46"/>
  <c r="AE528" i="46"/>
  <c r="D514" i="46"/>
  <c r="AE530" i="46"/>
  <c r="AE934" i="79" s="1"/>
  <c r="AF529" i="46"/>
  <c r="AF514" i="46"/>
  <c r="AF530" i="46"/>
  <c r="AF934" i="79" s="1"/>
  <c r="AF531" i="46"/>
  <c r="AF532" i="46"/>
  <c r="AF528" i="46"/>
  <c r="Y530" i="46"/>
  <c r="Y532" i="46"/>
  <c r="Y529" i="46"/>
  <c r="Z532" i="46"/>
  <c r="Z529" i="46"/>
  <c r="AI514" i="46"/>
  <c r="AI521" i="46" s="1"/>
  <c r="Z528" i="46"/>
  <c r="Y531" i="46"/>
  <c r="AD136" i="46"/>
  <c r="AK142" i="46"/>
  <c r="AD271" i="46"/>
  <c r="AC388" i="46"/>
  <c r="AK523" i="46"/>
  <c r="AK392" i="46"/>
  <c r="AC135" i="46"/>
  <c r="AC259" i="46" s="1"/>
  <c r="AK135" i="46"/>
  <c r="AK259" i="46" s="1"/>
  <c r="Y137" i="46"/>
  <c r="AG137" i="46"/>
  <c r="AC139" i="46"/>
  <c r="AG141" i="46"/>
  <c r="AA272" i="46"/>
  <c r="AI272" i="46"/>
  <c r="AD255" i="46"/>
  <c r="AI271" i="46"/>
  <c r="AI932" i="79" s="1"/>
  <c r="AK272" i="46"/>
  <c r="AF401" i="46"/>
  <c r="AF1116" i="79" s="1"/>
  <c r="AF397" i="46"/>
  <c r="AF398" i="46"/>
  <c r="AF384" i="46"/>
  <c r="AF390" i="46" s="1"/>
  <c r="Y398" i="46"/>
  <c r="Y401" i="46"/>
  <c r="Y397" i="46"/>
  <c r="Y384" i="79" s="1"/>
  <c r="Y395" i="46"/>
  <c r="AA396" i="46"/>
  <c r="AC397" i="46"/>
  <c r="AE398" i="46"/>
  <c r="AI400" i="46"/>
  <c r="AK401" i="46"/>
  <c r="Y514" i="46"/>
  <c r="AG514" i="46"/>
  <c r="Z530" i="46"/>
  <c r="AB514" i="46"/>
  <c r="AA528" i="46"/>
  <c r="AG531" i="46"/>
  <c r="AG1117" i="79" s="1"/>
  <c r="AJ523" i="46"/>
  <c r="AJ392" i="46"/>
  <c r="AK127" i="46"/>
  <c r="AH272" i="46"/>
  <c r="AH268" i="46"/>
  <c r="AH255" i="46"/>
  <c r="AH260" i="46" s="1"/>
  <c r="AH271" i="46"/>
  <c r="AH267" i="46"/>
  <c r="AD142" i="46"/>
  <c r="AL127" i="46"/>
  <c r="AL131" i="46" s="1"/>
  <c r="AE136" i="46"/>
  <c r="AK139" i="46"/>
  <c r="AD262" i="46"/>
  <c r="AD523" i="46"/>
  <c r="AL392" i="46"/>
  <c r="AL262" i="46"/>
  <c r="AE127" i="46"/>
  <c r="AE131" i="46" s="1"/>
  <c r="AD135" i="46"/>
  <c r="AD259" i="46" s="1"/>
  <c r="AL135" i="46"/>
  <c r="AF136" i="46"/>
  <c r="AF388" i="46" s="1"/>
  <c r="Z137" i="46"/>
  <c r="Z518" i="46" s="1"/>
  <c r="AD139" i="46"/>
  <c r="Z141" i="46"/>
  <c r="AC142" i="46"/>
  <c r="AC143" i="46"/>
  <c r="AC1114" i="79" s="1"/>
  <c r="AB255" i="46"/>
  <c r="AB260" i="46" s="1"/>
  <c r="AJ255" i="46"/>
  <c r="AH270" i="46"/>
  <c r="AH749" i="79" s="1"/>
  <c r="Y384" i="46"/>
  <c r="AG398" i="46"/>
  <c r="AG384" i="46"/>
  <c r="AG401" i="46"/>
  <c r="AG1116" i="79" s="1"/>
  <c r="AG397" i="46"/>
  <c r="AG384" i="79" s="1"/>
  <c r="Z398" i="46"/>
  <c r="Z399" i="46"/>
  <c r="Z395" i="46"/>
  <c r="Z520" i="46" s="1"/>
  <c r="AJ384" i="46"/>
  <c r="AF396" i="46"/>
  <c r="Z401" i="46"/>
  <c r="Z1116" i="79" s="1"/>
  <c r="Z514" i="46"/>
  <c r="Z521" i="46" s="1"/>
  <c r="AH530" i="46"/>
  <c r="Z527" i="46"/>
  <c r="AC514" i="46"/>
  <c r="AC521" i="46" s="1"/>
  <c r="AG528" i="46"/>
  <c r="AA532" i="46"/>
  <c r="AC127" i="46"/>
  <c r="AC131" i="46" s="1"/>
  <c r="Z255" i="46"/>
  <c r="AL142" i="46"/>
  <c r="AF132" i="46"/>
  <c r="AE262" i="46"/>
  <c r="AE523" i="46"/>
  <c r="AE390" i="46"/>
  <c r="AF143" i="46"/>
  <c r="Y143" i="46"/>
  <c r="Y142" i="46"/>
  <c r="AF127" i="46"/>
  <c r="AF131" i="46" s="1"/>
  <c r="AB132" i="46"/>
  <c r="AJ131" i="46"/>
  <c r="AE135" i="46"/>
  <c r="Y136" i="46"/>
  <c r="AG136" i="46"/>
  <c r="AE139" i="46"/>
  <c r="Y140" i="46"/>
  <c r="AG140" i="46"/>
  <c r="AD143" i="46"/>
  <c r="AB262" i="46"/>
  <c r="AC269" i="46"/>
  <c r="AK269" i="46"/>
  <c r="AJ262" i="46"/>
  <c r="Z384" i="46"/>
  <c r="AH398" i="46"/>
  <c r="AH384" i="46"/>
  <c r="AH399" i="46"/>
  <c r="AH750" i="79" s="1"/>
  <c r="AH395" i="46"/>
  <c r="AK384" i="46"/>
  <c r="AG396" i="46"/>
  <c r="AI397" i="46"/>
  <c r="Y400" i="46"/>
  <c r="AA401" i="46"/>
  <c r="Z523" i="46"/>
  <c r="AA531" i="46"/>
  <c r="AI531" i="46"/>
  <c r="AD514" i="46"/>
  <c r="AD521" i="46" s="1"/>
  <c r="Y527" i="46"/>
  <c r="AI532" i="46"/>
  <c r="AC255" i="46"/>
  <c r="AK255" i="46"/>
  <c r="AK260" i="46" s="1"/>
  <c r="AD265" i="46"/>
  <c r="AL265" i="46"/>
  <c r="AB268" i="46"/>
  <c r="AJ268" i="46"/>
  <c r="AD269" i="46"/>
  <c r="AL269" i="46"/>
  <c r="AB272" i="46"/>
  <c r="AJ272" i="46"/>
  <c r="AC395" i="46"/>
  <c r="AC520" i="46" s="1"/>
  <c r="AK395" i="46"/>
  <c r="AE396" i="46"/>
  <c r="AC399" i="46"/>
  <c r="AK399" i="46"/>
  <c r="AK750" i="79" s="1"/>
  <c r="AE400" i="46"/>
  <c r="AE933" i="79" s="1"/>
  <c r="AH514" i="46"/>
  <c r="AH521" i="46" s="1"/>
  <c r="AG529" i="46"/>
  <c r="AA530" i="46"/>
  <c r="AA934" i="79" s="1"/>
  <c r="AI530" i="46"/>
  <c r="AI934" i="79" s="1"/>
  <c r="AH529" i="46"/>
  <c r="AH751" i="79" s="1"/>
  <c r="AB530" i="46"/>
  <c r="AB934" i="79" s="1"/>
  <c r="AJ530" i="46"/>
  <c r="AG532" i="46"/>
  <c r="AH532" i="46"/>
  <c r="AA265" i="46"/>
  <c r="AI265" i="46"/>
  <c r="AC266" i="46"/>
  <c r="AC519" i="46" s="1"/>
  <c r="AK266" i="46"/>
  <c r="AA269" i="46"/>
  <c r="AA566" i="79" s="1"/>
  <c r="AI269" i="46"/>
  <c r="AI566" i="79" s="1"/>
  <c r="AC270" i="46"/>
  <c r="AK270" i="46"/>
  <c r="AK749" i="79" s="1"/>
  <c r="AB396" i="46"/>
  <c r="AJ396" i="46"/>
  <c r="AD397" i="46"/>
  <c r="AL397" i="46"/>
  <c r="AB400" i="46"/>
  <c r="AB933" i="79" s="1"/>
  <c r="AJ400" i="46"/>
  <c r="AD401" i="46"/>
  <c r="AL401" i="46"/>
  <c r="AH527" i="46"/>
  <c r="AB528" i="46"/>
  <c r="AJ528" i="46"/>
  <c r="AJ568" i="79" s="1"/>
  <c r="Z531" i="46"/>
  <c r="AH531" i="46"/>
  <c r="AB532" i="46"/>
  <c r="AJ532" i="46"/>
  <c r="AA255" i="46"/>
  <c r="AI255" i="46"/>
  <c r="AI260" i="46" s="1"/>
  <c r="AB265" i="46"/>
  <c r="AB389" i="46" s="1"/>
  <c r="AJ265" i="46"/>
  <c r="AD266" i="46"/>
  <c r="AD519" i="46" s="1"/>
  <c r="AL266" i="46"/>
  <c r="AB269" i="46"/>
  <c r="AJ269" i="46"/>
  <c r="AJ566" i="79" s="1"/>
  <c r="AC396" i="46"/>
  <c r="AC201" i="79" s="1"/>
  <c r="AK396" i="46"/>
  <c r="AE397" i="46"/>
  <c r="AA527" i="46"/>
  <c r="AI527" i="46"/>
  <c r="AG530" i="46"/>
  <c r="AC265" i="46"/>
  <c r="AK265" i="46"/>
  <c r="AA268" i="46"/>
  <c r="AI268" i="46"/>
  <c r="AB395" i="46"/>
  <c r="AJ395" i="46"/>
  <c r="AD396" i="46"/>
  <c r="AL396" i="46"/>
  <c r="AL201" i="79" s="1"/>
  <c r="AB527" i="46"/>
  <c r="AJ527" i="46"/>
  <c r="F52" i="85"/>
  <c r="D24" i="85" s="1"/>
  <c r="C24" i="85"/>
  <c r="F53" i="85"/>
  <c r="F82" i="85"/>
  <c r="D25" i="85"/>
  <c r="P110" i="85"/>
  <c r="F95" i="85"/>
  <c r="D96" i="85"/>
  <c r="E147" i="85"/>
  <c r="G146" i="85"/>
  <c r="K103" i="85"/>
  <c r="D121" i="85"/>
  <c r="G120" i="85"/>
  <c r="F94" i="85"/>
  <c r="G170" i="85"/>
  <c r="D177" i="85"/>
  <c r="E119" i="85"/>
  <c r="E120" i="85" s="1"/>
  <c r="E171" i="85"/>
  <c r="E172" i="85" s="1"/>
  <c r="E173" i="85" s="1"/>
  <c r="E174" i="85" s="1"/>
  <c r="E175" i="85" s="1"/>
  <c r="L34" i="88"/>
  <c r="L46" i="88"/>
  <c r="M46" i="88"/>
  <c r="M37" i="88"/>
  <c r="L55" i="88"/>
  <c r="L37" i="88"/>
  <c r="M34" i="88"/>
  <c r="L44" i="45"/>
  <c r="M100" i="45"/>
  <c r="M107" i="45"/>
  <c r="N44" i="45"/>
  <c r="L79" i="45"/>
  <c r="N107" i="45"/>
  <c r="M44" i="45"/>
  <c r="M23" i="45"/>
  <c r="M37" i="45"/>
  <c r="N93" i="45"/>
  <c r="L93" i="45"/>
  <c r="N100" i="45"/>
  <c r="M30" i="45"/>
  <c r="L107" i="45"/>
  <c r="L37" i="45"/>
  <c r="N37" i="45"/>
  <c r="L23" i="45"/>
  <c r="L51" i="45"/>
  <c r="C133" i="45"/>
  <c r="AB195" i="79" l="1"/>
  <c r="AB203" i="79" s="1"/>
  <c r="Y566" i="79"/>
  <c r="AG199" i="79"/>
  <c r="Y748" i="79"/>
  <c r="Y931" i="79"/>
  <c r="Z931" i="79"/>
  <c r="Z1114" i="79"/>
  <c r="Z748" i="79"/>
  <c r="AH200" i="79"/>
  <c r="AA749" i="79"/>
  <c r="AJ934" i="79"/>
  <c r="AD566" i="79"/>
  <c r="AC934" i="79"/>
  <c r="AC1115" i="79"/>
  <c r="AL199" i="79"/>
  <c r="AI565" i="79"/>
  <c r="AK131" i="46"/>
  <c r="AI389" i="46"/>
  <c r="AI519" i="46"/>
  <c r="AH520" i="46"/>
  <c r="AH518" i="46"/>
  <c r="AH523" i="46"/>
  <c r="AG388" i="46"/>
  <c r="AG390" i="46"/>
  <c r="AG262" i="46"/>
  <c r="AG521" i="46"/>
  <c r="AF392" i="46"/>
  <c r="AF521" i="46"/>
  <c r="AF520" i="46"/>
  <c r="AF518" i="46"/>
  <c r="AD389" i="46"/>
  <c r="AD388" i="46"/>
  <c r="AD391" i="46" s="1"/>
  <c r="AC389" i="46"/>
  <c r="AA260" i="46"/>
  <c r="AA261" i="46" s="1"/>
  <c r="AA131" i="46"/>
  <c r="Z389" i="46"/>
  <c r="Z390" i="46"/>
  <c r="Y521" i="46"/>
  <c r="Y388" i="46"/>
  <c r="Z570" i="79"/>
  <c r="AF937" i="79"/>
  <c r="AI567" i="79"/>
  <c r="AK386" i="79"/>
  <c r="AA1117" i="79"/>
  <c r="AB566" i="79"/>
  <c r="AB568" i="79"/>
  <c r="AA748" i="79"/>
  <c r="AG754" i="79"/>
  <c r="AG752" i="79"/>
  <c r="AA752" i="79"/>
  <c r="AA757" i="79"/>
  <c r="AF932" i="79"/>
  <c r="AH201" i="79"/>
  <c r="Y937" i="79"/>
  <c r="AA941" i="79"/>
  <c r="AC1125" i="79"/>
  <c r="AH937" i="79"/>
  <c r="AC1120" i="79"/>
  <c r="AA937" i="79"/>
  <c r="AA932" i="79"/>
  <c r="Z1123" i="79"/>
  <c r="AF935" i="79"/>
  <c r="AH935" i="79"/>
  <c r="Z934" i="79"/>
  <c r="AC937" i="79"/>
  <c r="Z937" i="79"/>
  <c r="AA931" i="79"/>
  <c r="AA935" i="79"/>
  <c r="AJ932" i="79"/>
  <c r="Z1120" i="79"/>
  <c r="AJ933" i="79"/>
  <c r="Z262" i="46"/>
  <c r="AE749" i="79"/>
  <c r="AJ201" i="79"/>
  <c r="AG931" i="79"/>
  <c r="AF931" i="79"/>
  <c r="AH934" i="79"/>
  <c r="AA521" i="46"/>
  <c r="AA390" i="46"/>
  <c r="Z132" i="46"/>
  <c r="AK931" i="79"/>
  <c r="AB748" i="79"/>
  <c r="AD382" i="79"/>
  <c r="AA1114" i="79"/>
  <c r="AK566" i="79"/>
  <c r="AK1117" i="79"/>
  <c r="AJ1115" i="79"/>
  <c r="AI933" i="79"/>
  <c r="AC750" i="79"/>
  <c r="AH199" i="79"/>
  <c r="AB201" i="79"/>
  <c r="AE384" i="79"/>
  <c r="AH1117" i="79"/>
  <c r="AC1116" i="79"/>
  <c r="AF1114" i="79"/>
  <c r="AI1115" i="79"/>
  <c r="AE388" i="46"/>
  <c r="AD260" i="46"/>
  <c r="AD261" i="46" s="1"/>
  <c r="AA520" i="46"/>
  <c r="AC260" i="46"/>
  <c r="AC261" i="46" s="1"/>
  <c r="Z260" i="46"/>
  <c r="Z261" i="46" s="1"/>
  <c r="AB392" i="46"/>
  <c r="AI390" i="46"/>
  <c r="AI391" i="46" s="1"/>
  <c r="AH131" i="46"/>
  <c r="AH132" i="46"/>
  <c r="AL750" i="79"/>
  <c r="AF200" i="79"/>
  <c r="AF748" i="79"/>
  <c r="AF384" i="79"/>
  <c r="AA568" i="79"/>
  <c r="AA389" i="46"/>
  <c r="AH390" i="46"/>
  <c r="AK389" i="46"/>
  <c r="AG260" i="46"/>
  <c r="AG261" i="46" s="1"/>
  <c r="Y131" i="46"/>
  <c r="Y389" i="46"/>
  <c r="AA518" i="46"/>
  <c r="AA522" i="46" s="1"/>
  <c r="AA200" i="79"/>
  <c r="AF567" i="79"/>
  <c r="AB1114" i="79"/>
  <c r="AG568" i="79"/>
  <c r="AC383" i="79"/>
  <c r="AI751" i="79"/>
  <c r="AD749" i="79"/>
  <c r="AL1117" i="79"/>
  <c r="Y390" i="46"/>
  <c r="AG520" i="46"/>
  <c r="AD392" i="46"/>
  <c r="AH389" i="46"/>
  <c r="AH388" i="46"/>
  <c r="AF519" i="46"/>
  <c r="AA519" i="46"/>
  <c r="AA132" i="46"/>
  <c r="AA388" i="46"/>
  <c r="AL932" i="79"/>
  <c r="AD931" i="79"/>
  <c r="AI200" i="79"/>
  <c r="AC931" i="79"/>
  <c r="AK383" i="79"/>
  <c r="AA750" i="79"/>
  <c r="AH571" i="79"/>
  <c r="Z932" i="79"/>
  <c r="AI571" i="79"/>
  <c r="AJ748" i="79"/>
  <c r="AC1118" i="79"/>
  <c r="AG573" i="79"/>
  <c r="AG195" i="79"/>
  <c r="AG203" i="79" s="1"/>
  <c r="AK754" i="79"/>
  <c r="AJ941" i="79"/>
  <c r="Z933" i="79"/>
  <c r="AG569" i="79"/>
  <c r="AH573" i="79"/>
  <c r="AF1118" i="79"/>
  <c r="Z941" i="79"/>
  <c r="Y1125" i="79"/>
  <c r="AB750" i="79"/>
  <c r="AB752" i="79"/>
  <c r="AB751" i="79"/>
  <c r="Y941" i="79"/>
  <c r="AC1119" i="79"/>
  <c r="AB754" i="79"/>
  <c r="AA1116" i="79"/>
  <c r="AA1120" i="79"/>
  <c r="AJ931" i="79"/>
  <c r="AA1118" i="79"/>
  <c r="AH1125" i="79"/>
  <c r="Z1125" i="79"/>
  <c r="AB1120" i="79"/>
  <c r="AG1118" i="79"/>
  <c r="AI941" i="79"/>
  <c r="AH382" i="79"/>
  <c r="AC386" i="79"/>
  <c r="AL392" i="79"/>
  <c r="AL570" i="79" s="1"/>
  <c r="AA195" i="79"/>
  <c r="AA203" i="79" s="1"/>
  <c r="AB1117" i="79"/>
  <c r="AG567" i="79"/>
  <c r="AK392" i="79"/>
  <c r="AK570" i="79" s="1"/>
  <c r="AA1115" i="79"/>
  <c r="AA1125" i="79"/>
  <c r="AG571" i="79"/>
  <c r="P307" i="79"/>
  <c r="AG392" i="79" s="1"/>
  <c r="AG570" i="79" s="1"/>
  <c r="AK201" i="79"/>
  <c r="AI1116" i="79"/>
  <c r="AB1118" i="79"/>
  <c r="AK565" i="79"/>
  <c r="AC195" i="79"/>
  <c r="AC203" i="79" s="1"/>
  <c r="AC204" i="79" s="1"/>
  <c r="AK568" i="79"/>
  <c r="AK1125" i="79"/>
  <c r="AI1123" i="79"/>
  <c r="AB1123" i="79"/>
  <c r="AD389" i="79"/>
  <c r="AD384" i="79"/>
  <c r="AH932" i="79"/>
  <c r="AF757" i="79"/>
  <c r="AJ1123" i="79"/>
  <c r="AH931" i="79"/>
  <c r="Y933" i="79"/>
  <c r="AB386" i="79"/>
  <c r="AB1115" i="79"/>
  <c r="AK1116" i="79"/>
  <c r="AI1117" i="79"/>
  <c r="AJ935" i="79"/>
  <c r="AI1119" i="79"/>
  <c r="AI1120" i="79"/>
  <c r="AK1115" i="79"/>
  <c r="Y754" i="79"/>
  <c r="AI1118" i="79"/>
  <c r="AF941" i="79"/>
  <c r="AF933" i="79"/>
  <c r="Y932" i="79"/>
  <c r="AK199" i="79"/>
  <c r="AJ937" i="79"/>
  <c r="AC757" i="79"/>
  <c r="AK1123" i="79"/>
  <c r="AD386" i="79"/>
  <c r="Y934" i="79"/>
  <c r="AF571" i="79"/>
  <c r="AG748" i="79"/>
  <c r="AC941" i="79"/>
  <c r="AF383" i="79"/>
  <c r="AH567" i="79"/>
  <c r="AH565" i="79"/>
  <c r="AG1123" i="79"/>
  <c r="AE392" i="79"/>
  <c r="AE570" i="79" s="1"/>
  <c r="AE378" i="79"/>
  <c r="AE387" i="79" s="1"/>
  <c r="AJ752" i="79"/>
  <c r="AI1114" i="79"/>
  <c r="AD392" i="79"/>
  <c r="AD570" i="79" s="1"/>
  <c r="AD1120" i="79"/>
  <c r="AF386" i="79"/>
  <c r="AI1125" i="79"/>
  <c r="AG935" i="79"/>
  <c r="AL393" i="79"/>
  <c r="AL753" i="79" s="1"/>
  <c r="Z393" i="79"/>
  <c r="Z753" i="79" s="1"/>
  <c r="AE393" i="79"/>
  <c r="AE753" i="79" s="1"/>
  <c r="Y393" i="79"/>
  <c r="Y753" i="79" s="1"/>
  <c r="AJ393" i="79"/>
  <c r="AJ753" i="79" s="1"/>
  <c r="AH393" i="79"/>
  <c r="AH753" i="79" s="1"/>
  <c r="AD393" i="79"/>
  <c r="AD753" i="79" s="1"/>
  <c r="AK393" i="79"/>
  <c r="AK753" i="79" s="1"/>
  <c r="AL937" i="79"/>
  <c r="AI937" i="79"/>
  <c r="AG751" i="79"/>
  <c r="AF1119" i="79"/>
  <c r="Y750" i="79"/>
  <c r="AE386" i="79"/>
  <c r="Y392" i="79"/>
  <c r="Y570" i="79" s="1"/>
  <c r="AI931" i="79"/>
  <c r="AG757" i="79"/>
  <c r="Y935" i="79"/>
  <c r="AF1123" i="79"/>
  <c r="Y749" i="79"/>
  <c r="AB202" i="79"/>
  <c r="AJ749" i="79"/>
  <c r="AJ754" i="79"/>
  <c r="AF1117" i="79"/>
  <c r="AF752" i="79"/>
  <c r="AF1125" i="79"/>
  <c r="AI392" i="79"/>
  <c r="AI570" i="79" s="1"/>
  <c r="AI935" i="79"/>
  <c r="AJ750" i="79"/>
  <c r="Y752" i="79"/>
  <c r="AF565" i="79"/>
  <c r="AL1114" i="79"/>
  <c r="AF569" i="79"/>
  <c r="AG565" i="79"/>
  <c r="AG750" i="79"/>
  <c r="AI569" i="79"/>
  <c r="AH1114" i="79"/>
  <c r="Z378" i="79"/>
  <c r="Z387" i="79" s="1"/>
  <c r="AH389" i="79"/>
  <c r="AH383" i="79"/>
  <c r="AH385" i="79"/>
  <c r="AF389" i="79"/>
  <c r="D378" i="79"/>
  <c r="Y567" i="79"/>
  <c r="AH1123" i="79"/>
  <c r="AH1118" i="79"/>
  <c r="AF566" i="79"/>
  <c r="AH1120" i="79"/>
  <c r="AB1116" i="79"/>
  <c r="AH1115" i="79"/>
  <c r="AH1116" i="79"/>
  <c r="AH1119" i="79"/>
  <c r="AI199" i="79"/>
  <c r="AI202" i="79"/>
  <c r="AD199" i="79"/>
  <c r="AI201" i="79"/>
  <c r="AL382" i="79"/>
  <c r="AL384" i="79"/>
  <c r="Z382" i="79"/>
  <c r="Z383" i="79"/>
  <c r="AL386" i="79"/>
  <c r="Z751" i="79"/>
  <c r="Z395" i="79"/>
  <c r="Z1119" i="79" s="1"/>
  <c r="AK1114" i="79"/>
  <c r="AH378" i="79"/>
  <c r="AH387" i="79" s="1"/>
  <c r="AK1119" i="79"/>
  <c r="AK569" i="79"/>
  <c r="Z384" i="79"/>
  <c r="Z389" i="79"/>
  <c r="AG933" i="79"/>
  <c r="Z750" i="79"/>
  <c r="AG566" i="79"/>
  <c r="AK382" i="79"/>
  <c r="AK384" i="79"/>
  <c r="AK385" i="79"/>
  <c r="AK389" i="79"/>
  <c r="AL378" i="79"/>
  <c r="AL387" i="79" s="1"/>
  <c r="AJ378" i="79"/>
  <c r="AJ387" i="79" s="1"/>
  <c r="AE383" i="79"/>
  <c r="AB382" i="79"/>
  <c r="AB384" i="79"/>
  <c r="AB385" i="79"/>
  <c r="AB383" i="79"/>
  <c r="AA382" i="79"/>
  <c r="AA384" i="79"/>
  <c r="AA385" i="79"/>
  <c r="AA383" i="79"/>
  <c r="AJ384" i="79"/>
  <c r="AJ382" i="79"/>
  <c r="AJ383" i="79"/>
  <c r="AJ385" i="79"/>
  <c r="AI384" i="79"/>
  <c r="AI382" i="79"/>
  <c r="AI383" i="79"/>
  <c r="AI385" i="79"/>
  <c r="AI378" i="79"/>
  <c r="AI387" i="79" s="1"/>
  <c r="AD383" i="79"/>
  <c r="AD385" i="79"/>
  <c r="AF385" i="79"/>
  <c r="AF382" i="79"/>
  <c r="AD378" i="79"/>
  <c r="AD387" i="79" s="1"/>
  <c r="AK378" i="79"/>
  <c r="AK387" i="79" s="1"/>
  <c r="AE389" i="79"/>
  <c r="AI389" i="79"/>
  <c r="AL383" i="79"/>
  <c r="AL385" i="79"/>
  <c r="Y378" i="79"/>
  <c r="Y387" i="79" s="1"/>
  <c r="Y388" i="79" s="1"/>
  <c r="AA386" i="79"/>
  <c r="AE382" i="79"/>
  <c r="AE385" i="79"/>
  <c r="AC382" i="79"/>
  <c r="AC384" i="79"/>
  <c r="AC385" i="79"/>
  <c r="AC389" i="79"/>
  <c r="AB573" i="79"/>
  <c r="AB565" i="79"/>
  <c r="Y565" i="79"/>
  <c r="AK195" i="79"/>
  <c r="AK203" i="79" s="1"/>
  <c r="Z202" i="79"/>
  <c r="AH195" i="79"/>
  <c r="AH203" i="79" s="1"/>
  <c r="AJ195" i="79"/>
  <c r="AJ203" i="79" s="1"/>
  <c r="AI195" i="79"/>
  <c r="AI203" i="79" s="1"/>
  <c r="AE195" i="79"/>
  <c r="AE203" i="79" s="1"/>
  <c r="AB569" i="79"/>
  <c r="Y571" i="79"/>
  <c r="Y569" i="79"/>
  <c r="Y568" i="79"/>
  <c r="AK1118" i="79"/>
  <c r="AB571" i="79"/>
  <c r="AE757" i="79"/>
  <c r="AD200" i="79"/>
  <c r="AG932" i="79"/>
  <c r="AG941" i="79"/>
  <c r="Y757" i="79"/>
  <c r="Y573" i="79"/>
  <c r="AJ757" i="79"/>
  <c r="AG934" i="79"/>
  <c r="Y751" i="79"/>
  <c r="AD748" i="79"/>
  <c r="AF749" i="79"/>
  <c r="AH566" i="79"/>
  <c r="O330" i="79"/>
  <c r="AC378" i="79" s="1"/>
  <c r="AC387" i="79" s="1"/>
  <c r="AC573" i="79"/>
  <c r="AJ1119" i="79"/>
  <c r="AC569" i="79"/>
  <c r="Z573" i="79"/>
  <c r="AJ1118" i="79"/>
  <c r="AF203" i="79"/>
  <c r="AL941" i="79"/>
  <c r="AL935" i="79"/>
  <c r="AL934" i="79"/>
  <c r="AA201" i="79"/>
  <c r="AC571" i="79"/>
  <c r="AI393" i="79"/>
  <c r="AI753" i="79" s="1"/>
  <c r="AJ1125" i="79"/>
  <c r="Z571" i="79"/>
  <c r="AC566" i="79"/>
  <c r="AL1123" i="79"/>
  <c r="AL931" i="79"/>
  <c r="AF205" i="79"/>
  <c r="AF202" i="79"/>
  <c r="AC565" i="79"/>
  <c r="AC568" i="79"/>
  <c r="AA199" i="79"/>
  <c r="AK200" i="79"/>
  <c r="AJ1117" i="79"/>
  <c r="AF199" i="79"/>
  <c r="AL1118" i="79"/>
  <c r="Z568" i="79"/>
  <c r="AL933" i="79"/>
  <c r="AL1119" i="79"/>
  <c r="AL1120" i="79"/>
  <c r="AL1125" i="79"/>
  <c r="AF201" i="79"/>
  <c r="AJ1116" i="79"/>
  <c r="AK205" i="79"/>
  <c r="AM307" i="79"/>
  <c r="Q307" i="79"/>
  <c r="G307" i="79"/>
  <c r="AI205" i="79"/>
  <c r="AD195" i="79"/>
  <c r="AD203" i="79" s="1"/>
  <c r="AJ573" i="79"/>
  <c r="AB1125" i="79"/>
  <c r="AD1119" i="79"/>
  <c r="AD757" i="79"/>
  <c r="Z210" i="79"/>
  <c r="Z752" i="79" s="1"/>
  <c r="AB205" i="79"/>
  <c r="AF568" i="79"/>
  <c r="Z208" i="79"/>
  <c r="Z386" i="79" s="1"/>
  <c r="Z212" i="79"/>
  <c r="Z1118" i="79" s="1"/>
  <c r="Z209" i="79"/>
  <c r="Z569" i="79" s="1"/>
  <c r="AE573" i="79"/>
  <c r="Z195" i="79"/>
  <c r="Z203" i="79" s="1"/>
  <c r="Y205" i="79"/>
  <c r="AC751" i="79"/>
  <c r="Y1114" i="79"/>
  <c r="AL1115" i="79"/>
  <c r="AL195" i="79"/>
  <c r="AL203" i="79" s="1"/>
  <c r="Z567" i="79"/>
  <c r="Z565" i="79"/>
  <c r="AJ1114" i="79"/>
  <c r="AD750" i="79"/>
  <c r="AL567" i="79"/>
  <c r="Y195" i="79"/>
  <c r="Y203" i="79" s="1"/>
  <c r="AB199" i="79"/>
  <c r="AJ1120" i="79"/>
  <c r="Y1115" i="79"/>
  <c r="AH205" i="79"/>
  <c r="AD751" i="79"/>
  <c r="Y1116" i="79"/>
  <c r="AC748" i="79"/>
  <c r="AL751" i="79"/>
  <c r="AE750" i="79"/>
  <c r="AK934" i="79"/>
  <c r="AD754" i="79"/>
  <c r="Y1118" i="79"/>
  <c r="Y1119" i="79"/>
  <c r="Y1120" i="79"/>
  <c r="AA202" i="79"/>
  <c r="AC749" i="79"/>
  <c r="AE751" i="79"/>
  <c r="AK932" i="79"/>
  <c r="AE754" i="79"/>
  <c r="AK935" i="79"/>
  <c r="Y200" i="79"/>
  <c r="AK937" i="79"/>
  <c r="AC754" i="79"/>
  <c r="AE748" i="79"/>
  <c r="AK933" i="79"/>
  <c r="Y1123" i="79"/>
  <c r="AC752" i="79"/>
  <c r="Z211" i="79"/>
  <c r="Z935" i="79" s="1"/>
  <c r="Z749" i="79"/>
  <c r="AF573" i="79"/>
  <c r="AF751" i="79"/>
  <c r="AH202" i="79"/>
  <c r="AB757" i="79"/>
  <c r="AE1123" i="79"/>
  <c r="AF750" i="79"/>
  <c r="AD1123" i="79"/>
  <c r="AK941" i="79"/>
  <c r="AL568" i="79"/>
  <c r="AG205" i="79"/>
  <c r="AL571" i="79"/>
  <c r="AL569" i="79"/>
  <c r="AD934" i="79"/>
  <c r="AD565" i="79"/>
  <c r="AD569" i="79"/>
  <c r="AD941" i="79"/>
  <c r="AD573" i="79"/>
  <c r="Z200" i="79"/>
  <c r="AD567" i="79"/>
  <c r="Z201" i="79"/>
  <c r="AD937" i="79"/>
  <c r="AD568" i="79"/>
  <c r="AL573" i="79"/>
  <c r="AD571" i="79"/>
  <c r="AL566" i="79"/>
  <c r="AD752" i="79"/>
  <c r="AD933" i="79"/>
  <c r="AD932" i="79"/>
  <c r="Z205" i="79"/>
  <c r="AE205" i="79"/>
  <c r="AL1116" i="79"/>
  <c r="AL757" i="79"/>
  <c r="Z757" i="79"/>
  <c r="AE1119" i="79"/>
  <c r="AE1120" i="79"/>
  <c r="AL749" i="79"/>
  <c r="AD935" i="79"/>
  <c r="AL748" i="79"/>
  <c r="Y199" i="79"/>
  <c r="AL202" i="79"/>
  <c r="AL200" i="79"/>
  <c r="AE1125" i="79"/>
  <c r="AD205" i="79"/>
  <c r="AD201" i="79"/>
  <c r="Y202" i="79"/>
  <c r="AG201" i="79"/>
  <c r="AG200" i="79"/>
  <c r="AG202" i="79"/>
  <c r="AE752" i="79"/>
  <c r="AL754" i="79"/>
  <c r="AD1115" i="79"/>
  <c r="AD1117" i="79"/>
  <c r="AD1114" i="79"/>
  <c r="AD1116" i="79"/>
  <c r="AL752" i="79"/>
  <c r="AD1118" i="79"/>
  <c r="AA205" i="79"/>
  <c r="AE568" i="79"/>
  <c r="AE567" i="79"/>
  <c r="AE566" i="79"/>
  <c r="AE565" i="79"/>
  <c r="AE1118" i="79"/>
  <c r="AE571" i="79"/>
  <c r="AE1114" i="79"/>
  <c r="AE1116" i="79"/>
  <c r="AE1117" i="79"/>
  <c r="AE1115" i="79"/>
  <c r="AE200" i="79"/>
  <c r="AE199" i="79"/>
  <c r="AE202" i="79"/>
  <c r="AE201" i="79"/>
  <c r="AE569" i="79"/>
  <c r="AJ572" i="79"/>
  <c r="AB520" i="46"/>
  <c r="Y520" i="46"/>
  <c r="Y518" i="46"/>
  <c r="AK521" i="46"/>
  <c r="AF261" i="46"/>
  <c r="AC518" i="46"/>
  <c r="AC522" i="46" s="1"/>
  <c r="Y519" i="46"/>
  <c r="AE260" i="46"/>
  <c r="AB388" i="46"/>
  <c r="AB391" i="46" s="1"/>
  <c r="AB261" i="46"/>
  <c r="AE518" i="46"/>
  <c r="AD518" i="46"/>
  <c r="Y260" i="46"/>
  <c r="AL518" i="46"/>
  <c r="AB518" i="46"/>
  <c r="AE392" i="46"/>
  <c r="AB131" i="46"/>
  <c r="AK261" i="46"/>
  <c r="Y259" i="46"/>
  <c r="AE520" i="46"/>
  <c r="AJ132" i="46"/>
  <c r="AG519" i="46"/>
  <c r="AK388" i="46"/>
  <c r="AJ259" i="46"/>
  <c r="AD520" i="46"/>
  <c r="AG132" i="46"/>
  <c r="AJ521" i="46"/>
  <c r="AL523" i="46"/>
  <c r="AB519" i="46"/>
  <c r="AE519" i="46"/>
  <c r="AJ388" i="46"/>
  <c r="AJ518" i="46"/>
  <c r="AI518" i="46"/>
  <c r="AI522" i="46" s="1"/>
  <c r="AA262" i="46"/>
  <c r="AL519" i="46"/>
  <c r="AJ390" i="46"/>
  <c r="Z522" i="46"/>
  <c r="AE521" i="46"/>
  <c r="AL521" i="46"/>
  <c r="AL260" i="46"/>
  <c r="AE389" i="46"/>
  <c r="AE391" i="46" s="1"/>
  <c r="AK390" i="46"/>
  <c r="AF391" i="46"/>
  <c r="AL390" i="46"/>
  <c r="AJ519" i="46"/>
  <c r="AI259" i="46"/>
  <c r="AI261" i="46" s="1"/>
  <c r="AC390" i="46"/>
  <c r="AG389" i="46"/>
  <c r="AH261" i="46"/>
  <c r="AK519" i="46"/>
  <c r="AJ520" i="46"/>
  <c r="AJ389" i="46"/>
  <c r="AK520" i="46"/>
  <c r="AL389" i="46"/>
  <c r="AE259" i="46"/>
  <c r="AJ260" i="46"/>
  <c r="AL259" i="46"/>
  <c r="AB521" i="46"/>
  <c r="AG518" i="46"/>
  <c r="Z388" i="46"/>
  <c r="AL388" i="46"/>
  <c r="Y132" i="46"/>
  <c r="AK518" i="46"/>
  <c r="AI132" i="46"/>
  <c r="E176" i="85"/>
  <c r="G175" i="85"/>
  <c r="F83" i="85"/>
  <c r="E25" i="85"/>
  <c r="E24" i="85"/>
  <c r="F54" i="85"/>
  <c r="G147" i="85"/>
  <c r="E148" i="85"/>
  <c r="G121" i="85"/>
  <c r="D122" i="85"/>
  <c r="G122" i="85" s="1"/>
  <c r="E121" i="85"/>
  <c r="E122" i="85" s="1"/>
  <c r="E123" i="85" s="1"/>
  <c r="E124" i="85" s="1"/>
  <c r="F96" i="85"/>
  <c r="D97" i="85"/>
  <c r="AH522" i="46" l="1"/>
  <c r="AJ204" i="79"/>
  <c r="AG522" i="46"/>
  <c r="AC391" i="46"/>
  <c r="AJ391" i="46"/>
  <c r="AM131" i="46"/>
  <c r="Z391" i="46"/>
  <c r="AM523" i="46"/>
  <c r="AG391" i="46"/>
  <c r="AF522" i="46"/>
  <c r="AA391" i="46"/>
  <c r="Y391" i="46"/>
  <c r="AH391" i="46"/>
  <c r="AM392" i="46"/>
  <c r="AM262" i="46"/>
  <c r="AM521" i="46"/>
  <c r="AM390" i="46"/>
  <c r="AB204" i="79"/>
  <c r="AA392" i="79"/>
  <c r="AA570" i="79" s="1"/>
  <c r="AA572" i="79" s="1"/>
  <c r="AC392" i="79"/>
  <c r="AC570" i="79" s="1"/>
  <c r="AC572" i="79" s="1"/>
  <c r="AB392" i="79"/>
  <c r="AB570" i="79" s="1"/>
  <c r="AB572" i="79" s="1"/>
  <c r="AF392" i="79"/>
  <c r="AF570" i="79" s="1"/>
  <c r="AF572" i="79" s="1"/>
  <c r="AI572" i="79"/>
  <c r="AH572" i="79"/>
  <c r="AG572" i="79"/>
  <c r="AK572" i="79"/>
  <c r="AM931" i="79"/>
  <c r="Y572" i="79"/>
  <c r="O378" i="79"/>
  <c r="AM389" i="79"/>
  <c r="AM386" i="79"/>
  <c r="AG378" i="79"/>
  <c r="AG387" i="79" s="1"/>
  <c r="AG388" i="79" s="1"/>
  <c r="AH204" i="79"/>
  <c r="AL388" i="79"/>
  <c r="AI204" i="79"/>
  <c r="AH388" i="79"/>
  <c r="AM385" i="79"/>
  <c r="AB378" i="79"/>
  <c r="AB387" i="79" s="1"/>
  <c r="AB388" i="79" s="1"/>
  <c r="AM382" i="79"/>
  <c r="AF378" i="79"/>
  <c r="AF387" i="79" s="1"/>
  <c r="AF388" i="79" s="1"/>
  <c r="AM384" i="79"/>
  <c r="AD388" i="79"/>
  <c r="AM383" i="79"/>
  <c r="AK388" i="79"/>
  <c r="AA378" i="79"/>
  <c r="AA387" i="79" s="1"/>
  <c r="AI388" i="79"/>
  <c r="AC388" i="79"/>
  <c r="AJ388" i="79"/>
  <c r="Z388" i="79"/>
  <c r="AK204" i="79"/>
  <c r="AE388" i="79"/>
  <c r="Z572" i="79"/>
  <c r="AF204" i="79"/>
  <c r="AA204" i="79"/>
  <c r="AM1125" i="79"/>
  <c r="R307" i="79"/>
  <c r="AJ394" i="79"/>
  <c r="AJ936" i="79" s="1"/>
  <c r="AE394" i="79"/>
  <c r="AE936" i="79" s="1"/>
  <c r="AD394" i="79"/>
  <c r="AD936" i="79" s="1"/>
  <c r="AK394" i="79"/>
  <c r="AK936" i="79" s="1"/>
  <c r="AI394" i="79"/>
  <c r="AI936" i="79" s="1"/>
  <c r="Y394" i="79"/>
  <c r="Y936" i="79" s="1"/>
  <c r="AH394" i="79"/>
  <c r="AH936" i="79" s="1"/>
  <c r="Z394" i="79"/>
  <c r="Z936" i="79" s="1"/>
  <c r="AL394" i="79"/>
  <c r="AL936" i="79" s="1"/>
  <c r="AB393" i="79"/>
  <c r="AB753" i="79" s="1"/>
  <c r="AC393" i="79"/>
  <c r="AC753" i="79" s="1"/>
  <c r="AG393" i="79"/>
  <c r="AG753" i="79" s="1"/>
  <c r="AF393" i="79"/>
  <c r="AF753" i="79" s="1"/>
  <c r="AA393" i="79"/>
  <c r="AA753" i="79" s="1"/>
  <c r="AM750" i="79"/>
  <c r="AM1120" i="79"/>
  <c r="AM751" i="79"/>
  <c r="AM937" i="79"/>
  <c r="AM933" i="79"/>
  <c r="AM934" i="79"/>
  <c r="AM748" i="79"/>
  <c r="AM1123" i="79"/>
  <c r="AM1119" i="79"/>
  <c r="AM932" i="79"/>
  <c r="AM754" i="79"/>
  <c r="AM941" i="79"/>
  <c r="AM749" i="79"/>
  <c r="AM757" i="79"/>
  <c r="AM568" i="79"/>
  <c r="AM569" i="79"/>
  <c r="AM573" i="79"/>
  <c r="AM571" i="79"/>
  <c r="AL572" i="79"/>
  <c r="AD572" i="79"/>
  <c r="Z204" i="79"/>
  <c r="AM565" i="79"/>
  <c r="AM566" i="79"/>
  <c r="AM200" i="79"/>
  <c r="AM567" i="79"/>
  <c r="Y204" i="79"/>
  <c r="AM203" i="79"/>
  <c r="AD204" i="79"/>
  <c r="AM1114" i="79"/>
  <c r="AM1115" i="79"/>
  <c r="AM1118" i="79"/>
  <c r="AL204" i="79"/>
  <c r="AM935" i="79"/>
  <c r="AM205" i="79"/>
  <c r="AM201" i="79"/>
  <c r="AG204" i="79"/>
  <c r="AM202" i="79"/>
  <c r="AM752" i="79"/>
  <c r="AM1117" i="79"/>
  <c r="AM1116" i="79"/>
  <c r="AE572" i="79"/>
  <c r="AE204" i="79"/>
  <c r="AM199" i="79"/>
  <c r="AM388" i="46"/>
  <c r="AJ261" i="46"/>
  <c r="AM389" i="46"/>
  <c r="AM519" i="46"/>
  <c r="AM260" i="46"/>
  <c r="AM520" i="46"/>
  <c r="AB522" i="46"/>
  <c r="Y261" i="46"/>
  <c r="AM259" i="46"/>
  <c r="AE261" i="46"/>
  <c r="AM132" i="46"/>
  <c r="AM133" i="46" s="1"/>
  <c r="AL261" i="46"/>
  <c r="AJ522" i="46"/>
  <c r="AL522" i="46"/>
  <c r="AK522" i="46"/>
  <c r="AK391" i="46"/>
  <c r="AL391" i="46"/>
  <c r="AD522" i="46"/>
  <c r="AE522" i="46"/>
  <c r="AM518" i="46"/>
  <c r="Y522" i="46"/>
  <c r="E125" i="85"/>
  <c r="G124" i="85"/>
  <c r="F25" i="85"/>
  <c r="F84" i="85"/>
  <c r="F24" i="85"/>
  <c r="F55" i="85"/>
  <c r="G176" i="85"/>
  <c r="E177" i="85"/>
  <c r="F97" i="85"/>
  <c r="D98" i="85"/>
  <c r="E149" i="85"/>
  <c r="G148" i="85"/>
  <c r="H161" i="47"/>
  <c r="H160" i="47"/>
  <c r="H159" i="47"/>
  <c r="H158" i="47"/>
  <c r="H157" i="47"/>
  <c r="H156" i="47"/>
  <c r="H155" i="47"/>
  <c r="H154" i="47"/>
  <c r="H153" i="47"/>
  <c r="AM522" i="46" l="1"/>
  <c r="AM524" i="46" s="1"/>
  <c r="AM570" i="79"/>
  <c r="AM572" i="79" s="1"/>
  <c r="AM574" i="79" s="1"/>
  <c r="AM387" i="79"/>
  <c r="AM388" i="79" s="1"/>
  <c r="AM390" i="79" s="1"/>
  <c r="AA388" i="79"/>
  <c r="AM753" i="79"/>
  <c r="AC394" i="79"/>
  <c r="AC936" i="79" s="1"/>
  <c r="AG394" i="79"/>
  <c r="AG936" i="79" s="1"/>
  <c r="AA394" i="79"/>
  <c r="AA936" i="79" s="1"/>
  <c r="AF394" i="79"/>
  <c r="AF936" i="79" s="1"/>
  <c r="AB394" i="79"/>
  <c r="AB936" i="79" s="1"/>
  <c r="AM204" i="79"/>
  <c r="AM206" i="79" s="1"/>
  <c r="AM261" i="46"/>
  <c r="AM263" i="46" s="1"/>
  <c r="AM391" i="46"/>
  <c r="AM393" i="46" s="1"/>
  <c r="G149" i="85"/>
  <c r="E150" i="85"/>
  <c r="D99" i="85"/>
  <c r="F98" i="85"/>
  <c r="E178" i="85"/>
  <c r="G177" i="85"/>
  <c r="G125" i="85"/>
  <c r="E126" i="85"/>
  <c r="F85" i="85"/>
  <c r="G25" i="85"/>
  <c r="G24" i="85"/>
  <c r="F56" i="85"/>
  <c r="I50" i="44"/>
  <c r="H50" i="44"/>
  <c r="G50" i="44"/>
  <c r="F50" i="44"/>
  <c r="E50" i="44"/>
  <c r="D50" i="44"/>
  <c r="AM936" i="79" l="1"/>
  <c r="H24" i="85"/>
  <c r="F57" i="85"/>
  <c r="I24" i="85" s="1"/>
  <c r="G150" i="85"/>
  <c r="E151" i="85"/>
  <c r="E127" i="85"/>
  <c r="G126" i="85"/>
  <c r="E179" i="85"/>
  <c r="G178" i="85"/>
  <c r="F99" i="85"/>
  <c r="D100" i="85"/>
  <c r="F86" i="85"/>
  <c r="I25" i="85" s="1"/>
  <c r="H25" i="85"/>
  <c r="G179" i="85" l="1"/>
  <c r="E180" i="85"/>
  <c r="G127" i="85"/>
  <c r="E128" i="85"/>
  <c r="F100" i="85"/>
  <c r="D101" i="85"/>
  <c r="E152" i="85"/>
  <c r="G151" i="85"/>
  <c r="D22" i="45"/>
  <c r="G152" i="85" l="1"/>
  <c r="E153" i="85"/>
  <c r="F101" i="85"/>
  <c r="D102" i="85"/>
  <c r="E129" i="85"/>
  <c r="G128" i="85"/>
  <c r="E181" i="85"/>
  <c r="G181" i="85" s="1"/>
  <c r="G180" i="85"/>
  <c r="G183" i="85" l="1"/>
  <c r="G182" i="85"/>
  <c r="G29" i="85" s="1"/>
  <c r="O676" i="79" s="1"/>
  <c r="E130" i="85"/>
  <c r="G130" i="85" s="1"/>
  <c r="G129" i="85"/>
  <c r="D103" i="85"/>
  <c r="F102" i="85"/>
  <c r="E154" i="85"/>
  <c r="G153" i="85"/>
  <c r="E44" i="44"/>
  <c r="O744" i="79" l="1"/>
  <c r="AF744" i="79"/>
  <c r="AF755" i="79" s="1"/>
  <c r="AF756" i="79" s="1"/>
  <c r="AG744" i="79"/>
  <c r="AG755" i="79" s="1"/>
  <c r="AG756" i="79" s="1"/>
  <c r="AC744" i="79"/>
  <c r="AC755" i="79" s="1"/>
  <c r="AC756" i="79" s="1"/>
  <c r="AB744" i="79"/>
  <c r="AB755" i="79" s="1"/>
  <c r="AB756" i="79" s="1"/>
  <c r="AA744" i="79"/>
  <c r="AA755" i="79" s="1"/>
  <c r="AA756" i="79" s="1"/>
  <c r="G184" i="85"/>
  <c r="H29" i="85"/>
  <c r="P676" i="79" s="1"/>
  <c r="E155" i="85"/>
  <c r="G154" i="85"/>
  <c r="F103" i="85"/>
  <c r="D104" i="85"/>
  <c r="G132" i="85"/>
  <c r="G131" i="85"/>
  <c r="E26" i="85" s="1"/>
  <c r="Q46" i="44"/>
  <c r="P46" i="44"/>
  <c r="O46" i="44"/>
  <c r="N46" i="44"/>
  <c r="M46" i="44"/>
  <c r="L46" i="44"/>
  <c r="K46" i="44"/>
  <c r="J46" i="44"/>
  <c r="I46" i="44"/>
  <c r="H46" i="44"/>
  <c r="G46" i="44"/>
  <c r="F46" i="44"/>
  <c r="E46" i="44"/>
  <c r="D46" i="44"/>
  <c r="G185" i="85" l="1"/>
  <c r="G186" i="85" s="1"/>
  <c r="I29" i="85"/>
  <c r="Q676" i="79" s="1"/>
  <c r="G133" i="85"/>
  <c r="F26" i="85"/>
  <c r="D105" i="85"/>
  <c r="F105" i="85" s="1"/>
  <c r="F104" i="85"/>
  <c r="E156" i="85"/>
  <c r="G155" i="85"/>
  <c r="G156" i="85" l="1"/>
  <c r="E157" i="85"/>
  <c r="G157" i="85" s="1"/>
  <c r="F107" i="85"/>
  <c r="F106" i="85"/>
  <c r="E28" i="85" s="1"/>
  <c r="G134" i="85"/>
  <c r="G26" i="85"/>
  <c r="G135" i="85" l="1"/>
  <c r="I26" i="85" s="1"/>
  <c r="H26" i="85"/>
  <c r="F108" i="85"/>
  <c r="F28" i="85"/>
  <c r="G159" i="85"/>
  <c r="G158" i="85"/>
  <c r="F27" i="85" s="1"/>
  <c r="F22" i="45"/>
  <c r="G27" i="85" l="1"/>
  <c r="G160" i="85"/>
  <c r="F109" i="85"/>
  <c r="G28" i="85"/>
  <c r="Q52" i="43"/>
  <c r="F110" i="85" l="1"/>
  <c r="I28" i="85" s="1"/>
  <c r="H28" i="85"/>
  <c r="H27" i="85"/>
  <c r="G161" i="85"/>
  <c r="I27" i="85" s="1"/>
  <c r="C31" i="44" l="1"/>
  <c r="C30" i="44"/>
  <c r="C16" i="44"/>
  <c r="C15" i="44"/>
  <c r="E3" i="80" l="1"/>
  <c r="E2" i="80"/>
  <c r="P52" i="43" l="1"/>
  <c r="O52" i="43"/>
  <c r="N52" i="43"/>
  <c r="M52" i="43"/>
  <c r="L52" i="43"/>
  <c r="K52" i="43"/>
  <c r="J52" i="43"/>
  <c r="I52" i="43"/>
  <c r="H52" i="43"/>
  <c r="G52" i="43"/>
  <c r="F52" i="43"/>
  <c r="E52" i="43"/>
  <c r="D52" i="43"/>
  <c r="E22" i="45" l="1"/>
  <c r="E36" i="45"/>
  <c r="G113" i="45" l="1"/>
  <c r="E113" i="45"/>
  <c r="B109" i="45"/>
  <c r="N113" i="45"/>
  <c r="M113" i="45"/>
  <c r="N114" i="45" s="1"/>
  <c r="L113" i="45"/>
  <c r="K113" i="45"/>
  <c r="J113" i="45"/>
  <c r="I113" i="45"/>
  <c r="H113" i="45"/>
  <c r="F113" i="45"/>
  <c r="D113" i="45"/>
  <c r="F106" i="45"/>
  <c r="E106" i="45"/>
  <c r="B102" i="45"/>
  <c r="K106" i="45"/>
  <c r="J106" i="45"/>
  <c r="I106" i="45"/>
  <c r="H106" i="45"/>
  <c r="G106" i="45"/>
  <c r="D106" i="45"/>
  <c r="E99" i="45"/>
  <c r="B95" i="45"/>
  <c r="K99" i="45"/>
  <c r="J99" i="45"/>
  <c r="I99" i="45"/>
  <c r="H99" i="45"/>
  <c r="G99" i="45"/>
  <c r="F99" i="45"/>
  <c r="D99" i="45"/>
  <c r="E92" i="45"/>
  <c r="B88" i="45"/>
  <c r="K92" i="45"/>
  <c r="J92" i="45"/>
  <c r="I92" i="45"/>
  <c r="H92" i="45"/>
  <c r="G92" i="45"/>
  <c r="F92" i="45"/>
  <c r="D92" i="45"/>
  <c r="H143" i="47"/>
  <c r="H139" i="47"/>
  <c r="B81" i="45"/>
  <c r="K85" i="45"/>
  <c r="J85" i="45"/>
  <c r="I85" i="45"/>
  <c r="H85" i="45"/>
  <c r="G85" i="45"/>
  <c r="F85" i="45"/>
  <c r="E85" i="45"/>
  <c r="D85" i="45"/>
  <c r="E78" i="45"/>
  <c r="F71" i="45"/>
  <c r="D78" i="45"/>
  <c r="B74" i="45"/>
  <c r="B67" i="45"/>
  <c r="K78" i="45"/>
  <c r="J78" i="45"/>
  <c r="I78" i="45"/>
  <c r="H78" i="45"/>
  <c r="G78" i="45"/>
  <c r="F78"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M123" i="45"/>
  <c r="Q14" i="44"/>
  <c r="Q18" i="44" s="1"/>
  <c r="Q29" i="44"/>
  <c r="Q33" i="44" s="1"/>
  <c r="Q43" i="44"/>
  <c r="C109" i="45" s="1"/>
  <c r="K14" i="44"/>
  <c r="K18" i="44" s="1"/>
  <c r="O14" i="44"/>
  <c r="O18" i="44" s="1"/>
  <c r="O29" i="44"/>
  <c r="O33" i="44" s="1"/>
  <c r="O43" i="44"/>
  <c r="C95" i="45" s="1"/>
  <c r="M43" i="44"/>
  <c r="N29" i="44"/>
  <c r="N33" i="44" s="1"/>
  <c r="K43" i="44"/>
  <c r="K53" i="44" s="1"/>
  <c r="K122" i="45"/>
  <c r="L13" i="44"/>
  <c r="P13" i="44"/>
  <c r="S14" i="47"/>
  <c r="N28" i="44"/>
  <c r="Q14" i="47"/>
  <c r="O122" i="45"/>
  <c r="U14" i="47"/>
  <c r="V14" i="47"/>
  <c r="N13" i="44"/>
  <c r="M122" i="45"/>
  <c r="M28" i="44"/>
  <c r="Q42" i="44"/>
  <c r="R14" i="47"/>
  <c r="Q28" i="44"/>
  <c r="M42" i="44"/>
  <c r="T14" i="47"/>
  <c r="P14" i="47"/>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P53" i="44" l="1"/>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H85" i="47"/>
  <c r="H86" i="47"/>
  <c r="H82" i="47"/>
  <c r="H83" i="47"/>
  <c r="H84" i="47"/>
  <c r="H81" i="47"/>
  <c r="H79" i="47"/>
  <c r="H80" i="47"/>
  <c r="H76" i="47"/>
  <c r="H77" i="47"/>
  <c r="E64" i="45" l="1"/>
  <c r="F64" i="45"/>
  <c r="G64" i="45"/>
  <c r="H64" i="45"/>
  <c r="I64" i="45"/>
  <c r="J64" i="45"/>
  <c r="K64" i="45"/>
  <c r="E57" i="45"/>
  <c r="F57" i="45"/>
  <c r="G57" i="45"/>
  <c r="H57" i="45"/>
  <c r="I57" i="45"/>
  <c r="J57" i="45"/>
  <c r="K57" i="45"/>
  <c r="E50" i="45"/>
  <c r="F50" i="45"/>
  <c r="G50" i="45"/>
  <c r="H50" i="45"/>
  <c r="I50" i="45"/>
  <c r="J50" i="45"/>
  <c r="K50" i="45"/>
  <c r="E43" i="45"/>
  <c r="F43" i="45"/>
  <c r="G43" i="45"/>
  <c r="H43" i="45"/>
  <c r="I43" i="45"/>
  <c r="J43" i="45"/>
  <c r="K43" i="45"/>
  <c r="F36" i="45"/>
  <c r="G36" i="45"/>
  <c r="H36" i="45"/>
  <c r="I36" i="45"/>
  <c r="J36" i="45"/>
  <c r="K36" i="45"/>
  <c r="E29" i="45"/>
  <c r="F29" i="45"/>
  <c r="G29" i="45"/>
  <c r="H29" i="45"/>
  <c r="I29" i="45"/>
  <c r="J29" i="45"/>
  <c r="K29" i="45"/>
  <c r="G22" i="45"/>
  <c r="H22" i="45"/>
  <c r="I22" i="45"/>
  <c r="J22" i="45"/>
  <c r="K22" i="45"/>
  <c r="D64" i="45"/>
  <c r="D57" i="45"/>
  <c r="D50" i="45"/>
  <c r="D43" i="45"/>
  <c r="D36" i="45"/>
  <c r="D29" i="45"/>
  <c r="B60" i="45" l="1"/>
  <c r="B53" i="45"/>
  <c r="B46" i="45"/>
  <c r="B39" i="45"/>
  <c r="B32" i="45"/>
  <c r="B25" i="45"/>
  <c r="B18" i="45"/>
  <c r="J53" i="43" l="1"/>
  <c r="J29" i="44" s="1"/>
  <c r="J33" i="44" s="1"/>
  <c r="I53" i="43"/>
  <c r="I29" i="44" s="1"/>
  <c r="I33" i="44" s="1"/>
  <c r="H53" i="43"/>
  <c r="H29" i="44" s="1"/>
  <c r="H33" i="44" s="1"/>
  <c r="G53" i="43"/>
  <c r="F53" i="43"/>
  <c r="E53" i="43"/>
  <c r="E29" i="44" s="1"/>
  <c r="E33" i="44" s="1"/>
  <c r="D53" i="43"/>
  <c r="J28" i="44"/>
  <c r="I28" i="44"/>
  <c r="H28" i="44"/>
  <c r="G28" i="44"/>
  <c r="F28" i="44"/>
  <c r="E28" i="44"/>
  <c r="D28" i="44"/>
  <c r="F29" i="44" l="1"/>
  <c r="F33" i="44" s="1"/>
  <c r="D29" i="44"/>
  <c r="D33" i="44" s="1"/>
  <c r="G29" i="44"/>
  <c r="G33" i="44" s="1"/>
  <c r="E13" i="44"/>
  <c r="D123" i="45"/>
  <c r="E14" i="44"/>
  <c r="E18" i="44" s="1"/>
  <c r="J13" i="44"/>
  <c r="J43" i="44"/>
  <c r="J53" i="44" s="1"/>
  <c r="J14" i="44"/>
  <c r="J18" i="44" s="1"/>
  <c r="D13" i="44"/>
  <c r="H13" i="44"/>
  <c r="D14" i="44"/>
  <c r="D18" i="44" s="1"/>
  <c r="H14" i="44"/>
  <c r="H18" i="44" s="1"/>
  <c r="I13" i="44"/>
  <c r="H123" i="45"/>
  <c r="I14" i="44"/>
  <c r="I18" i="44" s="1"/>
  <c r="F13" i="44"/>
  <c r="F43" i="44"/>
  <c r="F53" i="44" s="1"/>
  <c r="F14" i="44"/>
  <c r="F18" i="44" s="1"/>
  <c r="G13" i="44"/>
  <c r="G14" i="44"/>
  <c r="G18" i="44" s="1"/>
  <c r="G123" i="45"/>
  <c r="I43" i="44"/>
  <c r="I53" i="44" s="1"/>
  <c r="E43" i="44"/>
  <c r="E53" i="44" s="1"/>
  <c r="H43" i="44"/>
  <c r="H53" i="44" s="1"/>
  <c r="C123" i="45"/>
  <c r="F123" i="45"/>
  <c r="D43" i="44"/>
  <c r="G43" i="44"/>
  <c r="G53" i="44" s="1"/>
  <c r="I123" i="45"/>
  <c r="E123" i="45"/>
  <c r="D53" i="44" l="1"/>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D122" i="45" l="1"/>
  <c r="E122" i="45"/>
  <c r="F122" i="45"/>
  <c r="G122" i="45"/>
  <c r="H122" i="45"/>
  <c r="I122" i="45"/>
  <c r="C122" i="45"/>
  <c r="O17" i="45" l="1"/>
  <c r="M132" i="45" l="1"/>
  <c r="M114" i="45"/>
  <c r="P132" i="45" s="1"/>
  <c r="O132" i="45"/>
  <c r="N132" i="45"/>
  <c r="M131" i="45"/>
  <c r="O131" i="45"/>
  <c r="L114" i="45"/>
  <c r="P131" i="45" s="1"/>
  <c r="N131" i="45"/>
  <c r="P133" i="45"/>
  <c r="O133" i="45"/>
  <c r="M133" i="45"/>
  <c r="N133" i="45"/>
  <c r="G133" i="45"/>
  <c r="H132" i="45" l="1"/>
  <c r="D133" i="45"/>
  <c r="E132" i="45"/>
  <c r="L133" i="45"/>
  <c r="J132" i="45"/>
  <c r="E133" i="45"/>
  <c r="G132" i="45"/>
  <c r="K132" i="45"/>
  <c r="F133" i="45"/>
  <c r="I133" i="45"/>
  <c r="H133" i="45"/>
  <c r="K133"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W14" i="47"/>
  <c r="J14" i="47"/>
  <c r="K14" i="47"/>
  <c r="L14" i="47"/>
  <c r="M14" i="47"/>
  <c r="N14" i="47"/>
  <c r="O14" i="47"/>
  <c r="I14" i="47"/>
  <c r="C60" i="45"/>
  <c r="C53" i="45"/>
  <c r="C46" i="45"/>
  <c r="C39" i="45"/>
  <c r="C25" i="45"/>
  <c r="C32" i="45"/>
  <c r="C18" i="45"/>
  <c r="E42" i="44"/>
  <c r="F42" i="44"/>
  <c r="G42" i="44"/>
  <c r="H42" i="44"/>
  <c r="I42" i="44"/>
  <c r="J42" i="44"/>
  <c r="D42" i="44"/>
  <c r="G130" i="45" l="1"/>
  <c r="L129" i="45"/>
  <c r="J127" i="45"/>
  <c r="H130" i="45"/>
  <c r="N130" i="45"/>
  <c r="K125" i="45"/>
  <c r="K128" i="45"/>
  <c r="N127" i="45"/>
  <c r="K126" i="45"/>
  <c r="G129" i="45"/>
  <c r="E129" i="45"/>
  <c r="J125" i="45"/>
  <c r="F128" i="45"/>
  <c r="E130" i="45"/>
  <c r="L130" i="45"/>
  <c r="J128" i="45"/>
  <c r="K127" i="45"/>
  <c r="J124" i="45"/>
  <c r="K54" i="43" s="1"/>
  <c r="I129" i="45"/>
  <c r="K124" i="45"/>
  <c r="L54" i="43" s="1"/>
  <c r="G128" i="45"/>
  <c r="E128" i="45"/>
  <c r="D129" i="45"/>
  <c r="H128" i="45"/>
  <c r="F130" i="45"/>
  <c r="C132" i="45"/>
  <c r="M130" i="45"/>
  <c r="L125" i="45"/>
  <c r="L128" i="45"/>
  <c r="M127" i="45"/>
  <c r="K129" i="45"/>
  <c r="K130" i="45"/>
  <c r="J129" i="45"/>
  <c r="L127" i="45"/>
  <c r="F129" i="45"/>
  <c r="H129" i="45"/>
  <c r="D130" i="45"/>
  <c r="I130" i="45"/>
  <c r="J130" i="45"/>
  <c r="J126" i="45"/>
  <c r="L124" i="45"/>
  <c r="M54" i="43" s="1"/>
  <c r="D128" i="45"/>
  <c r="N54" i="43"/>
  <c r="O54" i="43"/>
  <c r="Q54" i="43"/>
  <c r="P54" i="43"/>
  <c r="P73" i="43" l="1"/>
  <c r="D64" i="43"/>
  <c r="I64" i="43"/>
  <c r="F64" i="43"/>
  <c r="N73" i="43"/>
  <c r="L70" i="43"/>
  <c r="M79" i="43"/>
  <c r="O79" i="43"/>
  <c r="N79" i="43"/>
  <c r="E79" i="43"/>
  <c r="P79" i="43"/>
  <c r="J79" i="43"/>
  <c r="H79" i="43"/>
  <c r="F79" i="43"/>
  <c r="G79" i="43"/>
  <c r="L79" i="43"/>
  <c r="O82" i="43"/>
  <c r="Q82" i="43"/>
  <c r="P82" i="43"/>
  <c r="M82" i="43"/>
  <c r="H82" i="43"/>
  <c r="J82" i="43"/>
  <c r="G82" i="43"/>
  <c r="I82" i="43"/>
  <c r="Q76" i="43"/>
  <c r="J76" i="43"/>
  <c r="K76" i="43"/>
  <c r="E76" i="43"/>
  <c r="H76" i="43"/>
  <c r="O76" i="43"/>
  <c r="M76" i="43"/>
  <c r="F76" i="43"/>
  <c r="G76" i="43"/>
  <c r="M55" i="43"/>
  <c r="M70" i="43"/>
  <c r="L58" i="43"/>
  <c r="L57" i="43"/>
  <c r="M64" i="43"/>
  <c r="M67" i="43"/>
  <c r="K55" i="43"/>
  <c r="O64" i="43"/>
  <c r="K58" i="43"/>
  <c r="M58" i="43"/>
  <c r="M61" i="43"/>
  <c r="L55" i="43"/>
  <c r="F70" i="43"/>
  <c r="K64" i="43"/>
  <c r="L64" i="43"/>
  <c r="N55" i="43"/>
  <c r="O55" i="43"/>
  <c r="N57" i="43"/>
  <c r="N58" i="43"/>
  <c r="O58" i="43"/>
  <c r="O57" i="43"/>
  <c r="Q55" i="43"/>
  <c r="P55" i="43"/>
  <c r="P58" i="43"/>
  <c r="Q58" i="43"/>
  <c r="Q64" i="43"/>
  <c r="P64" i="43"/>
  <c r="H58" i="43"/>
  <c r="E64" i="43"/>
  <c r="G64" i="43"/>
  <c r="J64" i="43"/>
  <c r="H64" i="43"/>
  <c r="G57" i="43"/>
  <c r="J57" i="43"/>
  <c r="J58" i="43"/>
  <c r="I58" i="43"/>
  <c r="I57" i="43"/>
  <c r="I61" i="43"/>
  <c r="H57" i="43"/>
  <c r="H61" i="43"/>
  <c r="F61" i="43"/>
  <c r="G61" i="43"/>
  <c r="G58" i="43"/>
  <c r="F57" i="43"/>
  <c r="F58" i="43"/>
  <c r="K61" i="43"/>
  <c r="L61" i="43"/>
  <c r="O61" i="43"/>
  <c r="N61" i="43"/>
  <c r="Q61" i="43"/>
  <c r="I55" i="43"/>
  <c r="F55" i="43"/>
  <c r="G55" i="43"/>
  <c r="H55" i="43"/>
  <c r="J55" i="43"/>
  <c r="J67" i="43"/>
  <c r="J61" i="43"/>
  <c r="E58" i="43"/>
  <c r="E61" i="43"/>
  <c r="H54" i="43"/>
  <c r="F54" i="43"/>
  <c r="G54" i="43"/>
  <c r="E55" i="43"/>
  <c r="I54" i="43"/>
  <c r="N64" i="43" l="1"/>
  <c r="T18" i="47"/>
  <c r="P20" i="47"/>
  <c r="Q15" i="47"/>
  <c r="S23" i="47"/>
  <c r="U17" i="47"/>
  <c r="R26" i="47"/>
  <c r="I73" i="43"/>
  <c r="O73" i="43"/>
  <c r="F104" i="43"/>
  <c r="V21" i="47"/>
  <c r="E82" i="43"/>
  <c r="D70" i="43"/>
  <c r="C93" i="43"/>
  <c r="C103" i="43" s="1"/>
  <c r="D104" i="43"/>
  <c r="D76" i="43"/>
  <c r="C104" i="43"/>
  <c r="D67" i="43"/>
  <c r="R18" i="47"/>
  <c r="R17" i="47"/>
  <c r="R20" i="47"/>
  <c r="R21" i="47"/>
  <c r="R16" i="47"/>
  <c r="J70" i="43"/>
  <c r="R22" i="47"/>
  <c r="H67" i="43"/>
  <c r="Q73" i="43"/>
  <c r="G67" i="43"/>
  <c r="I70" i="43"/>
  <c r="F67" i="43"/>
  <c r="G70" i="43"/>
  <c r="R19" i="47"/>
  <c r="R24" i="47"/>
  <c r="R25" i="47"/>
  <c r="R23" i="47"/>
  <c r="R15" i="47"/>
  <c r="L73" i="43"/>
  <c r="M73" i="43"/>
  <c r="F73" i="43"/>
  <c r="P70" i="43"/>
  <c r="L67" i="43"/>
  <c r="Q70" i="43"/>
  <c r="K73" i="43"/>
  <c r="G73" i="43"/>
  <c r="Q19" i="47"/>
  <c r="Q24" i="47"/>
  <c r="I67" i="43"/>
  <c r="N63" i="43"/>
  <c r="M63" i="43"/>
  <c r="Q26" i="47"/>
  <c r="P67" i="43"/>
  <c r="O70" i="43"/>
  <c r="Q31" i="47"/>
  <c r="J73" i="43"/>
  <c r="Q17" i="47"/>
  <c r="E70" i="43"/>
  <c r="H70" i="43"/>
  <c r="E67" i="43"/>
  <c r="Q21" i="47"/>
  <c r="H73" i="43"/>
  <c r="K70" i="43"/>
  <c r="L63" i="43"/>
  <c r="K57" i="43"/>
  <c r="D73" i="43"/>
  <c r="E73" i="43"/>
  <c r="P61" i="43"/>
  <c r="Q67" i="43"/>
  <c r="K67" i="43"/>
  <c r="K79" i="43"/>
  <c r="Q79" i="43"/>
  <c r="N70" i="43"/>
  <c r="L82" i="43"/>
  <c r="P76" i="43"/>
  <c r="L76" i="43"/>
  <c r="I79" i="43"/>
  <c r="F82" i="43"/>
  <c r="I76" i="43"/>
  <c r="N82" i="43"/>
  <c r="K82" i="43"/>
  <c r="N76" i="43"/>
  <c r="P15" i="47"/>
  <c r="N67" i="43"/>
  <c r="K60" i="43"/>
  <c r="O63" i="43"/>
  <c r="K63" i="43"/>
  <c r="M57" i="43"/>
  <c r="F69" i="43"/>
  <c r="L60" i="43"/>
  <c r="D82" i="43"/>
  <c r="P17" i="47"/>
  <c r="P18" i="47"/>
  <c r="P21" i="47"/>
  <c r="P24" i="47"/>
  <c r="Q22" i="47"/>
  <c r="Q25" i="47"/>
  <c r="E94" i="43"/>
  <c r="P19" i="47"/>
  <c r="P22" i="47"/>
  <c r="Q23" i="47"/>
  <c r="P16" i="47"/>
  <c r="P25" i="47"/>
  <c r="P23" i="47"/>
  <c r="Q18" i="47"/>
  <c r="Q16" i="47"/>
  <c r="P26" i="47"/>
  <c r="Q20" i="47"/>
  <c r="O67" i="43"/>
  <c r="R64" i="43"/>
  <c r="N60" i="43"/>
  <c r="T24" i="47"/>
  <c r="T17" i="47"/>
  <c r="T19" i="47"/>
  <c r="T16" i="47"/>
  <c r="T22" i="47"/>
  <c r="S20" i="47"/>
  <c r="T21" i="47"/>
  <c r="T15" i="47"/>
  <c r="O60" i="43"/>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57" i="43"/>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P63" i="43"/>
  <c r="T37" i="47"/>
  <c r="T36" i="47"/>
  <c r="Q57" i="43"/>
  <c r="P57" i="43"/>
  <c r="T32" i="47"/>
  <c r="T35" i="47"/>
  <c r="T38" i="47"/>
  <c r="T39" i="47"/>
  <c r="T41" i="47"/>
  <c r="T30" i="47"/>
  <c r="Q60" i="43"/>
  <c r="T34" i="47"/>
  <c r="P72" i="43"/>
  <c r="F60" i="43"/>
  <c r="K45" i="47" s="1"/>
  <c r="Q63" i="43"/>
  <c r="H60" i="43"/>
  <c r="J63" i="43"/>
  <c r="I60" i="43"/>
  <c r="G63" i="43"/>
  <c r="I63" i="43"/>
  <c r="F63" i="43"/>
  <c r="H63" i="43"/>
  <c r="E63" i="43"/>
  <c r="G60" i="43"/>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J60" i="43"/>
  <c r="J66" i="43"/>
  <c r="E60" i="43"/>
  <c r="J54" i="43"/>
  <c r="D54" i="43"/>
  <c r="D55" i="43"/>
  <c r="E54" i="43"/>
  <c r="L104" i="43" l="1"/>
  <c r="R82" i="43"/>
  <c r="S56" i="47"/>
  <c r="P39" i="47"/>
  <c r="R54" i="43"/>
  <c r="M45" i="47"/>
  <c r="V39" i="47"/>
  <c r="R30" i="47"/>
  <c r="N51" i="47"/>
  <c r="D72" i="43"/>
  <c r="G104" i="43"/>
  <c r="I72" i="43"/>
  <c r="O72" i="43"/>
  <c r="U31" i="47"/>
  <c r="R55" i="43"/>
  <c r="D79" i="43"/>
  <c r="R79" i="43" s="1"/>
  <c r="K104" i="43"/>
  <c r="R73" i="43"/>
  <c r="E104" i="43"/>
  <c r="H104" i="43"/>
  <c r="P60" i="43"/>
  <c r="D103" i="43"/>
  <c r="G66" i="43"/>
  <c r="Q72" i="43"/>
  <c r="E95" i="43"/>
  <c r="E69" i="43"/>
  <c r="F66" i="43"/>
  <c r="L72" i="43"/>
  <c r="G69" i="43"/>
  <c r="F72" i="43"/>
  <c r="R27" i="47"/>
  <c r="R29" i="47" s="1"/>
  <c r="P30" i="47"/>
  <c r="P37" i="47"/>
  <c r="P33" i="47"/>
  <c r="P56" i="47"/>
  <c r="P32" i="47"/>
  <c r="L69" i="43"/>
  <c r="M69" i="43"/>
  <c r="G72" i="43"/>
  <c r="N72" i="43"/>
  <c r="O69" i="43"/>
  <c r="Q69" i="43"/>
  <c r="H97" i="43"/>
  <c r="P48" i="47"/>
  <c r="I66" i="43"/>
  <c r="K95" i="43"/>
  <c r="K69" i="43"/>
  <c r="P54" i="47"/>
  <c r="K72" i="43"/>
  <c r="K66" i="43"/>
  <c r="P69" i="43"/>
  <c r="L66" i="43"/>
  <c r="P34" i="47"/>
  <c r="P40" i="47"/>
  <c r="P66" i="43"/>
  <c r="E66" i="43"/>
  <c r="H94" i="43"/>
  <c r="H96" i="43"/>
  <c r="N66" i="43"/>
  <c r="J72" i="43"/>
  <c r="P51" i="47"/>
  <c r="K94" i="43"/>
  <c r="M72" i="43"/>
  <c r="H69" i="43"/>
  <c r="I99" i="43"/>
  <c r="H93" i="43"/>
  <c r="H98" i="43"/>
  <c r="P55" i="47"/>
  <c r="J99" i="43"/>
  <c r="I95" i="43"/>
  <c r="P50" i="47"/>
  <c r="R76" i="43"/>
  <c r="J98" i="43"/>
  <c r="R70" i="43"/>
  <c r="H66" i="43"/>
  <c r="H72" i="43"/>
  <c r="K97" i="43"/>
  <c r="J97" i="43"/>
  <c r="P47" i="47"/>
  <c r="P35" i="47"/>
  <c r="P38" i="47"/>
  <c r="I69" i="43"/>
  <c r="I93" i="43"/>
  <c r="P53" i="47"/>
  <c r="P36" i="47"/>
  <c r="P31" i="47"/>
  <c r="H95" i="43"/>
  <c r="N69" i="43"/>
  <c r="I98" i="43"/>
  <c r="L94" i="43"/>
  <c r="R61" i="43"/>
  <c r="P46" i="47"/>
  <c r="P52" i="47"/>
  <c r="P41" i="47"/>
  <c r="J96" i="43"/>
  <c r="L95" i="43"/>
  <c r="K93" i="43"/>
  <c r="P45" i="47"/>
  <c r="P49" i="47"/>
  <c r="L102" i="43"/>
  <c r="M102" i="43" s="1"/>
  <c r="I94" i="43"/>
  <c r="J69" i="43"/>
  <c r="E72" i="43"/>
  <c r="K99" i="43"/>
  <c r="J93" i="43"/>
  <c r="L93" i="43"/>
  <c r="G97" i="43"/>
  <c r="L98" i="43"/>
  <c r="J94" i="43"/>
  <c r="L97" i="43"/>
  <c r="K75" i="43"/>
  <c r="J95" i="43"/>
  <c r="I96" i="43"/>
  <c r="H75" i="43"/>
  <c r="F75" i="43"/>
  <c r="I97" i="43"/>
  <c r="K96" i="43"/>
  <c r="D69" i="43"/>
  <c r="L99" i="43"/>
  <c r="K98" i="43"/>
  <c r="L75" i="43"/>
  <c r="G75" i="43"/>
  <c r="L96" i="43"/>
  <c r="M60" i="43"/>
  <c r="T63" i="47"/>
  <c r="S60" i="47"/>
  <c r="Q61" i="47"/>
  <c r="P62" i="47"/>
  <c r="P66" i="47"/>
  <c r="P69" i="47"/>
  <c r="P67" i="47"/>
  <c r="P61" i="47"/>
  <c r="R31" i="47"/>
  <c r="P71" i="47"/>
  <c r="P70" i="47"/>
  <c r="R34" i="47"/>
  <c r="P68" i="47"/>
  <c r="P64" i="47"/>
  <c r="R38" i="47"/>
  <c r="T47" i="47"/>
  <c r="R37" i="47"/>
  <c r="P60" i="47"/>
  <c r="P63" i="47"/>
  <c r="R39" i="47"/>
  <c r="P65" i="47"/>
  <c r="O66" i="43"/>
  <c r="Q27" i="47"/>
  <c r="Q29" i="47" s="1"/>
  <c r="Q42" i="47" s="1"/>
  <c r="Q44" i="47" s="1"/>
  <c r="P27" i="47"/>
  <c r="P29" i="47" s="1"/>
  <c r="Q60" i="47"/>
  <c r="Q67" i="47"/>
  <c r="Q69" i="47"/>
  <c r="Q50" i="47"/>
  <c r="R40" i="47"/>
  <c r="Q71" i="47"/>
  <c r="R41" i="47"/>
  <c r="R33" i="47"/>
  <c r="Q66" i="43"/>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M66" i="43"/>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H20" i="43" l="1"/>
  <c r="R57" i="43"/>
  <c r="T75" i="47"/>
  <c r="U47" i="47"/>
  <c r="L81" i="47"/>
  <c r="R68" i="47"/>
  <c r="O98" i="47"/>
  <c r="U83" i="47"/>
  <c r="J104" i="43"/>
  <c r="I104" i="43"/>
  <c r="R66" i="43"/>
  <c r="R69" i="43"/>
  <c r="R60" i="43"/>
  <c r="R72" i="43"/>
  <c r="Q82" i="47"/>
  <c r="P83" i="47"/>
  <c r="U63" i="47"/>
  <c r="U71" i="47"/>
  <c r="U48" i="47"/>
  <c r="U50" i="47"/>
  <c r="U61" i="47"/>
  <c r="U65" i="47"/>
  <c r="U49" i="47"/>
  <c r="U56" i="47"/>
  <c r="U68" i="47"/>
  <c r="U70" i="47"/>
  <c r="U45" i="47"/>
  <c r="U46" i="47"/>
  <c r="U60" i="47"/>
  <c r="U66" i="47"/>
  <c r="U69" i="47"/>
  <c r="U52" i="47"/>
  <c r="U62" i="47"/>
  <c r="U64" i="47"/>
  <c r="U54" i="47"/>
  <c r="U55" i="47"/>
  <c r="U67" i="47"/>
  <c r="U53" i="47"/>
  <c r="U51" i="47"/>
  <c r="W15" i="47"/>
  <c r="M82" i="47"/>
  <c r="N84" i="47"/>
  <c r="F103" i="43"/>
  <c r="H103" i="43"/>
  <c r="M95" i="43"/>
  <c r="M94" i="43"/>
  <c r="L85" i="47"/>
  <c r="M99" i="43"/>
  <c r="L77" i="47"/>
  <c r="W26" i="47"/>
  <c r="L82" i="47"/>
  <c r="L86" i="47"/>
  <c r="L75" i="47"/>
  <c r="L98" i="47"/>
  <c r="I103" i="43"/>
  <c r="L79" i="47"/>
  <c r="G103" i="43"/>
  <c r="L83" i="47"/>
  <c r="L78" i="47"/>
  <c r="L76" i="47"/>
  <c r="M97" i="43"/>
  <c r="L80" i="47"/>
  <c r="E103"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93" i="47"/>
  <c r="O108" i="47"/>
  <c r="M111" i="47"/>
  <c r="U114" i="47"/>
  <c r="U85" i="47"/>
  <c r="U80" i="47"/>
  <c r="U93" i="47"/>
  <c r="U86" i="47"/>
  <c r="U92" i="47"/>
  <c r="S76" i="47"/>
  <c r="S107" i="47"/>
  <c r="S93" i="47"/>
  <c r="S75" i="47"/>
  <c r="R70" i="47"/>
  <c r="Q124" i="47"/>
  <c r="Q123" i="47"/>
  <c r="Q121" i="47"/>
  <c r="S82" i="47"/>
  <c r="O111" i="47"/>
  <c r="O110" i="47"/>
  <c r="S83" i="47"/>
  <c r="S114" i="47"/>
  <c r="U96" i="47"/>
  <c r="U110" i="47"/>
  <c r="U113" i="47"/>
  <c r="U107" i="47"/>
  <c r="U98" i="47"/>
  <c r="S100" i="47"/>
  <c r="S78" i="47"/>
  <c r="S101" i="47"/>
  <c r="Q129" i="47"/>
  <c r="Q122" i="47"/>
  <c r="O100" i="47"/>
  <c r="O109" i="47"/>
  <c r="O112" i="47"/>
  <c r="O96" i="47"/>
  <c r="U77" i="47"/>
  <c r="U81" i="47"/>
  <c r="U79" i="47"/>
  <c r="S109" i="47"/>
  <c r="S108" i="47"/>
  <c r="S116" i="47"/>
  <c r="S79" i="47"/>
  <c r="O105" i="47"/>
  <c r="O115" i="47"/>
  <c r="O106" i="47"/>
  <c r="S85" i="47"/>
  <c r="S86" i="47"/>
  <c r="Q126" i="47"/>
  <c r="O95" i="47"/>
  <c r="O90"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N114" i="47"/>
  <c r="M105" i="47"/>
  <c r="M91" i="47"/>
  <c r="M109" i="47"/>
  <c r="M99" i="47"/>
  <c r="M81" i="47"/>
  <c r="M83" i="47"/>
  <c r="M115" i="47"/>
  <c r="M101" i="47"/>
  <c r="M77" i="47"/>
  <c r="M106" i="47"/>
  <c r="J107" i="47"/>
  <c r="L127" i="47"/>
  <c r="N91" i="47"/>
  <c r="N99" i="47"/>
  <c r="N106" i="47"/>
  <c r="S111" i="47"/>
  <c r="S94" i="47"/>
  <c r="S97" i="47"/>
  <c r="P125" i="47"/>
  <c r="L123" i="47"/>
  <c r="N98" i="47"/>
  <c r="N100" i="47"/>
  <c r="N109" i="47"/>
  <c r="N112" i="47"/>
  <c r="M124" i="47"/>
  <c r="S91" i="47"/>
  <c r="S96" i="47"/>
  <c r="L128" i="47"/>
  <c r="N115" i="47"/>
  <c r="N105" i="47"/>
  <c r="N94" i="47"/>
  <c r="N96" i="47"/>
  <c r="S110" i="47"/>
  <c r="S106" i="47"/>
  <c r="S99" i="47"/>
  <c r="S112" i="47"/>
  <c r="L121" i="47"/>
  <c r="L125" i="47"/>
  <c r="N108" i="47"/>
  <c r="S115" i="47"/>
  <c r="S90" i="47"/>
  <c r="S105" i="47"/>
  <c r="R64" i="47"/>
  <c r="R53" i="47"/>
  <c r="R52" i="47"/>
  <c r="R51" i="47"/>
  <c r="P129" i="47"/>
  <c r="R62" i="47"/>
  <c r="M126" i="47"/>
  <c r="M127" i="47"/>
  <c r="R71" i="47"/>
  <c r="R67" i="47"/>
  <c r="R48" i="47"/>
  <c r="R61" i="47"/>
  <c r="R60" i="47"/>
  <c r="R45" i="47"/>
  <c r="M130" i="47"/>
  <c r="M131" i="47"/>
  <c r="R54" i="47"/>
  <c r="R46" i="47"/>
  <c r="R66" i="47"/>
  <c r="P128" i="47"/>
  <c r="M120" i="47"/>
  <c r="M121" i="47"/>
  <c r="M123" i="47"/>
  <c r="R56" i="47"/>
  <c r="R47" i="47"/>
  <c r="M129" i="47"/>
  <c r="R50" i="47"/>
  <c r="P124" i="47"/>
  <c r="R65" i="47"/>
  <c r="R63" i="47"/>
  <c r="P131" i="47"/>
  <c r="M125" i="47"/>
  <c r="M128" i="47"/>
  <c r="P126" i="47"/>
  <c r="P121" i="47"/>
  <c r="R69" i="47"/>
  <c r="P123" i="47"/>
  <c r="P122" i="47"/>
  <c r="P127" i="47"/>
  <c r="T95" i="47"/>
  <c r="V97" i="47"/>
  <c r="V96" i="47"/>
  <c r="V106" i="47"/>
  <c r="T110" i="47"/>
  <c r="T106" i="47"/>
  <c r="T92" i="47"/>
  <c r="V84" i="47"/>
  <c r="T96" i="47"/>
  <c r="T80" i="47"/>
  <c r="T82" i="47"/>
  <c r="V92" i="47"/>
  <c r="V75" i="47"/>
  <c r="V78" i="47"/>
  <c r="T115" i="47"/>
  <c r="T86" i="47"/>
  <c r="T112" i="47"/>
  <c r="T105" i="47"/>
  <c r="V108" i="47"/>
  <c r="V93" i="47"/>
  <c r="T109" i="47"/>
  <c r="T116" i="47"/>
  <c r="T101" i="47"/>
  <c r="V94" i="47"/>
  <c r="T114" i="47"/>
  <c r="R84" i="47"/>
  <c r="V82" i="47"/>
  <c r="V116" i="47"/>
  <c r="V99" i="47"/>
  <c r="V101" i="47"/>
  <c r="V85" i="47"/>
  <c r="T90" i="47"/>
  <c r="T77" i="47"/>
  <c r="V98" i="47"/>
  <c r="V105" i="47"/>
  <c r="V90" i="47"/>
  <c r="V111" i="47"/>
  <c r="V76" i="47"/>
  <c r="V100" i="47"/>
  <c r="T94" i="47"/>
  <c r="T108" i="47"/>
  <c r="T99" i="47"/>
  <c r="T76" i="47"/>
  <c r="T79" i="47"/>
  <c r="T81" i="47"/>
  <c r="V109" i="47"/>
  <c r="V81" i="47"/>
  <c r="V110" i="47"/>
  <c r="V77" i="47"/>
  <c r="V95" i="47"/>
  <c r="V112" i="47"/>
  <c r="T98" i="47"/>
  <c r="T91" i="47"/>
  <c r="T107" i="47"/>
  <c r="T113" i="47"/>
  <c r="T111" i="47"/>
  <c r="T78" i="47"/>
  <c r="T100" i="47"/>
  <c r="T83" i="47"/>
  <c r="R42" i="47"/>
  <c r="R44" i="47" s="1"/>
  <c r="V113" i="47"/>
  <c r="V107" i="47"/>
  <c r="V79" i="47"/>
  <c r="V80" i="47"/>
  <c r="V86" i="47"/>
  <c r="V115" i="47"/>
  <c r="V83" i="47"/>
  <c r="V91" i="47"/>
  <c r="V114" i="47"/>
  <c r="T93" i="47"/>
  <c r="T97" i="47"/>
  <c r="T85" i="47"/>
  <c r="T84" i="47"/>
  <c r="R81" i="47"/>
  <c r="R112" i="47"/>
  <c r="R78" i="47"/>
  <c r="R109" i="47"/>
  <c r="R94" i="47"/>
  <c r="R106" i="47"/>
  <c r="R99" i="47"/>
  <c r="R75" i="47"/>
  <c r="R107" i="47"/>
  <c r="R80" i="47"/>
  <c r="R86" i="47"/>
  <c r="R113" i="47"/>
  <c r="R83" i="47"/>
  <c r="R110" i="47"/>
  <c r="R95" i="47"/>
  <c r="R111" i="47"/>
  <c r="R100" i="47"/>
  <c r="R115" i="47"/>
  <c r="R90" i="47"/>
  <c r="R108" i="47"/>
  <c r="R93" i="47"/>
  <c r="R101" i="47"/>
  <c r="R82" i="47"/>
  <c r="R91" i="47"/>
  <c r="R85" i="47"/>
  <c r="R97" i="47"/>
  <c r="Q57" i="47"/>
  <c r="Q59" i="47" s="1"/>
  <c r="Q72" i="47" s="1"/>
  <c r="Q74" i="47" s="1"/>
  <c r="R92" i="47"/>
  <c r="R98" i="47"/>
  <c r="R116" i="47"/>
  <c r="R96" i="47"/>
  <c r="R79"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68" i="47"/>
  <c r="I60" i="47"/>
  <c r="I70" i="47"/>
  <c r="I109" i="47"/>
  <c r="I75" i="47"/>
  <c r="I83" i="47"/>
  <c r="I66" i="47"/>
  <c r="I54" i="47"/>
  <c r="I63" i="47"/>
  <c r="I95" i="47"/>
  <c r="I115" i="47"/>
  <c r="I61" i="47"/>
  <c r="I47" i="47"/>
  <c r="I107" i="47"/>
  <c r="I105" i="47"/>
  <c r="I85" i="47"/>
  <c r="I82" i="47"/>
  <c r="I77" i="47"/>
  <c r="I65" i="47"/>
  <c r="I80" i="47"/>
  <c r="I48" i="47"/>
  <c r="I79" i="47"/>
  <c r="I62" i="47"/>
  <c r="I94" i="47"/>
  <c r="I99" i="47"/>
  <c r="I97" i="47"/>
  <c r="I112" i="47"/>
  <c r="I76" i="47"/>
  <c r="I56" i="47"/>
  <c r="I69" i="47"/>
  <c r="I53" i="47"/>
  <c r="I55" i="47"/>
  <c r="I46" i="47"/>
  <c r="I51" i="47"/>
  <c r="I90" i="47"/>
  <c r="I106" i="47"/>
  <c r="I96" i="47"/>
  <c r="I86" i="47"/>
  <c r="I113" i="47"/>
  <c r="I91" i="47"/>
  <c r="I98" i="47"/>
  <c r="I93" i="47"/>
  <c r="I92" i="47"/>
  <c r="I108" i="47"/>
  <c r="I84" i="47"/>
  <c r="I49" i="47"/>
  <c r="I67" i="47"/>
  <c r="I50" i="47"/>
  <c r="I81" i="47"/>
  <c r="I64" i="47"/>
  <c r="I52" i="47"/>
  <c r="I45" i="47"/>
  <c r="I78" i="47"/>
  <c r="I114" i="47"/>
  <c r="I101" i="47"/>
  <c r="I111" i="47"/>
  <c r="I100" i="47"/>
  <c r="I110" i="47"/>
  <c r="I116" i="47"/>
  <c r="J93" i="47"/>
  <c r="J97" i="47"/>
  <c r="J110" i="47"/>
  <c r="J92" i="47"/>
  <c r="J95" i="47"/>
  <c r="J99" i="47"/>
  <c r="J113" i="47"/>
  <c r="J96" i="47"/>
  <c r="J112" i="47"/>
  <c r="J116" i="47"/>
  <c r="J111" i="47"/>
  <c r="J114" i="47"/>
  <c r="J76" i="47"/>
  <c r="J115" i="47"/>
  <c r="J94" i="47"/>
  <c r="J106" i="47"/>
  <c r="J108" i="47"/>
  <c r="J109" i="47"/>
  <c r="J91" i="47"/>
  <c r="J90" i="47"/>
  <c r="J100" i="47"/>
  <c r="J105"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4" i="43" l="1"/>
  <c r="U57" i="47"/>
  <c r="U59" i="47" s="1"/>
  <c r="U72" i="47" s="1"/>
  <c r="U74" i="47" s="1"/>
  <c r="U87" i="47" s="1"/>
  <c r="U89" i="47" s="1"/>
  <c r="U102" i="47" s="1"/>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110" i="47"/>
  <c r="W91" i="47"/>
  <c r="W82" i="47"/>
  <c r="W115" i="47"/>
  <c r="W107" i="47"/>
  <c r="W92" i="47"/>
  <c r="W56" i="47"/>
  <c r="W61" i="47"/>
  <c r="W114" i="47"/>
  <c r="W108" i="47"/>
  <c r="W76" i="47"/>
  <c r="W85" i="47"/>
  <c r="W83" i="47"/>
  <c r="W111" i="47"/>
  <c r="W45" i="47"/>
  <c r="W50" i="47"/>
  <c r="W93" i="47"/>
  <c r="W98" i="47"/>
  <c r="W51" i="47"/>
  <c r="W69" i="47"/>
  <c r="W112" i="47"/>
  <c r="W99" i="47"/>
  <c r="W79" i="47"/>
  <c r="W77" i="47"/>
  <c r="W47" i="47"/>
  <c r="W54" i="47"/>
  <c r="W68" i="47"/>
  <c r="W71" i="47"/>
  <c r="W101" i="47"/>
  <c r="W52" i="47"/>
  <c r="W67" i="47"/>
  <c r="W109" i="47"/>
  <c r="W100" i="47"/>
  <c r="W49" i="47"/>
  <c r="W113" i="47"/>
  <c r="W96" i="47"/>
  <c r="W80" i="47"/>
  <c r="W105" i="47"/>
  <c r="W95" i="47"/>
  <c r="W70" i="47"/>
  <c r="W116" i="47"/>
  <c r="W78" i="47"/>
  <c r="W81" i="47"/>
  <c r="W84" i="47"/>
  <c r="W86" i="47"/>
  <c r="W10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P104" i="47"/>
  <c r="P117" i="47" s="1"/>
  <c r="P119" i="47" s="1"/>
  <c r="P132" i="47" s="1"/>
  <c r="P134" i="47" s="1"/>
  <c r="R104" i="47"/>
  <c r="R117" i="47" s="1"/>
  <c r="R119" i="47" s="1"/>
  <c r="Q104" i="47"/>
  <c r="Q117" i="47" s="1"/>
  <c r="Q119" i="47" s="1"/>
  <c r="Q132" i="47" s="1"/>
  <c r="Q134" i="47" s="1"/>
  <c r="S104" i="47"/>
  <c r="S117" i="47" s="1"/>
  <c r="S119" i="47" s="1"/>
  <c r="T104" i="47"/>
  <c r="T117" i="47" s="1"/>
  <c r="T119" i="47" s="1"/>
  <c r="U104" i="47"/>
  <c r="U117" i="47" s="1"/>
  <c r="U11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J104" i="47"/>
  <c r="J117" i="47" s="1"/>
  <c r="J119" i="47" s="1"/>
  <c r="M104" i="47"/>
  <c r="M117" i="47" s="1"/>
  <c r="M119" i="47" s="1"/>
  <c r="M132" i="47" s="1"/>
  <c r="M134" i="47" s="1"/>
  <c r="N104" i="47"/>
  <c r="N117" i="47" s="1"/>
  <c r="N119" i="47" s="1"/>
  <c r="L72" i="47"/>
  <c r="L74" i="47" s="1"/>
  <c r="L87" i="47" s="1"/>
  <c r="L89" i="47" s="1"/>
  <c r="L102" i="47" s="1"/>
  <c r="L104" i="47" l="1"/>
  <c r="L117" i="47" s="1"/>
  <c r="L119" i="47" s="1"/>
  <c r="L132" i="47" s="1"/>
  <c r="L134" i="47" s="1"/>
  <c r="I104" i="47"/>
  <c r="I117" i="47" s="1"/>
  <c r="I119" i="47" s="1"/>
  <c r="W42" i="47" l="1"/>
  <c r="D105" i="43" s="1"/>
  <c r="K42" i="47"/>
  <c r="D106" i="43" l="1"/>
  <c r="K44" i="47"/>
  <c r="K57" i="47" s="1"/>
  <c r="K59" i="47" s="1"/>
  <c r="W44" i="47"/>
  <c r="W57" i="47" s="1"/>
  <c r="W59" i="47" l="1"/>
  <c r="W72" i="47" s="1"/>
  <c r="E105" i="43"/>
  <c r="K72" i="47"/>
  <c r="K74" i="47" s="1"/>
  <c r="K87" i="47" s="1"/>
  <c r="K89" i="47" s="1"/>
  <c r="K102" i="47" s="1"/>
  <c r="K104" i="47" l="1"/>
  <c r="K117" i="47" s="1"/>
  <c r="K119" i="47" s="1"/>
  <c r="K132" i="47" s="1"/>
  <c r="K134" i="47" s="1"/>
  <c r="W74" i="47"/>
  <c r="W87" i="47" s="1"/>
  <c r="F105" i="43"/>
  <c r="F106" i="43" s="1"/>
  <c r="E106" i="43"/>
  <c r="W89" i="47" l="1"/>
  <c r="W102" i="47" s="1"/>
  <c r="G105" i="43"/>
  <c r="G106" i="43" l="1"/>
  <c r="W104" i="47"/>
  <c r="W117" i="47" s="1"/>
  <c r="H105" i="43"/>
  <c r="H106" i="43" s="1"/>
  <c r="W119" i="47" l="1"/>
  <c r="I105" i="43"/>
  <c r="I106" i="43" s="1"/>
  <c r="L38" i="88" l="1"/>
  <c r="M65" i="88"/>
  <c r="M38" i="88"/>
  <c r="P65" i="88" l="1"/>
  <c r="O65" i="88"/>
  <c r="N65" i="88"/>
  <c r="AD843" i="79" s="1"/>
  <c r="L65" i="88"/>
  <c r="Q65" i="88" s="1"/>
  <c r="AD844" i="79"/>
  <c r="AM843" i="79"/>
  <c r="O64" i="88"/>
  <c r="AE859" i="79" s="1"/>
  <c r="AE860" i="79" s="1"/>
  <c r="N64" i="88"/>
  <c r="L64" i="88"/>
  <c r="L35" i="88"/>
  <c r="N38" i="88"/>
  <c r="D844" i="79" s="1"/>
  <c r="L36" i="88"/>
  <c r="M68" i="88"/>
  <c r="AA865" i="79" s="1"/>
  <c r="AA866" i="79" s="1"/>
  <c r="P68" i="88"/>
  <c r="AF865" i="79" s="1"/>
  <c r="AF866" i="79" s="1"/>
  <c r="M47" i="88"/>
  <c r="N68" i="88"/>
  <c r="L47" i="88"/>
  <c r="O68" i="88"/>
  <c r="AE865" i="79" s="1"/>
  <c r="AE866" i="79" s="1"/>
  <c r="L68" i="88"/>
  <c r="P64" i="88"/>
  <c r="AF859" i="79" s="1"/>
  <c r="AF860" i="79" s="1"/>
  <c r="M35" i="88"/>
  <c r="M64" i="88"/>
  <c r="AA859" i="79" s="1"/>
  <c r="AA860" i="79" s="1"/>
  <c r="O844" i="79"/>
  <c r="M36" i="88"/>
  <c r="O63" i="88" l="1"/>
  <c r="AE875" i="79" s="1"/>
  <c r="AE876" i="79" s="1"/>
  <c r="L32" i="88"/>
  <c r="N32" i="88" s="1"/>
  <c r="D876" i="79" s="1"/>
  <c r="E876" i="79" s="1"/>
  <c r="N35" i="88"/>
  <c r="L33" i="88"/>
  <c r="L40" i="88"/>
  <c r="O866" i="79"/>
  <c r="P866" i="79" s="1"/>
  <c r="M45" i="88"/>
  <c r="Z859" i="79"/>
  <c r="Q64" i="88"/>
  <c r="O860" i="79"/>
  <c r="M33" i="88"/>
  <c r="M40" i="88"/>
  <c r="Q68" i="88"/>
  <c r="Z865" i="79"/>
  <c r="E844" i="79"/>
  <c r="E676" i="79"/>
  <c r="F676" i="79" s="1"/>
  <c r="N63" i="88"/>
  <c r="AD853" i="79" s="1"/>
  <c r="AD854" i="79" s="1"/>
  <c r="L63" i="88"/>
  <c r="L31" i="88"/>
  <c r="N47" i="88"/>
  <c r="D866" i="79" s="1"/>
  <c r="E866" i="79" s="1"/>
  <c r="L45" i="88"/>
  <c r="M66" i="88" l="1"/>
  <c r="AA853" i="79" s="1"/>
  <c r="AA854" i="79" s="1"/>
  <c r="P844" i="79"/>
  <c r="M63" i="88"/>
  <c r="AA875" i="79" s="1"/>
  <c r="AA876" i="79" s="1"/>
  <c r="Z875" i="79"/>
  <c r="Z866" i="79"/>
  <c r="AM865" i="79"/>
  <c r="E673" i="79"/>
  <c r="P673" i="79" s="1"/>
  <c r="M31" i="88"/>
  <c r="P63" i="88"/>
  <c r="AF875" i="79" s="1"/>
  <c r="AF876" i="79" s="1"/>
  <c r="L30" i="88"/>
  <c r="M55" i="88"/>
  <c r="N55" i="88" s="1"/>
  <c r="M53" i="88"/>
  <c r="N53" i="88" s="1"/>
  <c r="D744" i="79"/>
  <c r="AK744" i="79"/>
  <c r="AK755" i="79" s="1"/>
  <c r="AK756" i="79" s="1"/>
  <c r="P75" i="43" s="1"/>
  <c r="Y744" i="79"/>
  <c r="Y755" i="79" s="1"/>
  <c r="AL744" i="79"/>
  <c r="AL755" i="79" s="1"/>
  <c r="AL756" i="79" s="1"/>
  <c r="Q75" i="43" s="1"/>
  <c r="AH744" i="79"/>
  <c r="AH755" i="79" s="1"/>
  <c r="AH756" i="79" s="1"/>
  <c r="M75" i="43" s="1"/>
  <c r="AD744" i="79"/>
  <c r="AD755" i="79" s="1"/>
  <c r="AD756" i="79" s="1"/>
  <c r="I75" i="43" s="1"/>
  <c r="Z744" i="79"/>
  <c r="Z755" i="79" s="1"/>
  <c r="Z756" i="79" s="1"/>
  <c r="E75" i="43" s="1"/>
  <c r="AI744" i="79"/>
  <c r="AI755" i="79" s="1"/>
  <c r="AI756" i="79" s="1"/>
  <c r="N75" i="43" s="1"/>
  <c r="AE744" i="79"/>
  <c r="AE755" i="79" s="1"/>
  <c r="AE756" i="79" s="1"/>
  <c r="J75" i="43" s="1"/>
  <c r="AJ744" i="79"/>
  <c r="AJ755" i="79" s="1"/>
  <c r="AJ756" i="79" s="1"/>
  <c r="O75" i="43" s="1"/>
  <c r="M32" i="88"/>
  <c r="O876" i="79" s="1"/>
  <c r="P876" i="79" s="1"/>
  <c r="L41" i="88"/>
  <c r="N41" i="88" s="1"/>
  <c r="D854" i="79" s="1"/>
  <c r="N66" i="88"/>
  <c r="L66" i="88"/>
  <c r="O66" i="88"/>
  <c r="AE853" i="79" s="1"/>
  <c r="AE854" i="79" s="1"/>
  <c r="O853" i="79"/>
  <c r="Z860" i="79"/>
  <c r="AM859" i="79"/>
  <c r="M41" i="88"/>
  <c r="O854" i="79" s="1"/>
  <c r="P66" i="88"/>
  <c r="AF853" i="79" s="1"/>
  <c r="AF854" i="79" s="1"/>
  <c r="D860" i="79"/>
  <c r="E860" i="79" s="1"/>
  <c r="P860" i="79" s="1"/>
  <c r="M67" i="88" l="1"/>
  <c r="AA856" i="79" s="1"/>
  <c r="L44" i="88"/>
  <c r="N44" i="88" s="1"/>
  <c r="D857" i="79" s="1"/>
  <c r="E857" i="79" s="1"/>
  <c r="E854" i="79"/>
  <c r="D927" i="79"/>
  <c r="AL927" i="79"/>
  <c r="AL939" i="79" s="1"/>
  <c r="AD927" i="79"/>
  <c r="AD939" i="79" s="1"/>
  <c r="Y927" i="79"/>
  <c r="Y939" i="79" s="1"/>
  <c r="AJ927" i="79"/>
  <c r="AJ939" i="79" s="1"/>
  <c r="V128" i="47"/>
  <c r="V127" i="47"/>
  <c r="V129" i="47"/>
  <c r="V120" i="47"/>
  <c r="V131" i="47"/>
  <c r="V130" i="47"/>
  <c r="V121" i="47"/>
  <c r="V124" i="47"/>
  <c r="V126" i="47"/>
  <c r="V122" i="47"/>
  <c r="V123" i="47"/>
  <c r="V125" i="47"/>
  <c r="L67" i="88"/>
  <c r="L43" i="88"/>
  <c r="N67" i="88"/>
  <c r="O67" i="88"/>
  <c r="AE856" i="79" s="1"/>
  <c r="AE927" i="79" s="1"/>
  <c r="AE939" i="79" s="1"/>
  <c r="Y756" i="79"/>
  <c r="D75" i="43" s="1"/>
  <c r="AM755" i="79"/>
  <c r="AM756" i="79" s="1"/>
  <c r="AM758" i="79" s="1"/>
  <c r="J100" i="43"/>
  <c r="E674" i="79"/>
  <c r="Y760" i="79" s="1"/>
  <c r="Y938" i="79" s="1"/>
  <c r="AI760" i="79"/>
  <c r="AI938" i="79" s="1"/>
  <c r="AL760" i="79"/>
  <c r="AL938" i="79" s="1"/>
  <c r="AE760" i="79"/>
  <c r="AE938" i="79" s="1"/>
  <c r="P67" i="88"/>
  <c r="AF856" i="79" s="1"/>
  <c r="M43" i="88"/>
  <c r="T130" i="47"/>
  <c r="T126" i="47"/>
  <c r="T123" i="47"/>
  <c r="T128" i="47"/>
  <c r="T121" i="47"/>
  <c r="T124" i="47"/>
  <c r="T131" i="47"/>
  <c r="T122" i="47"/>
  <c r="T120" i="47"/>
  <c r="T127" i="47"/>
  <c r="T125" i="47"/>
  <c r="T129" i="47"/>
  <c r="U122" i="47"/>
  <c r="U126" i="47"/>
  <c r="U128" i="47"/>
  <c r="U127" i="47"/>
  <c r="U129" i="47"/>
  <c r="U125" i="47"/>
  <c r="U130" i="47"/>
  <c r="U123" i="47"/>
  <c r="U124" i="47"/>
  <c r="U121" i="47"/>
  <c r="U120" i="47"/>
  <c r="U131" i="47"/>
  <c r="N48" i="88"/>
  <c r="M39" i="88"/>
  <c r="O128" i="47"/>
  <c r="O124" i="47"/>
  <c r="O126" i="47"/>
  <c r="O122" i="47"/>
  <c r="O127" i="47"/>
  <c r="O129" i="47"/>
  <c r="O131" i="47"/>
  <c r="O123" i="47"/>
  <c r="O130" i="47"/>
  <c r="O121" i="47"/>
  <c r="O125" i="47"/>
  <c r="O120" i="47"/>
  <c r="Q63" i="88"/>
  <c r="P853" i="79"/>
  <c r="S123" i="47"/>
  <c r="S121" i="47"/>
  <c r="S131" i="47"/>
  <c r="S126" i="47"/>
  <c r="S120" i="47"/>
  <c r="S128" i="47"/>
  <c r="S125" i="47"/>
  <c r="S127" i="47"/>
  <c r="S124" i="47"/>
  <c r="S122" i="47"/>
  <c r="S130" i="47"/>
  <c r="S129" i="47"/>
  <c r="Q673" i="79"/>
  <c r="Z876" i="79"/>
  <c r="AM875" i="79"/>
  <c r="J123" i="47"/>
  <c r="J128" i="47"/>
  <c r="J124" i="47"/>
  <c r="J126" i="47"/>
  <c r="J120" i="47"/>
  <c r="J122" i="47"/>
  <c r="J127" i="47"/>
  <c r="J125" i="47"/>
  <c r="J131" i="47"/>
  <c r="J121" i="47"/>
  <c r="J130" i="47"/>
  <c r="J129" i="47"/>
  <c r="Z853" i="79"/>
  <c r="Q66" i="88"/>
  <c r="N122" i="47"/>
  <c r="N123" i="47"/>
  <c r="N129" i="47"/>
  <c r="N120" i="47"/>
  <c r="N128" i="47"/>
  <c r="N127" i="47"/>
  <c r="N125" i="47"/>
  <c r="N121" i="47"/>
  <c r="N126" i="47"/>
  <c r="N130" i="47"/>
  <c r="N131" i="47"/>
  <c r="N124" i="47"/>
  <c r="M44" i="88"/>
  <c r="O857" i="79" s="1"/>
  <c r="P857" i="79" s="1"/>
  <c r="O875" i="79"/>
  <c r="P875" i="79" s="1"/>
  <c r="M30" i="88"/>
  <c r="R129" i="47"/>
  <c r="R122" i="47"/>
  <c r="R127" i="47"/>
  <c r="R126" i="47"/>
  <c r="R130" i="47"/>
  <c r="R125" i="47"/>
  <c r="R128" i="47"/>
  <c r="R123" i="47"/>
  <c r="R131" i="47"/>
  <c r="R120" i="47"/>
  <c r="R121" i="47"/>
  <c r="R124" i="47"/>
  <c r="L39" i="88"/>
  <c r="AJ760" i="79" l="1"/>
  <c r="AJ938" i="79" s="1"/>
  <c r="AJ940" i="79" s="1"/>
  <c r="O78" i="43" s="1"/>
  <c r="T143" i="47" s="1"/>
  <c r="AH760" i="79"/>
  <c r="AH938" i="79" s="1"/>
  <c r="AH927" i="79"/>
  <c r="AH939" i="79" s="1"/>
  <c r="AK927" i="79"/>
  <c r="AK939" i="79" s="1"/>
  <c r="AI927" i="79"/>
  <c r="AI939" i="79" s="1"/>
  <c r="AL940" i="79"/>
  <c r="Q78" i="43" s="1"/>
  <c r="V136" i="47" s="1"/>
  <c r="AI940" i="79"/>
  <c r="N78" i="43" s="1"/>
  <c r="S135" i="47" s="1"/>
  <c r="AE940" i="79"/>
  <c r="J78" i="43" s="1"/>
  <c r="O143" i="47" s="1"/>
  <c r="U132" i="47"/>
  <c r="U134" i="47" s="1"/>
  <c r="AK760" i="79"/>
  <c r="AK938" i="79" s="1"/>
  <c r="V132" i="47"/>
  <c r="V134" i="47" s="1"/>
  <c r="O132" i="47"/>
  <c r="O134" i="47" s="1"/>
  <c r="T132" i="47"/>
  <c r="T134" i="47" s="1"/>
  <c r="E744" i="79"/>
  <c r="J132" i="47"/>
  <c r="J134" i="47" s="1"/>
  <c r="Z760" i="79"/>
  <c r="Z938" i="79" s="1"/>
  <c r="R132" i="47"/>
  <c r="R134" i="47" s="1"/>
  <c r="S132" i="47"/>
  <c r="S134" i="47" s="1"/>
  <c r="AD760" i="79"/>
  <c r="AD938" i="79" s="1"/>
  <c r="AD940" i="79" s="1"/>
  <c r="I78" i="43" s="1"/>
  <c r="N139" i="47" s="1"/>
  <c r="N132" i="47"/>
  <c r="N134" i="47" s="1"/>
  <c r="Z856" i="79"/>
  <c r="AM856" i="79" s="1"/>
  <c r="Q67" i="88"/>
  <c r="P674" i="79"/>
  <c r="F674" i="79"/>
  <c r="Z854" i="79"/>
  <c r="AM853" i="79"/>
  <c r="M54" i="88"/>
  <c r="N54" i="88" s="1"/>
  <c r="L42" i="88"/>
  <c r="L48" i="88" s="1"/>
  <c r="J103" i="43"/>
  <c r="I123" i="47"/>
  <c r="W123" i="47" s="1"/>
  <c r="R75" i="43"/>
  <c r="I129" i="47"/>
  <c r="W129" i="47" s="1"/>
  <c r="I130" i="47"/>
  <c r="W130" i="47" s="1"/>
  <c r="I122" i="47"/>
  <c r="W122" i="47" s="1"/>
  <c r="I131" i="47"/>
  <c r="W131" i="47" s="1"/>
  <c r="I120" i="47"/>
  <c r="I125" i="47"/>
  <c r="W125" i="47" s="1"/>
  <c r="I121" i="47"/>
  <c r="W121" i="47" s="1"/>
  <c r="I124" i="47"/>
  <c r="W124" i="47" s="1"/>
  <c r="I127" i="47"/>
  <c r="W127" i="47" s="1"/>
  <c r="I126" i="47"/>
  <c r="W126" i="47" s="1"/>
  <c r="I128" i="47"/>
  <c r="W128" i="47" s="1"/>
  <c r="O856" i="79"/>
  <c r="M42" i="88"/>
  <c r="M48" i="88" s="1"/>
  <c r="Y940" i="79"/>
  <c r="D78" i="43" s="1"/>
  <c r="P854" i="79"/>
  <c r="AJ944" i="79"/>
  <c r="AJ1122" i="79" s="1"/>
  <c r="AD944" i="79"/>
  <c r="AD1122" i="79" s="1"/>
  <c r="AL944" i="79"/>
  <c r="AL1122" i="79" s="1"/>
  <c r="AK944" i="79"/>
  <c r="AK1122" i="79" s="1"/>
  <c r="Y944" i="79"/>
  <c r="Y1122" i="79" s="1"/>
  <c r="AI944" i="79"/>
  <c r="AI1122" i="79" s="1"/>
  <c r="AE944" i="79"/>
  <c r="AE1122" i="79" s="1"/>
  <c r="AH944" i="79"/>
  <c r="AH1122" i="79" s="1"/>
  <c r="AH940" i="79" l="1"/>
  <c r="M78" i="43" s="1"/>
  <c r="R137" i="47" s="1"/>
  <c r="T135" i="47"/>
  <c r="Z927" i="79"/>
  <c r="Z939" i="79" s="1"/>
  <c r="T146" i="47"/>
  <c r="AK940" i="79"/>
  <c r="P78" i="43" s="1"/>
  <c r="U139" i="47" s="1"/>
  <c r="S143" i="47"/>
  <c r="T145" i="47"/>
  <c r="T137" i="47"/>
  <c r="S141" i="47"/>
  <c r="T140" i="47"/>
  <c r="V139" i="47"/>
  <c r="T138" i="47"/>
  <c r="O145" i="47"/>
  <c r="S139" i="47"/>
  <c r="V143" i="47"/>
  <c r="O136" i="47"/>
  <c r="T139" i="47"/>
  <c r="V145" i="47"/>
  <c r="V142" i="47"/>
  <c r="T141" i="47"/>
  <c r="S137" i="47"/>
  <c r="V138" i="47"/>
  <c r="V137" i="47"/>
  <c r="O142" i="47"/>
  <c r="O138" i="47"/>
  <c r="S142" i="47"/>
  <c r="T136" i="47"/>
  <c r="T144" i="47"/>
  <c r="T142" i="47"/>
  <c r="O144" i="47"/>
  <c r="O146" i="47"/>
  <c r="S140" i="47"/>
  <c r="S145" i="47"/>
  <c r="V146" i="47"/>
  <c r="S138" i="47"/>
  <c r="O140" i="47"/>
  <c r="V140" i="47"/>
  <c r="V141" i="47"/>
  <c r="S136" i="47"/>
  <c r="V144" i="47"/>
  <c r="S144" i="47"/>
  <c r="V135" i="47"/>
  <c r="S146" i="47"/>
  <c r="O137" i="47"/>
  <c r="O141" i="47"/>
  <c r="O139" i="47"/>
  <c r="O135" i="47"/>
  <c r="U142" i="47"/>
  <c r="N138" i="47"/>
  <c r="R136" i="47"/>
  <c r="N144" i="47"/>
  <c r="R139" i="47"/>
  <c r="R145" i="47"/>
  <c r="R144" i="47"/>
  <c r="R143" i="47"/>
  <c r="R141" i="47"/>
  <c r="R146" i="47"/>
  <c r="Z940" i="79"/>
  <c r="E78" i="43" s="1"/>
  <c r="J143" i="47" s="1"/>
  <c r="R135" i="47"/>
  <c r="R140" i="47"/>
  <c r="R138" i="47"/>
  <c r="R142" i="47"/>
  <c r="U138" i="47"/>
  <c r="U141" i="47"/>
  <c r="Y761" i="79"/>
  <c r="Y1121" i="79" s="1"/>
  <c r="AE761" i="79"/>
  <c r="AE1121" i="79" s="1"/>
  <c r="AE1124" i="79" s="1"/>
  <c r="J81" i="43" s="1"/>
  <c r="Z761" i="79"/>
  <c r="Z1121" i="79" s="1"/>
  <c r="AL761" i="79"/>
  <c r="AL1121" i="79" s="1"/>
  <c r="AL1124" i="79" s="1"/>
  <c r="Q81" i="43" s="1"/>
  <c r="AH761" i="79"/>
  <c r="AH1121" i="79" s="1"/>
  <c r="AH1124" i="79" s="1"/>
  <c r="M81" i="43" s="1"/>
  <c r="AK761" i="79"/>
  <c r="AK1121" i="79" s="1"/>
  <c r="AK1124" i="79" s="1"/>
  <c r="P81" i="43" s="1"/>
  <c r="F744" i="79"/>
  <c r="AI761" i="79"/>
  <c r="AI1121" i="79" s="1"/>
  <c r="AI1124" i="79" s="1"/>
  <c r="N81" i="43" s="1"/>
  <c r="AJ761" i="79"/>
  <c r="AJ1121" i="79" s="1"/>
  <c r="AJ1124" i="79" s="1"/>
  <c r="O81" i="43" s="1"/>
  <c r="AD761" i="79"/>
  <c r="AD1121" i="79" s="1"/>
  <c r="AD1124" i="79" s="1"/>
  <c r="I81" i="43" s="1"/>
  <c r="N205" i="47" s="1"/>
  <c r="Q674" i="79"/>
  <c r="P744" i="79"/>
  <c r="AB760" i="79"/>
  <c r="AB938" i="79" s="1"/>
  <c r="AF760" i="79"/>
  <c r="AF938" i="79" s="1"/>
  <c r="AA760" i="79"/>
  <c r="AA938" i="79" s="1"/>
  <c r="AC760" i="79"/>
  <c r="AC938" i="79" s="1"/>
  <c r="AG760" i="79"/>
  <c r="AG938" i="79" s="1"/>
  <c r="AG940" i="79" s="1"/>
  <c r="L78" i="43" s="1"/>
  <c r="N137" i="47"/>
  <c r="N142" i="47"/>
  <c r="N145" i="47"/>
  <c r="N140" i="47"/>
  <c r="N146" i="47"/>
  <c r="N135" i="47"/>
  <c r="N136" i="47"/>
  <c r="N141" i="47"/>
  <c r="N143" i="47"/>
  <c r="I144" i="47"/>
  <c r="I141" i="47"/>
  <c r="I138" i="47"/>
  <c r="I145" i="47"/>
  <c r="I146" i="47"/>
  <c r="I136" i="47"/>
  <c r="I137" i="47"/>
  <c r="I135" i="47"/>
  <c r="Z944" i="79"/>
  <c r="Z1122" i="79" s="1"/>
  <c r="I143" i="47"/>
  <c r="P856" i="79"/>
  <c r="AF944" i="79" s="1"/>
  <c r="AF1122" i="79" s="1"/>
  <c r="O927" i="79"/>
  <c r="AF927" i="79"/>
  <c r="AF939" i="79" s="1"/>
  <c r="AB927" i="79"/>
  <c r="AB939" i="79" s="1"/>
  <c r="AA927" i="79"/>
  <c r="AA939" i="79" s="1"/>
  <c r="AG927" i="79"/>
  <c r="AG939" i="79" s="1"/>
  <c r="AC927" i="79"/>
  <c r="AC939" i="79" s="1"/>
  <c r="W120" i="47"/>
  <c r="W132" i="47" s="1"/>
  <c r="I132" i="47"/>
  <c r="I134" i="47" s="1"/>
  <c r="I140" i="47"/>
  <c r="I142" i="47"/>
  <c r="I139" i="47"/>
  <c r="N195" i="47" l="1"/>
  <c r="U144" i="47"/>
  <c r="U137" i="47"/>
  <c r="U136" i="47"/>
  <c r="U217" i="47"/>
  <c r="U140" i="47"/>
  <c r="U146" i="47"/>
  <c r="U145" i="47"/>
  <c r="U135" i="47"/>
  <c r="U143" i="47"/>
  <c r="J135" i="47"/>
  <c r="J136" i="47"/>
  <c r="J141" i="47"/>
  <c r="J142" i="47"/>
  <c r="J144" i="47"/>
  <c r="J140" i="47"/>
  <c r="J145" i="47"/>
  <c r="S147" i="47"/>
  <c r="S149" i="47" s="1"/>
  <c r="T147" i="47"/>
  <c r="T149" i="47" s="1"/>
  <c r="J137" i="47"/>
  <c r="J139" i="47"/>
  <c r="V147" i="47"/>
  <c r="V149" i="47" s="1"/>
  <c r="Z1124" i="79"/>
  <c r="E81" i="43" s="1"/>
  <c r="J169" i="47" s="1"/>
  <c r="O147" i="47"/>
  <c r="O149" i="47" s="1"/>
  <c r="N211" i="47"/>
  <c r="N167" i="47"/>
  <c r="N232" i="47"/>
  <c r="U218" i="47"/>
  <c r="U219" i="47"/>
  <c r="U185" i="47"/>
  <c r="U200" i="47"/>
  <c r="U183" i="47"/>
  <c r="U210" i="47"/>
  <c r="U195" i="47"/>
  <c r="R147" i="47"/>
  <c r="R149" i="47" s="1"/>
  <c r="N190" i="47"/>
  <c r="N153" i="47"/>
  <c r="U235" i="47"/>
  <c r="U196" i="47"/>
  <c r="U167" i="47"/>
  <c r="U187" i="47"/>
  <c r="U212" i="47"/>
  <c r="U214" i="47"/>
  <c r="N220" i="47"/>
  <c r="U181" i="47"/>
  <c r="U176" i="47"/>
  <c r="U170" i="47"/>
  <c r="N230" i="47"/>
  <c r="N174" i="47"/>
  <c r="U186" i="47"/>
  <c r="U151" i="47"/>
  <c r="U202" i="47"/>
  <c r="N233" i="47"/>
  <c r="N226" i="47"/>
  <c r="U168" i="47"/>
  <c r="E41" i="43"/>
  <c r="N171" i="47"/>
  <c r="N152" i="47"/>
  <c r="N197" i="47"/>
  <c r="AB940" i="79"/>
  <c r="G78" i="43" s="1"/>
  <c r="L136" i="47" s="1"/>
  <c r="U160" i="47"/>
  <c r="N229" i="47"/>
  <c r="N204" i="47"/>
  <c r="N228" i="47"/>
  <c r="AC940" i="79"/>
  <c r="H78" i="43" s="1"/>
  <c r="M143" i="47" s="1"/>
  <c r="U213" i="47"/>
  <c r="U150" i="47"/>
  <c r="U204" i="47"/>
  <c r="U198" i="47"/>
  <c r="N147" i="47"/>
  <c r="N149" i="47" s="1"/>
  <c r="N155" i="47"/>
  <c r="U199" i="47"/>
  <c r="U229" i="47"/>
  <c r="U173" i="47"/>
  <c r="U189" i="47"/>
  <c r="U156" i="47"/>
  <c r="N166" i="47"/>
  <c r="N227" i="47"/>
  <c r="AF940" i="79"/>
  <c r="K78" i="43" s="1"/>
  <c r="P142" i="47" s="1"/>
  <c r="U201" i="47"/>
  <c r="U232" i="47"/>
  <c r="U166" i="47"/>
  <c r="U206" i="47"/>
  <c r="J138" i="47"/>
  <c r="J146" i="47"/>
  <c r="I147" i="47"/>
  <c r="I149" i="47" s="1"/>
  <c r="N169" i="47"/>
  <c r="N212" i="47"/>
  <c r="N188" i="47"/>
  <c r="N203" i="47"/>
  <c r="N217" i="47"/>
  <c r="N185" i="47"/>
  <c r="N158" i="47"/>
  <c r="N236" i="47"/>
  <c r="N198" i="47"/>
  <c r="N176" i="47"/>
  <c r="N235" i="47"/>
  <c r="N184" i="47"/>
  <c r="N150" i="47"/>
  <c r="N221" i="47"/>
  <c r="N213" i="47"/>
  <c r="N201" i="47"/>
  <c r="N170" i="47"/>
  <c r="N173" i="47"/>
  <c r="N199" i="47"/>
  <c r="N191" i="47"/>
  <c r="E34" i="43"/>
  <c r="N231" i="47"/>
  <c r="N160" i="47"/>
  <c r="N206" i="47"/>
  <c r="N172" i="47"/>
  <c r="N168" i="47"/>
  <c r="N165" i="47"/>
  <c r="N219" i="47"/>
  <c r="N175" i="47"/>
  <c r="N156" i="47"/>
  <c r="N154" i="47"/>
  <c r="N210" i="47"/>
  <c r="N161" i="47"/>
  <c r="N225" i="47"/>
  <c r="N187" i="47"/>
  <c r="O232" i="47"/>
  <c r="O186" i="47"/>
  <c r="O169" i="47"/>
  <c r="O171" i="47"/>
  <c r="O165" i="47"/>
  <c r="O168" i="47"/>
  <c r="O225" i="47"/>
  <c r="E35" i="43"/>
  <c r="O234" i="47"/>
  <c r="O215" i="47"/>
  <c r="O199" i="47"/>
  <c r="O205" i="47"/>
  <c r="O233" i="47"/>
  <c r="O167" i="47"/>
  <c r="O154" i="47"/>
  <c r="O175" i="47"/>
  <c r="O174" i="47"/>
  <c r="O191" i="47"/>
  <c r="O201" i="47"/>
  <c r="O200" i="47"/>
  <c r="O202" i="47"/>
  <c r="O217" i="47"/>
  <c r="O173" i="47"/>
  <c r="O221" i="47"/>
  <c r="O219" i="47"/>
  <c r="O153" i="47"/>
  <c r="O213" i="47"/>
  <c r="O216" i="47"/>
  <c r="O229" i="47"/>
  <c r="O150" i="47"/>
  <c r="O188" i="47"/>
  <c r="O176" i="47"/>
  <c r="O231" i="47"/>
  <c r="O185" i="47"/>
  <c r="O160" i="47"/>
  <c r="O187" i="47"/>
  <c r="O184" i="47"/>
  <c r="O235" i="47"/>
  <c r="O159" i="47"/>
  <c r="O195" i="47"/>
  <c r="O190" i="47"/>
  <c r="O211" i="47"/>
  <c r="O151" i="47"/>
  <c r="O203" i="47"/>
  <c r="O157" i="47"/>
  <c r="O214" i="47"/>
  <c r="O156" i="47"/>
  <c r="O161" i="47"/>
  <c r="O210" i="47"/>
  <c r="O198" i="47"/>
  <c r="O226" i="47"/>
  <c r="O204" i="47"/>
  <c r="O218" i="47"/>
  <c r="O236" i="47"/>
  <c r="O230" i="47"/>
  <c r="O227" i="47"/>
  <c r="O152" i="47"/>
  <c r="O212" i="47"/>
  <c r="O206" i="47"/>
  <c r="O220" i="47"/>
  <c r="O189" i="47"/>
  <c r="O155" i="47"/>
  <c r="O196" i="47"/>
  <c r="O228" i="47"/>
  <c r="O197" i="47"/>
  <c r="O172" i="47"/>
  <c r="O166" i="47"/>
  <c r="O170" i="47"/>
  <c r="O158" i="47"/>
  <c r="Q138" i="47"/>
  <c r="Q146" i="47"/>
  <c r="Q140" i="47"/>
  <c r="Q136" i="47"/>
  <c r="Q139" i="47"/>
  <c r="Q143" i="47"/>
  <c r="Q142" i="47"/>
  <c r="Q137" i="47"/>
  <c r="Q144" i="47"/>
  <c r="Q135" i="47"/>
  <c r="Q141" i="47"/>
  <c r="Q145" i="47"/>
  <c r="N218" i="47"/>
  <c r="N214" i="47"/>
  <c r="N202" i="47"/>
  <c r="N186" i="47"/>
  <c r="N159" i="47"/>
  <c r="R191" i="47"/>
  <c r="R189" i="47"/>
  <c r="R165" i="47"/>
  <c r="R221" i="47"/>
  <c r="R230" i="47"/>
  <c r="R187" i="47"/>
  <c r="R198" i="47"/>
  <c r="R156" i="47"/>
  <c r="R160" i="47"/>
  <c r="R218" i="47"/>
  <c r="R235" i="47"/>
  <c r="R219" i="47"/>
  <c r="R228" i="47"/>
  <c r="R204" i="47"/>
  <c r="R213" i="47"/>
  <c r="R152" i="47"/>
  <c r="R174" i="47"/>
  <c r="R200" i="47"/>
  <c r="R172" i="47"/>
  <c r="R236" i="47"/>
  <c r="R216" i="47"/>
  <c r="R185" i="47"/>
  <c r="R215" i="47"/>
  <c r="R155" i="47"/>
  <c r="R229" i="47"/>
  <c r="R210" i="47"/>
  <c r="R203" i="47"/>
  <c r="R199" i="47"/>
  <c r="E38" i="43"/>
  <c r="R197" i="47"/>
  <c r="R195" i="47"/>
  <c r="R220" i="47"/>
  <c r="R225" i="47"/>
  <c r="R161" i="47"/>
  <c r="R170" i="47"/>
  <c r="R159" i="47"/>
  <c r="R206" i="47"/>
  <c r="R150" i="47"/>
  <c r="R231" i="47"/>
  <c r="R158" i="47"/>
  <c r="R171" i="47"/>
  <c r="R234" i="47"/>
  <c r="R167" i="47"/>
  <c r="R202" i="47"/>
  <c r="R151" i="47"/>
  <c r="R201" i="47"/>
  <c r="R153" i="47"/>
  <c r="R211" i="47"/>
  <c r="R154" i="47"/>
  <c r="R173" i="47"/>
  <c r="R227" i="47"/>
  <c r="R232" i="47"/>
  <c r="R196" i="47"/>
  <c r="R175" i="47"/>
  <c r="R169" i="47"/>
  <c r="R214" i="47"/>
  <c r="R226" i="47"/>
  <c r="R176" i="47"/>
  <c r="R184" i="47"/>
  <c r="R217" i="47"/>
  <c r="R233" i="47"/>
  <c r="R205" i="47"/>
  <c r="R186" i="47"/>
  <c r="R190" i="47"/>
  <c r="R212" i="47"/>
  <c r="R157" i="47"/>
  <c r="R188" i="47"/>
  <c r="R166" i="47"/>
  <c r="R168" i="47"/>
  <c r="N216" i="47"/>
  <c r="N196" i="47"/>
  <c r="N189" i="47"/>
  <c r="N234" i="47"/>
  <c r="V161" i="47"/>
  <c r="V217" i="47"/>
  <c r="V199" i="47"/>
  <c r="V187" i="47"/>
  <c r="V220" i="47"/>
  <c r="V221" i="47"/>
  <c r="V216" i="47"/>
  <c r="V201" i="47"/>
  <c r="V172" i="47"/>
  <c r="V205" i="47"/>
  <c r="V212" i="47"/>
  <c r="V160" i="47"/>
  <c r="V228" i="47"/>
  <c r="V153" i="47"/>
  <c r="V185" i="47"/>
  <c r="V232" i="47"/>
  <c r="V215" i="47"/>
  <c r="V168" i="47"/>
  <c r="V198" i="47"/>
  <c r="V183" i="47"/>
  <c r="V200" i="47"/>
  <c r="V167" i="47"/>
  <c r="V159" i="47"/>
  <c r="V204" i="47"/>
  <c r="V188" i="47"/>
  <c r="V174" i="47"/>
  <c r="V182" i="47"/>
  <c r="V170" i="47"/>
  <c r="V218" i="47"/>
  <c r="V189" i="47"/>
  <c r="V176" i="47"/>
  <c r="V211" i="47"/>
  <c r="V234" i="47"/>
  <c r="V152" i="47"/>
  <c r="V219" i="47"/>
  <c r="V231" i="47"/>
  <c r="V191" i="47"/>
  <c r="V196" i="47"/>
  <c r="V155" i="47"/>
  <c r="V206" i="47"/>
  <c r="V175" i="47"/>
  <c r="V227" i="47"/>
  <c r="V210" i="47"/>
  <c r="V197" i="47"/>
  <c r="V203" i="47"/>
  <c r="V181" i="47"/>
  <c r="V235" i="47"/>
  <c r="V173" i="47"/>
  <c r="V156" i="47"/>
  <c r="V165" i="47"/>
  <c r="V226" i="47"/>
  <c r="V186" i="47"/>
  <c r="V214" i="47"/>
  <c r="V236" i="47"/>
  <c r="V166" i="47"/>
  <c r="V157" i="47"/>
  <c r="V151" i="47"/>
  <c r="V171" i="47"/>
  <c r="V202" i="47"/>
  <c r="V180" i="47"/>
  <c r="E42" i="43"/>
  <c r="V158" i="47"/>
  <c r="V190" i="47"/>
  <c r="V213" i="47"/>
  <c r="V169" i="47"/>
  <c r="V225" i="47"/>
  <c r="V230" i="47"/>
  <c r="V233" i="47"/>
  <c r="V229" i="47"/>
  <c r="V195" i="47"/>
  <c r="V150" i="47"/>
  <c r="V184" i="47"/>
  <c r="V154" i="47"/>
  <c r="AA940" i="79"/>
  <c r="F78" i="43" s="1"/>
  <c r="K100" i="43"/>
  <c r="AM938" i="79"/>
  <c r="N157" i="47"/>
  <c r="N151" i="47"/>
  <c r="N200" i="47"/>
  <c r="N215" i="47"/>
  <c r="Q744" i="79"/>
  <c r="AF761" i="79"/>
  <c r="AF1121" i="79" s="1"/>
  <c r="AF1124" i="79" s="1"/>
  <c r="K81" i="43" s="1"/>
  <c r="AB761" i="79"/>
  <c r="AB1121" i="79" s="1"/>
  <c r="AC761" i="79"/>
  <c r="AC1121" i="79" s="1"/>
  <c r="AG761" i="79"/>
  <c r="AG1121" i="79" s="1"/>
  <c r="AA761" i="79"/>
  <c r="AA1121" i="79" s="1"/>
  <c r="U174" i="47"/>
  <c r="U158" i="47"/>
  <c r="U234" i="47"/>
  <c r="U191" i="47"/>
  <c r="U154" i="47"/>
  <c r="U221" i="47"/>
  <c r="U227" i="47"/>
  <c r="U169" i="47"/>
  <c r="U230" i="47"/>
  <c r="T185" i="47"/>
  <c r="T228" i="47"/>
  <c r="T220" i="47"/>
  <c r="T182" i="47"/>
  <c r="T190" i="47"/>
  <c r="T155" i="47"/>
  <c r="T234" i="47"/>
  <c r="T236" i="47"/>
  <c r="T195" i="47"/>
  <c r="T202" i="47"/>
  <c r="T217" i="47"/>
  <c r="T214" i="47"/>
  <c r="T174" i="47"/>
  <c r="T169" i="47"/>
  <c r="T156" i="47"/>
  <c r="T206" i="47"/>
  <c r="T180" i="47"/>
  <c r="T221" i="47"/>
  <c r="T215" i="47"/>
  <c r="E40" i="43"/>
  <c r="T211" i="47"/>
  <c r="T150" i="47"/>
  <c r="T186" i="47"/>
  <c r="T235" i="47"/>
  <c r="T184" i="47"/>
  <c r="T153" i="47"/>
  <c r="T154" i="47"/>
  <c r="T210" i="47"/>
  <c r="T181" i="47"/>
  <c r="T188" i="47"/>
  <c r="T158" i="47"/>
  <c r="T168" i="47"/>
  <c r="T175" i="47"/>
  <c r="T216" i="47"/>
  <c r="T152" i="47"/>
  <c r="T232" i="47"/>
  <c r="T165" i="47"/>
  <c r="T226" i="47"/>
  <c r="T197" i="47"/>
  <c r="T205" i="47"/>
  <c r="T196" i="47"/>
  <c r="T191" i="47"/>
  <c r="T161" i="47"/>
  <c r="T173" i="47"/>
  <c r="T199" i="47"/>
  <c r="T198" i="47"/>
  <c r="T166" i="47"/>
  <c r="T167" i="47"/>
  <c r="T187" i="47"/>
  <c r="T170" i="47"/>
  <c r="T227" i="47"/>
  <c r="T157" i="47"/>
  <c r="T189" i="47"/>
  <c r="T176" i="47"/>
  <c r="T212" i="47"/>
  <c r="T200" i="47"/>
  <c r="T159" i="47"/>
  <c r="T230" i="47"/>
  <c r="T183" i="47"/>
  <c r="T225" i="47"/>
  <c r="T160" i="47"/>
  <c r="T203" i="47"/>
  <c r="T233" i="47"/>
  <c r="T231" i="47"/>
  <c r="T201" i="47"/>
  <c r="T213" i="47"/>
  <c r="T151" i="47"/>
  <c r="T219" i="47"/>
  <c r="T218" i="47"/>
  <c r="T204" i="47"/>
  <c r="T172" i="47"/>
  <c r="T229" i="47"/>
  <c r="T171" i="47"/>
  <c r="Y1124" i="79"/>
  <c r="D81" i="43" s="1"/>
  <c r="U182" i="47"/>
  <c r="U175" i="47"/>
  <c r="U165" i="47"/>
  <c r="U172" i="47"/>
  <c r="U180" i="47"/>
  <c r="U171" i="47"/>
  <c r="U159" i="47"/>
  <c r="U228" i="47"/>
  <c r="U188" i="47"/>
  <c r="U231" i="47"/>
  <c r="S233" i="47"/>
  <c r="S217" i="47"/>
  <c r="S157" i="47"/>
  <c r="S166" i="47"/>
  <c r="S184" i="47"/>
  <c r="S182" i="47"/>
  <c r="S212" i="47"/>
  <c r="S159" i="47"/>
  <c r="E39" i="43"/>
  <c r="S151" i="47"/>
  <c r="S158" i="47"/>
  <c r="S231" i="47"/>
  <c r="S167" i="47"/>
  <c r="S169" i="47"/>
  <c r="S225" i="47"/>
  <c r="S228" i="47"/>
  <c r="S235" i="47"/>
  <c r="S229" i="47"/>
  <c r="S200" i="47"/>
  <c r="S204" i="47"/>
  <c r="S189" i="47"/>
  <c r="S187" i="47"/>
  <c r="S226" i="47"/>
  <c r="S227" i="47"/>
  <c r="S196" i="47"/>
  <c r="S218" i="47"/>
  <c r="S173" i="47"/>
  <c r="S185" i="47"/>
  <c r="S153" i="47"/>
  <c r="S230" i="47"/>
  <c r="S195" i="47"/>
  <c r="S175" i="47"/>
  <c r="S180" i="47"/>
  <c r="S181" i="47"/>
  <c r="S201" i="47"/>
  <c r="S176" i="47"/>
  <c r="S150" i="47"/>
  <c r="S171" i="47"/>
  <c r="S210" i="47"/>
  <c r="S170" i="47"/>
  <c r="S152" i="47"/>
  <c r="S183" i="47"/>
  <c r="S215" i="47"/>
  <c r="S160" i="47"/>
  <c r="S199" i="47"/>
  <c r="S165" i="47"/>
  <c r="S191" i="47"/>
  <c r="S234" i="47"/>
  <c r="S154" i="47"/>
  <c r="S202" i="47"/>
  <c r="S203" i="47"/>
  <c r="S174" i="47"/>
  <c r="S172" i="47"/>
  <c r="S188" i="47"/>
  <c r="S205" i="47"/>
  <c r="S168" i="47"/>
  <c r="S213" i="47"/>
  <c r="S206" i="47"/>
  <c r="S190" i="47"/>
  <c r="S186" i="47"/>
  <c r="S155" i="47"/>
  <c r="S156" i="47"/>
  <c r="S214" i="47"/>
  <c r="S221" i="47"/>
  <c r="S161" i="47"/>
  <c r="S211" i="47"/>
  <c r="S220" i="47"/>
  <c r="S198" i="47"/>
  <c r="S216" i="47"/>
  <c r="S219" i="47"/>
  <c r="S197" i="47"/>
  <c r="S236" i="47"/>
  <c r="S232" i="47"/>
  <c r="U157" i="47"/>
  <c r="U211" i="47"/>
  <c r="U203" i="47"/>
  <c r="U184" i="47"/>
  <c r="U216" i="47"/>
  <c r="U161" i="47"/>
  <c r="U190" i="47"/>
  <c r="U155" i="47"/>
  <c r="U215" i="47"/>
  <c r="U152" i="47"/>
  <c r="U226" i="47"/>
  <c r="U236" i="47"/>
  <c r="U153" i="47"/>
  <c r="U233" i="47"/>
  <c r="U205" i="47"/>
  <c r="U197" i="47"/>
  <c r="U225" i="47"/>
  <c r="U220" i="47"/>
  <c r="AM939" i="79"/>
  <c r="AG944" i="79"/>
  <c r="AG1122" i="79" s="1"/>
  <c r="AB944" i="79"/>
  <c r="AB1122" i="79" s="1"/>
  <c r="K101" i="43"/>
  <c r="AA944" i="79"/>
  <c r="AA1122" i="79" s="1"/>
  <c r="W134" i="47"/>
  <c r="J105" i="43"/>
  <c r="AC944" i="79"/>
  <c r="AC1122" i="79" s="1"/>
  <c r="U147" i="47" l="1"/>
  <c r="U149" i="47" s="1"/>
  <c r="J201" i="47"/>
  <c r="J218" i="47"/>
  <c r="J210" i="47"/>
  <c r="J176" i="47"/>
  <c r="L138" i="47"/>
  <c r="J184" i="47"/>
  <c r="L100" i="43"/>
  <c r="M100" i="43" s="1"/>
  <c r="J213" i="47"/>
  <c r="P146" i="47"/>
  <c r="J204" i="47"/>
  <c r="J235" i="47"/>
  <c r="J189" i="47"/>
  <c r="J221" i="47"/>
  <c r="J212" i="47"/>
  <c r="J182" i="47"/>
  <c r="P138" i="47"/>
  <c r="J187" i="47"/>
  <c r="J155" i="47"/>
  <c r="J172" i="47"/>
  <c r="J219" i="47"/>
  <c r="J227" i="47"/>
  <c r="J200" i="47"/>
  <c r="J180" i="47"/>
  <c r="J185" i="47"/>
  <c r="J216" i="47"/>
  <c r="J225" i="47"/>
  <c r="J214" i="47"/>
  <c r="J154" i="47"/>
  <c r="J157" i="47"/>
  <c r="J151" i="47"/>
  <c r="J156" i="47"/>
  <c r="J188" i="47"/>
  <c r="J183" i="47"/>
  <c r="J175" i="47"/>
  <c r="J165" i="47"/>
  <c r="J198" i="47"/>
  <c r="J199" i="47"/>
  <c r="J211" i="47"/>
  <c r="J161" i="47"/>
  <c r="J202" i="47"/>
  <c r="J215" i="47"/>
  <c r="J153" i="47"/>
  <c r="J186" i="47"/>
  <c r="E30" i="43"/>
  <c r="J158" i="47"/>
  <c r="J232" i="47"/>
  <c r="J231" i="47"/>
  <c r="J217" i="47"/>
  <c r="J168" i="47"/>
  <c r="J233" i="47"/>
  <c r="J206" i="47"/>
  <c r="J203" i="47"/>
  <c r="J236" i="47"/>
  <c r="J196" i="47"/>
  <c r="J166" i="47"/>
  <c r="J171" i="47"/>
  <c r="J150" i="47"/>
  <c r="J230" i="47"/>
  <c r="J197" i="47"/>
  <c r="J234" i="47"/>
  <c r="J160" i="47"/>
  <c r="J229" i="47"/>
  <c r="J167" i="47"/>
  <c r="J191" i="47"/>
  <c r="J173" i="47"/>
  <c r="J174" i="47"/>
  <c r="J220" i="47"/>
  <c r="J228" i="47"/>
  <c r="P144" i="47"/>
  <c r="J170" i="47"/>
  <c r="J152" i="47"/>
  <c r="J190" i="47"/>
  <c r="J226" i="47"/>
  <c r="J159" i="47"/>
  <c r="J205" i="47"/>
  <c r="J181" i="47"/>
  <c r="J195" i="47"/>
  <c r="L139" i="47"/>
  <c r="L142" i="47"/>
  <c r="L144" i="47"/>
  <c r="L145" i="47"/>
  <c r="L141" i="47"/>
  <c r="L137" i="47"/>
  <c r="L146" i="47"/>
  <c r="L135" i="47"/>
  <c r="L140" i="47"/>
  <c r="L143" i="47"/>
  <c r="AG1124" i="79"/>
  <c r="L81" i="43" s="1"/>
  <c r="Q212" i="47" s="1"/>
  <c r="AC1124" i="79"/>
  <c r="H81" i="43" s="1"/>
  <c r="M200" i="47" s="1"/>
  <c r="P143" i="47"/>
  <c r="P204" i="47"/>
  <c r="P137" i="47"/>
  <c r="M135" i="47"/>
  <c r="P141" i="47"/>
  <c r="M146" i="47"/>
  <c r="M138" i="47"/>
  <c r="P215" i="47"/>
  <c r="P139" i="47"/>
  <c r="P136" i="47"/>
  <c r="P145" i="47"/>
  <c r="P140" i="47"/>
  <c r="P135" i="47"/>
  <c r="N162" i="47"/>
  <c r="N164" i="47" s="1"/>
  <c r="N177" i="47" s="1"/>
  <c r="N179" i="47" s="1"/>
  <c r="N192" i="47" s="1"/>
  <c r="N194" i="47" s="1"/>
  <c r="N207" i="47" s="1"/>
  <c r="N209" i="47" s="1"/>
  <c r="N222" i="47" s="1"/>
  <c r="N224" i="47" s="1"/>
  <c r="N237" i="47" s="1"/>
  <c r="I84" i="43" s="1"/>
  <c r="P235" i="47"/>
  <c r="M136" i="47"/>
  <c r="M139" i="47"/>
  <c r="M137" i="47"/>
  <c r="P217" i="47"/>
  <c r="M141" i="47"/>
  <c r="M140" i="47"/>
  <c r="P189" i="47"/>
  <c r="R162" i="47"/>
  <c r="R164" i="47" s="1"/>
  <c r="R177" i="47" s="1"/>
  <c r="R179" i="47" s="1"/>
  <c r="R192" i="47" s="1"/>
  <c r="R194" i="47" s="1"/>
  <c r="R207" i="47" s="1"/>
  <c r="R209" i="47" s="1"/>
  <c r="R222" i="47" s="1"/>
  <c r="R224" i="47" s="1"/>
  <c r="R237" i="47" s="1"/>
  <c r="M84" i="43" s="1"/>
  <c r="F38" i="43" s="1"/>
  <c r="M145" i="47"/>
  <c r="M142" i="47"/>
  <c r="T162" i="47"/>
  <c r="T164" i="47" s="1"/>
  <c r="T177" i="47" s="1"/>
  <c r="T179" i="47" s="1"/>
  <c r="T192" i="47" s="1"/>
  <c r="T194" i="47" s="1"/>
  <c r="T207" i="47" s="1"/>
  <c r="T209" i="47" s="1"/>
  <c r="T222" i="47" s="1"/>
  <c r="T224" i="47" s="1"/>
  <c r="T237" i="47" s="1"/>
  <c r="O84" i="43" s="1"/>
  <c r="F40" i="43" s="1"/>
  <c r="G40" i="43" s="1"/>
  <c r="M144" i="47"/>
  <c r="J147" i="47"/>
  <c r="J149" i="47" s="1"/>
  <c r="AA1124" i="79"/>
  <c r="F81" i="43" s="1"/>
  <c r="K187" i="47" s="1"/>
  <c r="AB1124" i="79"/>
  <c r="G81" i="43" s="1"/>
  <c r="L150" i="47" s="1"/>
  <c r="V162" i="47"/>
  <c r="V164" i="47" s="1"/>
  <c r="V177" i="47" s="1"/>
  <c r="V179" i="47" s="1"/>
  <c r="V192" i="47" s="1"/>
  <c r="V194" i="47" s="1"/>
  <c r="V207" i="47" s="1"/>
  <c r="V209" i="47" s="1"/>
  <c r="V222" i="47" s="1"/>
  <c r="V224" i="47" s="1"/>
  <c r="V237" i="47" s="1"/>
  <c r="Q84" i="43" s="1"/>
  <c r="Q85" i="43" s="1"/>
  <c r="P154" i="47"/>
  <c r="P206" i="47"/>
  <c r="S162" i="47"/>
  <c r="S164" i="47" s="1"/>
  <c r="S177" i="47" s="1"/>
  <c r="S179" i="47" s="1"/>
  <c r="S192" i="47" s="1"/>
  <c r="S194" i="47" s="1"/>
  <c r="S207" i="47" s="1"/>
  <c r="S209" i="47" s="1"/>
  <c r="S222" i="47" s="1"/>
  <c r="S224" i="47" s="1"/>
  <c r="S237" i="47" s="1"/>
  <c r="N84" i="43" s="1"/>
  <c r="F39" i="43" s="1"/>
  <c r="G39" i="43" s="1"/>
  <c r="E36" i="43"/>
  <c r="P202" i="47"/>
  <c r="P160" i="47"/>
  <c r="P210" i="47"/>
  <c r="P151" i="47"/>
  <c r="P170" i="47"/>
  <c r="AM940" i="79"/>
  <c r="AM942" i="79" s="1"/>
  <c r="O162" i="47"/>
  <c r="O164" i="47" s="1"/>
  <c r="O177" i="47" s="1"/>
  <c r="O179" i="47" s="1"/>
  <c r="O192" i="47" s="1"/>
  <c r="O194" i="47" s="1"/>
  <c r="O207" i="47" s="1"/>
  <c r="O209" i="47" s="1"/>
  <c r="O222" i="47" s="1"/>
  <c r="O224" i="47" s="1"/>
  <c r="O237" i="47" s="1"/>
  <c r="J84" i="43" s="1"/>
  <c r="F35" i="43" s="1"/>
  <c r="U162" i="47"/>
  <c r="U164" i="47" s="1"/>
  <c r="U177" i="47" s="1"/>
  <c r="U179" i="47" s="1"/>
  <c r="U192" i="47" s="1"/>
  <c r="U194" i="47" s="1"/>
  <c r="U207" i="47" s="1"/>
  <c r="U209" i="47" s="1"/>
  <c r="U222" i="47" s="1"/>
  <c r="U224" i="47" s="1"/>
  <c r="U237" i="47" s="1"/>
  <c r="P84" i="43" s="1"/>
  <c r="P85" i="43" s="1"/>
  <c r="P227" i="47"/>
  <c r="P212" i="47"/>
  <c r="P190" i="47"/>
  <c r="AM1121" i="79"/>
  <c r="P230" i="47"/>
  <c r="K144" i="47"/>
  <c r="K146" i="47"/>
  <c r="K142" i="47"/>
  <c r="K143" i="47"/>
  <c r="K140" i="47"/>
  <c r="K138" i="47"/>
  <c r="K139" i="47"/>
  <c r="K137" i="47"/>
  <c r="K141" i="47"/>
  <c r="K136" i="47"/>
  <c r="K135" i="47"/>
  <c r="K145" i="47"/>
  <c r="R78" i="43"/>
  <c r="I154" i="47"/>
  <c r="I211" i="47"/>
  <c r="I220" i="47"/>
  <c r="I217" i="47"/>
  <c r="I173" i="47"/>
  <c r="I150" i="47"/>
  <c r="I231" i="47"/>
  <c r="I161" i="47"/>
  <c r="I170" i="47"/>
  <c r="I172" i="47"/>
  <c r="I184" i="47"/>
  <c r="I199" i="47"/>
  <c r="I204" i="47"/>
  <c r="I234" i="47"/>
  <c r="I226" i="47"/>
  <c r="I159" i="47"/>
  <c r="I218" i="47"/>
  <c r="I190" i="47"/>
  <c r="I188" i="47"/>
  <c r="I185" i="47"/>
  <c r="I216" i="47"/>
  <c r="I169" i="47"/>
  <c r="I210" i="47"/>
  <c r="I229" i="47"/>
  <c r="I157" i="47"/>
  <c r="I200" i="47"/>
  <c r="I225" i="47"/>
  <c r="I196" i="47"/>
  <c r="I174" i="47"/>
  <c r="I167" i="47"/>
  <c r="I158" i="47"/>
  <c r="I180" i="47"/>
  <c r="I189" i="47"/>
  <c r="I153" i="47"/>
  <c r="I233" i="47"/>
  <c r="I182" i="47"/>
  <c r="I166" i="47"/>
  <c r="I214" i="47"/>
  <c r="I183" i="47"/>
  <c r="I176" i="47"/>
  <c r="I230" i="47"/>
  <c r="I232" i="47"/>
  <c r="I181" i="47"/>
  <c r="I152" i="47"/>
  <c r="I160" i="47"/>
  <c r="I151" i="47"/>
  <c r="I212" i="47"/>
  <c r="I227" i="47"/>
  <c r="I213" i="47"/>
  <c r="I191" i="47"/>
  <c r="I219" i="47"/>
  <c r="I171" i="47"/>
  <c r="I197" i="47"/>
  <c r="I235" i="47"/>
  <c r="I175" i="47"/>
  <c r="I221" i="47"/>
  <c r="I168" i="47"/>
  <c r="I156" i="47"/>
  <c r="E29" i="43"/>
  <c r="I215" i="47"/>
  <c r="I236" i="47"/>
  <c r="I187" i="47"/>
  <c r="I228" i="47"/>
  <c r="I202" i="47"/>
  <c r="I195" i="47"/>
  <c r="I206" i="47"/>
  <c r="I155" i="47"/>
  <c r="I201" i="47"/>
  <c r="I205" i="47"/>
  <c r="I203" i="47"/>
  <c r="I198" i="47"/>
  <c r="I165" i="47"/>
  <c r="I186" i="47"/>
  <c r="P167" i="47"/>
  <c r="P201" i="47"/>
  <c r="P157" i="47"/>
  <c r="P188" i="47"/>
  <c r="P203" i="47"/>
  <c r="P199" i="47"/>
  <c r="P169" i="47"/>
  <c r="P159" i="47"/>
  <c r="P191" i="47"/>
  <c r="P155" i="47"/>
  <c r="P184" i="47"/>
  <c r="P226" i="47"/>
  <c r="P225" i="47"/>
  <c r="P195" i="47"/>
  <c r="P198" i="47"/>
  <c r="P172" i="47"/>
  <c r="P156" i="47"/>
  <c r="P197" i="47"/>
  <c r="P196" i="47"/>
  <c r="P200" i="47"/>
  <c r="P219" i="47"/>
  <c r="P165" i="47"/>
  <c r="P233" i="47"/>
  <c r="P175" i="47"/>
  <c r="P234" i="47"/>
  <c r="P211" i="47"/>
  <c r="P218" i="47"/>
  <c r="P232" i="47"/>
  <c r="P221" i="47"/>
  <c r="P214" i="47"/>
  <c r="P228" i="47"/>
  <c r="P171" i="47"/>
  <c r="P229" i="47"/>
  <c r="P173" i="47"/>
  <c r="P216" i="47"/>
  <c r="P187" i="47"/>
  <c r="P158" i="47"/>
  <c r="P166" i="47"/>
  <c r="P152" i="47"/>
  <c r="P150" i="47"/>
  <c r="P168" i="47"/>
  <c r="P231" i="47"/>
  <c r="P174" i="47"/>
  <c r="P185" i="47"/>
  <c r="P205" i="47"/>
  <c r="P161" i="47"/>
  <c r="P236" i="47"/>
  <c r="P186" i="47"/>
  <c r="P220" i="47"/>
  <c r="P213" i="47"/>
  <c r="P153" i="47"/>
  <c r="P176" i="47"/>
  <c r="Q217" i="47"/>
  <c r="Q147" i="47"/>
  <c r="Q149" i="47" s="1"/>
  <c r="L101" i="43"/>
  <c r="K103" i="43"/>
  <c r="AM1122" i="79"/>
  <c r="J106" i="43"/>
  <c r="K160" i="47" l="1"/>
  <c r="Q190" i="47"/>
  <c r="L103" i="43"/>
  <c r="K181" i="47"/>
  <c r="Q225" i="47"/>
  <c r="Q233" i="47"/>
  <c r="Q169" i="47"/>
  <c r="Q199" i="47"/>
  <c r="Q226" i="47"/>
  <c r="Q210" i="47"/>
  <c r="M188" i="47"/>
  <c r="Q173" i="47"/>
  <c r="Q166" i="47"/>
  <c r="Q175" i="47"/>
  <c r="Q220" i="47"/>
  <c r="Q227" i="47"/>
  <c r="Q161" i="47"/>
  <c r="Q158" i="47"/>
  <c r="Q218" i="47"/>
  <c r="Q191" i="47"/>
  <c r="Q187" i="47"/>
  <c r="M159" i="47"/>
  <c r="J162" i="47"/>
  <c r="J164" i="47" s="1"/>
  <c r="J177" i="47" s="1"/>
  <c r="J179" i="47" s="1"/>
  <c r="J192" i="47" s="1"/>
  <c r="J194" i="47" s="1"/>
  <c r="J207" i="47" s="1"/>
  <c r="J209" i="47" s="1"/>
  <c r="J222" i="47" s="1"/>
  <c r="J224" i="47" s="1"/>
  <c r="J237" i="47" s="1"/>
  <c r="E84" i="43" s="1"/>
  <c r="F30" i="43" s="1"/>
  <c r="L213" i="47"/>
  <c r="Q213" i="47"/>
  <c r="M153" i="47"/>
  <c r="Q156" i="47"/>
  <c r="L147" i="47"/>
  <c r="L149" i="47" s="1"/>
  <c r="W139" i="47"/>
  <c r="M216" i="47"/>
  <c r="M160" i="47"/>
  <c r="M198" i="47"/>
  <c r="M184" i="47"/>
  <c r="M206" i="47"/>
  <c r="E37" i="43"/>
  <c r="Q203" i="47"/>
  <c r="Q165" i="47"/>
  <c r="M234" i="47"/>
  <c r="Q174" i="47"/>
  <c r="Q232" i="47"/>
  <c r="M187" i="47"/>
  <c r="M227" i="47"/>
  <c r="M167" i="47"/>
  <c r="M154" i="47"/>
  <c r="Q168" i="47"/>
  <c r="Q215" i="47"/>
  <c r="Q154" i="47"/>
  <c r="M226" i="47"/>
  <c r="W143" i="47"/>
  <c r="Q155" i="47"/>
  <c r="M166" i="47"/>
  <c r="Q160" i="47"/>
  <c r="M157" i="47"/>
  <c r="Q205" i="47"/>
  <c r="Q189" i="47"/>
  <c r="M189" i="47"/>
  <c r="Q216" i="47"/>
  <c r="M182" i="47"/>
  <c r="Q235" i="47"/>
  <c r="M195" i="47"/>
  <c r="M236" i="47"/>
  <c r="M203" i="47"/>
  <c r="M186" i="47"/>
  <c r="M196" i="47"/>
  <c r="M220" i="47"/>
  <c r="M211" i="47"/>
  <c r="M155" i="47"/>
  <c r="Q214" i="47"/>
  <c r="Q201" i="47"/>
  <c r="Q195" i="47"/>
  <c r="Q171" i="47"/>
  <c r="M214" i="47"/>
  <c r="Q186" i="47"/>
  <c r="M233" i="47"/>
  <c r="Q200" i="47"/>
  <c r="Q211" i="47"/>
  <c r="Q172" i="47"/>
  <c r="M180" i="47"/>
  <c r="W142" i="47"/>
  <c r="Q204" i="47"/>
  <c r="M181" i="47"/>
  <c r="Q159" i="47"/>
  <c r="M210" i="47"/>
  <c r="M201" i="47"/>
  <c r="Q196" i="47"/>
  <c r="M185" i="47"/>
  <c r="Q229" i="47"/>
  <c r="M176" i="47"/>
  <c r="Q150" i="47"/>
  <c r="M168" i="47"/>
  <c r="M202" i="47"/>
  <c r="Q234" i="47"/>
  <c r="Q206" i="47"/>
  <c r="M231" i="47"/>
  <c r="M229" i="47"/>
  <c r="Q219" i="47"/>
  <c r="M175" i="47"/>
  <c r="M215" i="47"/>
  <c r="M183" i="47"/>
  <c r="M191" i="47"/>
  <c r="M171" i="47"/>
  <c r="M232" i="47"/>
  <c r="M199" i="47"/>
  <c r="Q184" i="47"/>
  <c r="M213" i="47"/>
  <c r="Q202" i="47"/>
  <c r="M204" i="47"/>
  <c r="M235" i="47"/>
  <c r="M172" i="47"/>
  <c r="M156" i="47"/>
  <c r="Q151" i="47"/>
  <c r="M161" i="47"/>
  <c r="Q152" i="47"/>
  <c r="M225" i="47"/>
  <c r="Q157" i="47"/>
  <c r="M221" i="47"/>
  <c r="Q176" i="47"/>
  <c r="M219" i="47"/>
  <c r="Q188" i="47"/>
  <c r="M217" i="47"/>
  <c r="M205" i="47"/>
  <c r="M169" i="47"/>
  <c r="E33" i="43"/>
  <c r="G38" i="43"/>
  <c r="Q236" i="47"/>
  <c r="M173" i="47"/>
  <c r="Q197" i="47"/>
  <c r="M174" i="47"/>
  <c r="M212" i="47"/>
  <c r="Q231" i="47"/>
  <c r="Q170" i="47"/>
  <c r="M228" i="47"/>
  <c r="Q198" i="47"/>
  <c r="M151" i="47"/>
  <c r="Q228" i="47"/>
  <c r="M152" i="47"/>
  <c r="Q221" i="47"/>
  <c r="M150" i="47"/>
  <c r="M165" i="47"/>
  <c r="M197" i="47"/>
  <c r="Q167" i="47"/>
  <c r="Q185" i="47"/>
  <c r="Q230" i="47"/>
  <c r="M218" i="47"/>
  <c r="M158" i="47"/>
  <c r="M190" i="47"/>
  <c r="Q153" i="47"/>
  <c r="M230" i="47"/>
  <c r="M170" i="47"/>
  <c r="G35" i="43"/>
  <c r="G30" i="43"/>
  <c r="M101" i="43"/>
  <c r="L160" i="47"/>
  <c r="L175" i="47"/>
  <c r="W138" i="47"/>
  <c r="W136" i="47"/>
  <c r="P147" i="47"/>
  <c r="P149" i="47" s="1"/>
  <c r="L195" i="47"/>
  <c r="K212" i="47"/>
  <c r="L231" i="47"/>
  <c r="L176" i="47"/>
  <c r="L229" i="47"/>
  <c r="K226" i="47"/>
  <c r="L156" i="47"/>
  <c r="L217" i="47"/>
  <c r="L202" i="47"/>
  <c r="L172" i="47"/>
  <c r="L221" i="47"/>
  <c r="L189" i="47"/>
  <c r="L190" i="47"/>
  <c r="L185" i="47"/>
  <c r="L165" i="47"/>
  <c r="L181" i="47"/>
  <c r="L232" i="47"/>
  <c r="L151" i="47"/>
  <c r="L203" i="47"/>
  <c r="L198" i="47"/>
  <c r="L169" i="47"/>
  <c r="L154" i="47"/>
  <c r="L168" i="47"/>
  <c r="L171" i="47"/>
  <c r="K158" i="47"/>
  <c r="L212" i="47"/>
  <c r="L155" i="47"/>
  <c r="L197" i="47"/>
  <c r="L219" i="47"/>
  <c r="L174" i="47"/>
  <c r="L180" i="47"/>
  <c r="L158" i="47"/>
  <c r="L191" i="47"/>
  <c r="L210" i="47"/>
  <c r="L215" i="47"/>
  <c r="L228" i="47"/>
  <c r="L167" i="47"/>
  <c r="L157" i="47"/>
  <c r="L218" i="47"/>
  <c r="L200" i="47"/>
  <c r="K168" i="47"/>
  <c r="L186" i="47"/>
  <c r="L204" i="47"/>
  <c r="L236" i="47"/>
  <c r="L196" i="47"/>
  <c r="L159" i="47"/>
  <c r="L235" i="47"/>
  <c r="L206" i="47"/>
  <c r="L170" i="47"/>
  <c r="K172" i="47"/>
  <c r="L199" i="47"/>
  <c r="L188" i="47"/>
  <c r="L187" i="47"/>
  <c r="K219" i="47"/>
  <c r="L214" i="47"/>
  <c r="L173" i="47"/>
  <c r="R81" i="43"/>
  <c r="H19" i="43" s="1"/>
  <c r="L182" i="47"/>
  <c r="L230" i="47"/>
  <c r="L205" i="47"/>
  <c r="L211" i="47"/>
  <c r="L220" i="47"/>
  <c r="K225" i="47"/>
  <c r="L184" i="47"/>
  <c r="L227" i="47"/>
  <c r="L161" i="47"/>
  <c r="L234" i="47"/>
  <c r="L166" i="47"/>
  <c r="L225" i="47"/>
  <c r="L201" i="47"/>
  <c r="K217" i="47"/>
  <c r="W146" i="47"/>
  <c r="F42" i="43"/>
  <c r="G42" i="43" s="1"/>
  <c r="W145" i="47"/>
  <c r="M147" i="47"/>
  <c r="M149" i="47" s="1"/>
  <c r="W137" i="47"/>
  <c r="K218" i="47"/>
  <c r="O85" i="43"/>
  <c r="M85" i="43"/>
  <c r="J85" i="43"/>
  <c r="F34" i="43"/>
  <c r="I85" i="43"/>
  <c r="W144" i="47"/>
  <c r="W141" i="47"/>
  <c r="K195" i="47"/>
  <c r="K228" i="47"/>
  <c r="K213" i="47"/>
  <c r="K159" i="47"/>
  <c r="K173" i="47"/>
  <c r="K184" i="47"/>
  <c r="K190" i="47"/>
  <c r="K203" i="47"/>
  <c r="K206" i="47"/>
  <c r="K153" i="47"/>
  <c r="K170" i="47"/>
  <c r="K211" i="47"/>
  <c r="K215" i="47"/>
  <c r="K175" i="47"/>
  <c r="K214" i="47"/>
  <c r="K198" i="47"/>
  <c r="K216" i="47"/>
  <c r="K188" i="47"/>
  <c r="K176" i="47"/>
  <c r="K165" i="47"/>
  <c r="K186" i="47"/>
  <c r="K182" i="47"/>
  <c r="K196" i="47"/>
  <c r="K205" i="47"/>
  <c r="K221" i="47"/>
  <c r="K167" i="47"/>
  <c r="K220" i="47"/>
  <c r="K154" i="47"/>
  <c r="K227" i="47"/>
  <c r="K180" i="47"/>
  <c r="K152" i="47"/>
  <c r="K230" i="47"/>
  <c r="K231" i="47"/>
  <c r="K150" i="47"/>
  <c r="W140" i="47"/>
  <c r="E31" i="43"/>
  <c r="K191" i="47"/>
  <c r="K157" i="47"/>
  <c r="K155" i="47"/>
  <c r="K235" i="47"/>
  <c r="K204" i="47"/>
  <c r="K183" i="47"/>
  <c r="K166" i="47"/>
  <c r="K197" i="47"/>
  <c r="K233" i="47"/>
  <c r="K171" i="47"/>
  <c r="K210" i="47"/>
  <c r="K189" i="47"/>
  <c r="K199" i="47"/>
  <c r="K161" i="47"/>
  <c r="K200" i="47"/>
  <c r="K236" i="47"/>
  <c r="K169" i="47"/>
  <c r="K234" i="47"/>
  <c r="K151" i="47"/>
  <c r="K201" i="47"/>
  <c r="K229" i="47"/>
  <c r="K232" i="47"/>
  <c r="K202" i="47"/>
  <c r="K156" i="47"/>
  <c r="K174" i="47"/>
  <c r="K185" i="47"/>
  <c r="F41" i="43"/>
  <c r="G41" i="43" s="1"/>
  <c r="AM1124" i="79"/>
  <c r="AM1126" i="79" s="1"/>
  <c r="N85" i="43"/>
  <c r="L183" i="47"/>
  <c r="L233" i="47"/>
  <c r="L226" i="47"/>
  <c r="E32" i="43"/>
  <c r="L153" i="47"/>
  <c r="L152" i="47"/>
  <c r="L216" i="47"/>
  <c r="M103" i="43"/>
  <c r="K147" i="47"/>
  <c r="K149" i="47" s="1"/>
  <c r="W135" i="47"/>
  <c r="P162" i="47"/>
  <c r="P164" i="47" s="1"/>
  <c r="P177" i="47" s="1"/>
  <c r="P179" i="47" s="1"/>
  <c r="P192" i="47" s="1"/>
  <c r="P194" i="47" s="1"/>
  <c r="P207" i="47" s="1"/>
  <c r="P209" i="47" s="1"/>
  <c r="P222" i="47" s="1"/>
  <c r="P224" i="47" s="1"/>
  <c r="P237" i="47" s="1"/>
  <c r="K84" i="43" s="1"/>
  <c r="I162" i="47"/>
  <c r="I164" i="47" s="1"/>
  <c r="I177" i="47" s="1"/>
  <c r="I179" i="47" s="1"/>
  <c r="I192" i="47" s="1"/>
  <c r="I194" i="47" s="1"/>
  <c r="I207" i="47" s="1"/>
  <c r="I209" i="47" s="1"/>
  <c r="I222" i="47" s="1"/>
  <c r="I224" i="47" s="1"/>
  <c r="I237" i="47" s="1"/>
  <c r="D84" i="43" s="1"/>
  <c r="Q162" i="47" l="1"/>
  <c r="Q164" i="47" s="1"/>
  <c r="Q177" i="47" s="1"/>
  <c r="Q179" i="47" s="1"/>
  <c r="Q192" i="47" s="1"/>
  <c r="Q194" i="47" s="1"/>
  <c r="Q207" i="47" s="1"/>
  <c r="Q209" i="47" s="1"/>
  <c r="Q222" i="47" s="1"/>
  <c r="Q224" i="47" s="1"/>
  <c r="Q237" i="47" s="1"/>
  <c r="L84" i="43" s="1"/>
  <c r="E85" i="43"/>
  <c r="W172" i="47"/>
  <c r="W171" i="47"/>
  <c r="W175" i="47"/>
  <c r="W150" i="47"/>
  <c r="W187" i="47"/>
  <c r="W203" i="47"/>
  <c r="W160" i="47"/>
  <c r="W198" i="47"/>
  <c r="W181" i="47"/>
  <c r="M162" i="47"/>
  <c r="M164" i="47" s="1"/>
  <c r="M177" i="47" s="1"/>
  <c r="M179" i="47" s="1"/>
  <c r="M192" i="47" s="1"/>
  <c r="M194" i="47" s="1"/>
  <c r="M207" i="47" s="1"/>
  <c r="M209" i="47" s="1"/>
  <c r="M222" i="47" s="1"/>
  <c r="M224" i="47" s="1"/>
  <c r="M237" i="47" s="1"/>
  <c r="H84" i="43" s="1"/>
  <c r="F33" i="43" s="1"/>
  <c r="W234" i="47"/>
  <c r="G34" i="43"/>
  <c r="W213" i="47"/>
  <c r="W186" i="47"/>
  <c r="W182" i="47"/>
  <c r="W200" i="47"/>
  <c r="W151" i="47"/>
  <c r="W210" i="47"/>
  <c r="W212" i="47"/>
  <c r="W217" i="47"/>
  <c r="W189" i="47"/>
  <c r="W230" i="47"/>
  <c r="W205" i="47"/>
  <c r="W195" i="47"/>
  <c r="W196" i="47"/>
  <c r="W202" i="47"/>
  <c r="W161" i="47"/>
  <c r="W168" i="47"/>
  <c r="W232" i="47"/>
  <c r="W167" i="47"/>
  <c r="W225" i="47"/>
  <c r="W229" i="47"/>
  <c r="W199" i="47"/>
  <c r="W204" i="47"/>
  <c r="W231" i="47"/>
  <c r="W221" i="47"/>
  <c r="W188" i="47"/>
  <c r="W228" i="47"/>
  <c r="W219" i="47"/>
  <c r="W236" i="47"/>
  <c r="W197" i="47"/>
  <c r="W166" i="47"/>
  <c r="W176" i="47"/>
  <c r="W158" i="47"/>
  <c r="W218" i="47"/>
  <c r="W185" i="47"/>
  <c r="W220" i="47"/>
  <c r="W211" i="47"/>
  <c r="W159" i="47"/>
  <c r="W155" i="47"/>
  <c r="W226" i="47"/>
  <c r="W190" i="47"/>
  <c r="W169" i="47"/>
  <c r="W156" i="47"/>
  <c r="W154" i="47"/>
  <c r="W165" i="47"/>
  <c r="W215" i="47"/>
  <c r="W173" i="47"/>
  <c r="W201" i="47"/>
  <c r="W206" i="47"/>
  <c r="W235" i="47"/>
  <c r="W170" i="47"/>
  <c r="W153" i="47"/>
  <c r="W157" i="47"/>
  <c r="W180" i="47"/>
  <c r="W214" i="47"/>
  <c r="W174" i="47"/>
  <c r="W191" i="47"/>
  <c r="W227" i="47"/>
  <c r="W184" i="47"/>
  <c r="W152" i="47"/>
  <c r="W183" i="47"/>
  <c r="W216" i="47"/>
  <c r="W233" i="47"/>
  <c r="W147" i="47"/>
  <c r="W149" i="47" s="1"/>
  <c r="E43" i="43"/>
  <c r="L162" i="47"/>
  <c r="L164" i="47" s="1"/>
  <c r="L177" i="47" s="1"/>
  <c r="L179" i="47" s="1"/>
  <c r="L192" i="47" s="1"/>
  <c r="L194" i="47" s="1"/>
  <c r="L207" i="47" s="1"/>
  <c r="L209" i="47" s="1"/>
  <c r="L222" i="47" s="1"/>
  <c r="L224" i="47" s="1"/>
  <c r="L237" i="47" s="1"/>
  <c r="G84" i="43" s="1"/>
  <c r="F32" i="43" s="1"/>
  <c r="K162" i="47"/>
  <c r="K164" i="47" s="1"/>
  <c r="K177" i="47" s="1"/>
  <c r="K179" i="47" s="1"/>
  <c r="K192" i="47" s="1"/>
  <c r="K194" i="47" s="1"/>
  <c r="K207" i="47" s="1"/>
  <c r="K209" i="47" s="1"/>
  <c r="K222" i="47" s="1"/>
  <c r="K224" i="47" s="1"/>
  <c r="K237" i="47" s="1"/>
  <c r="F84" i="43" s="1"/>
  <c r="F31" i="43" s="1"/>
  <c r="F36" i="43"/>
  <c r="K85" i="43"/>
  <c r="D85" i="43"/>
  <c r="F29" i="43"/>
  <c r="F37" i="43"/>
  <c r="L85" i="43"/>
  <c r="G33" i="43" l="1"/>
  <c r="G36" i="43"/>
  <c r="G31" i="43"/>
  <c r="G37" i="43"/>
  <c r="G32" i="43"/>
  <c r="H85" i="43"/>
  <c r="W162" i="47"/>
  <c r="W164" i="47" s="1"/>
  <c r="W177" i="47" s="1"/>
  <c r="W179" i="47" s="1"/>
  <c r="W192" i="47" s="1"/>
  <c r="W194" i="47" s="1"/>
  <c r="W207" i="47" s="1"/>
  <c r="W209" i="47" s="1"/>
  <c r="W222" i="47" s="1"/>
  <c r="W224" i="47" s="1"/>
  <c r="W237" i="47" s="1"/>
  <c r="K105" i="43"/>
  <c r="K106" i="43" s="1"/>
  <c r="R84" i="43"/>
  <c r="H21" i="43" s="1"/>
  <c r="H22" i="43" s="1"/>
  <c r="F85" i="43"/>
  <c r="G85" i="43"/>
  <c r="F43" i="43"/>
  <c r="G29" i="43"/>
  <c r="L105" i="43" l="1"/>
  <c r="L106" i="43" s="1"/>
  <c r="G43" i="43"/>
  <c r="R85" i="43"/>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Heeney</author>
    <author>tc={CAD2B976-75B1-5547-A068-DBBE39B5C140}</author>
  </authors>
  <commentList>
    <comment ref="D75" authorId="0" shapeId="0" xr:uid="{BA20BFEA-11B2-9C4F-A174-CBC3A75F20B4}">
      <text>
        <r>
          <rPr>
            <b/>
            <sz val="10"/>
            <color rgb="FF000000"/>
            <rFont val="Calibri"/>
            <family val="2"/>
          </rPr>
          <t>Only operated for 3 months in 2015</t>
        </r>
      </text>
    </comment>
    <comment ref="O75" authorId="0" shapeId="0" xr:uid="{963B8BA9-B65D-7C43-86C6-E41EDEA1EFEE}">
      <text>
        <r>
          <rPr>
            <b/>
            <sz val="10"/>
            <color rgb="FF000000"/>
            <rFont val="Calibri"/>
            <family val="2"/>
          </rPr>
          <t>Only operated for 3 months in 2015. In 2016 and later was addressed through a stand-by charge</t>
        </r>
      </text>
    </comment>
    <comment ref="B307" authorId="1" shapeId="0" xr:uid="{CAD2B976-75B1-5547-A068-DBBE39B5C140}">
      <text>
        <t>[Threaded comment]
Your version of Excel allows you to read this threaded comment; however, any edits to it will get removed if the file is opened in a newer version of Excel. Learn more: https://go.microsoft.com/fwlink/?linkid=870924
Comment:
    Allocated to rate zones in proportion to verified results. Used save kW/kWh as verified results and linearly interpolate for years between 2016 and 2020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<sst xmlns="http://schemas.openxmlformats.org/spreadsheetml/2006/main" count="4053" uniqueCount="1090">
  <si>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</si>
  <si>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</si>
  <si>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</si>
  <si>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</si>
  <si>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</si>
  <si>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</si>
  <si>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</si>
  <si>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</si>
  <si>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</si>
  <si>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</si>
  <si>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</si>
  <si>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</si>
  <si>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</si>
  <si>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</si>
  <si>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</si>
  <si>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</si>
  <si>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</si>
  <si>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</si>
  <si>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</si>
  <si>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</si>
  <si>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</si>
  <si>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</si>
  <si>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</si>
  <si>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</si>
  <si>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</si>
  <si>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</si>
  <si>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</si>
  <si>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</si>
  <si>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</si>
  <si>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</si>
  <si>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</si>
  <si>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</si>
  <si>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</si>
  <si>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</si>
  <si>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</si>
  <si>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</si>
  <si>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</si>
  <si>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</si>
  <si>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</si>
  <si>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</si>
  <si>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</si>
  <si>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</si>
  <si>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</si>
  <si>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</si>
  <si>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</si>
  <si>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</si>
  <si>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</si>
  <si>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</si>
  <si>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</si>
  <si>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</si>
  <si>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</si>
  <si>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</si>
  <si>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</si>
  <si>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</si>
  <si>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</si>
  <si>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</si>
  <si>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</si>
  <si>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</si>
  <si>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</si>
  <si>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</si>
  <si>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</si>
  <si>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</si>
  <si>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</si>
  <si>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</si>
  <si>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</si>
  <si>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</si>
  <si>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</si>
  <si>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</si>
  <si>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</si>
  <si>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</si>
  <si>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</si>
  <si>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</si>
  <si>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</si>
  <si>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</si>
  <si>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</si>
  <si>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</si>
  <si>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</si>
  <si>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</si>
  <si>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</si>
  <si>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</si>
  <si>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</si>
  <si>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</si>
  <si>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</si>
  <si>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</si>
  <si>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</si>
  <si>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</si>
  <si>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</si>
  <si>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</si>
  <si>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</si>
  <si>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</si>
  <si>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</si>
  <si>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</si>
  <si>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</si>
  <si>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</si>
  <si>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</si>
  <si>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</si>
  <si>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</si>
  <si>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</si>
  <si>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</si>
  <si>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</si>
  <si>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</si>
  <si>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</si>
  <si>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</si>
  <si>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</si>
  <si>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</si>
  <si>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</si>
  <si>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</si>
  <si>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</si>
  <si>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</si>
  <si>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</si>
  <si>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</si>
  <si>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</si>
  <si>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</si>
  <si>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</si>
  <si>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</si>
  <si>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</si>
  <si>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</si>
  <si>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</si>
  <si>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</si>
  <si>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</si>
  <si>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</si>
  <si>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</si>
  <si>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</si>
  <si>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</si>
  <si>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</si>
  <si>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</si>
  <si>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</si>
  <si>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</si>
  <si>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</si>
  <si>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</si>
  <si>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</si>
  <si>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</si>
  <si>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</si>
  <si>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</si>
  <si>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</si>
  <si>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</si>
  <si>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</si>
  <si>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</si>
  <si>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</si>
  <si>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</si>
  <si>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</si>
  <si>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</si>
  <si>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</si>
  <si>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</si>
  <si>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</si>
  <si>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</si>
  <si>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</si>
  <si>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</si>
  <si>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</si>
  <si>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</si>
  <si>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</si>
  <si>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</si>
  <si>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</si>
  <si>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</si>
  <si>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</si>
  <si>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</si>
  <si>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</si>
  <si>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</si>
  <si>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</si>
  <si>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</si>
  <si>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</si>
  <si>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</si>
  <si>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</si>
  <si>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</si>
  <si>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</si>
  <si>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</si>
  <si>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</si>
  <si>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</si>
  <si>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</si>
  <si>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</si>
  <si>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</si>
  <si>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</si>
  <si>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</si>
  <si>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</si>
  <si>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</si>
  <si>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</si>
  <si>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</si>
  <si>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</si>
  <si>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</si>
  <si>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</si>
  <si>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</si>
  <si>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</si>
  <si>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</si>
  <si>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</si>
  <si>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</si>
  <si>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</si>
  <si>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</si>
  <si>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</si>
  <si>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</si>
  <si>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</si>
  <si>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</si>
  <si>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</si>
  <si>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</si>
  <si>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</si>
  <si>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</si>
  <si>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</si>
  <si>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</si>
  <si>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</si>
  <si>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</si>
  <si>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</si>
  <si>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</si>
  <si>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</si>
  <si>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</si>
  <si>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</si>
  <si>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</si>
  <si>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</si>
  <si>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</si>
  <si>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</si>
  <si>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</si>
  <si>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</si>
  <si>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</si>
  <si>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</si>
  <si>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</si>
  <si>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</si>
  <si>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</si>
  <si>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</si>
  <si>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</si>
  <si>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</si>
  <si>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</si>
  <si>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</si>
  <si>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</si>
  <si>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</si>
  <si>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</si>
  <si>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</si>
  <si>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</si>
  <si>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</si>
  <si>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</si>
  <si>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</si>
  <si>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</si>
  <si>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</si>
  <si>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</si>
  <si>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</si>
  <si>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</si>
  <si>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</si>
  <si>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</si>
  <si>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</si>
  <si>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</si>
  <si>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</si>
  <si>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</si>
  <si>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</si>
  <si>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</si>
  <si>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</si>
  <si>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</si>
  <si>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</si>
  <si>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</si>
  <si>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</si>
  <si>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</si>
  <si>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</si>
  <si>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</si>
  <si>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</si>
  <si>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</si>
  <si>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</si>
  <si>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</si>
  <si>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</si>
  <si>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</si>
  <si>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</si>
  <si>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</si>
  <si>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</si>
  <si>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</si>
  <si>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</si>
  <si>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</si>
  <si>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</si>
  <si>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</si>
  <si>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</si>
  <si>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</si>
  <si>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</si>
  <si>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</si>
  <si>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</si>
  <si>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</si>
  <si>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</si>
  <si>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</si>
  <si>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</si>
  <si>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</si>
  <si>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</si>
  <si>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</si>
  <si>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</si>
  <si>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</si>
  <si>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</si>
  <si>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</si>
  <si>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</si>
  <si>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</si>
  <si>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</si>
  <si>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</si>
  <si>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</si>
  <si>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</si>
  <si>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</si>
  <si>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</si>
  <si>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</si>
  <si>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</si>
  <si>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</si>
  <si>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</si>
  <si>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</si>
  <si>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</si>
  <si>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</si>
  <si>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</si>
  <si>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</si>
  <si>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</si>
  <si>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</si>
  <si>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</si>
  <si>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</si>
  <si>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</si>
  <si>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</si>
  <si>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</si>
  <si>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</si>
  <si>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</si>
  <si>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</si>
  <si>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</si>
  <si>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</si>
  <si>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</si>
  <si>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</si>
  <si>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</si>
  <si>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</si>
  <si>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</si>
  <si>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</si>
  <si>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</si>
  <si>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</si>
  <si>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</si>
  <si>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</si>
  <si>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</si>
  <si>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</si>
  <si>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</si>
  <si>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</si>
  <si>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</si>
  <si>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</si>
  <si>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</si>
  <si>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</si>
  <si>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</si>
  <si>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</si>
  <si>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</si>
  <si>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</si>
  <si>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</si>
  <si>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</si>
  <si>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</si>
  <si>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</si>
  <si>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</si>
  <si>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</si>
  <si>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</si>
  <si>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</si>
  <si>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</si>
  <si>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</si>
  <si>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</si>
  <si>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</si>
  <si>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</si>
  <si>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</si>
  <si>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</si>
  <si>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</si>
  <si>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</si>
  <si>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</si>
  <si>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</si>
  <si>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</si>
  <si>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</si>
  <si>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</si>
  <si>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</si>
  <si>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</si>
  <si>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</si>
  <si>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</si>
  <si>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</si>
  <si>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</si>
  <si>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</si>
  <si>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</si>
  <si>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</si>
  <si>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</si>
  <si>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</si>
  <si>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</si>
  <si>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</si>
  <si>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</si>
  <si>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</si>
  <si>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</si>
  <si>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</si>
  <si>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</si>
  <si>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</si>
  <si>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</si>
  <si>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</si>
  <si>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</si>
  <si>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</si>
  <si>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</si>
  <si>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</si>
  <si>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</si>
  <si>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</si>
  <si>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</si>
  <si>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</si>
  <si>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</si>
  <si>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</si>
  <si>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</si>
  <si>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</si>
  <si>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</si>
  <si>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</si>
  <si>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</si>
  <si>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</si>
  <si>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</si>
  <si>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</si>
  <si>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</si>
  <si>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</si>
  <si>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</si>
  <si>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</si>
  <si>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</si>
  <si>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</si>
  <si>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</si>
  <si>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</si>
  <si>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</si>
  <si>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</si>
  <si>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</si>
  <si>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</si>
  <si>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</si>
  <si>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</si>
  <si>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</si>
  <si>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</si>
  <si>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</si>
  <si>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</si>
  <si>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</si>
  <si>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</si>
  <si>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</si>
  <si>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</si>
  <si>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</si>
  <si>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</si>
  <si>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</si>
  <si>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</si>
  <si>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</si>
  <si>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</si>
  <si>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</si>
  <si>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</si>
  <si>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</si>
  <si>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</si>
  <si>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</si>
  <si>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</si>
  <si>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</si>
  <si>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</si>
  <si>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</si>
  <si>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</si>
  <si>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</si>
  <si>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</si>
  <si>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</si>
  <si>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</si>
  <si>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</si>
  <si>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</si>
  <si>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</si>
  <si>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</si>
  <si>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</si>
  <si>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</si>
  <si>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</si>
  <si>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</si>
  <si>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</si>
  <si>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</si>
  <si>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</si>
  <si>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</si>
  <si>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</si>
  <si>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</si>
  <si>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</si>
  <si>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</si>
  <si>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</si>
  <si>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</si>
  <si>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</si>
  <si>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</si>
  <si>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</si>
  <si>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</si>
  <si>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</si>
  <si>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</si>
  <si>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</si>
  <si>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</si>
  <si>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</si>
  <si>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</si>
  <si>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</si>
  <si>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</si>
  <si>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</si>
  <si>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</si>
  <si>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</si>
  <si>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</si>
  <si>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</si>
  <si>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</si>
  <si>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</si>
  <si>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</si>
  <si>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</si>
  <si>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</si>
  <si>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</si>
  <si>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</si>
  <si>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</si>
  <si>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</si>
  <si>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</si>
  <si>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</si>
  <si>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</si>
  <si>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</si>
  <si>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</si>
  <si>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</si>
  <si>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</si>
  <si>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</si>
  <si>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</si>
  <si>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</si>
  <si>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</si>
  <si>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</si>
  <si>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</si>
  <si>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</si>
  <si>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</si>
  <si>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</si>
  <si>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</si>
  <si>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</si>
  <si>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</si>
  <si>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</si>
  <si>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</si>
  <si>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</si>
  <si>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</si>
  <si>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</si>
  <si>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</si>
  <si>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</si>
  <si>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</si>
  <si>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</si>
  <si>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</si>
  <si>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</si>
  <si>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</si>
  <si>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</si>
  <si>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</si>
  <si>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</si>
  <si>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</si>
  <si>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</si>
  <si>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</si>
  <si>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</si>
  <si>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</si>
  <si>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</si>
  <si>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</si>
  <si>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</si>
  <si>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</si>
  <si>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</si>
  <si>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</si>
  <si>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</si>
  <si>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</si>
  <si>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</si>
  <si>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</si>
  <si>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</si>
  <si>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</si>
  <si>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</si>
  <si>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</si>
  <si>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</si>
  <si>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</si>
  <si>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</si>
  <si>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</si>
  <si>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</si>
  <si>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</si>
  <si>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</si>
  <si>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</si>
  <si>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</si>
  <si>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</si>
  <si>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</si>
  <si>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</si>
  <si>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</si>
  <si>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</si>
  <si>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</si>
  <si>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</si>
  <si>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</si>
  <si>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</si>
  <si>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</si>
  <si>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</si>
  <si>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</si>
  <si>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</si>
  <si>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</si>
  <si>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</si>
  <si>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</si>
  <si>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</si>
  <si>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</si>
  <si>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</si>
  <si>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</si>
  <si>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</si>
  <si>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</si>
  <si>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</si>
  <si>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</si>
  <si>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</si>
  <si>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</si>
  <si>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</si>
  <si>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</si>
  <si>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</si>
  <si>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</si>
  <si>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</si>
  <si>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</si>
  <si>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</si>
  <si>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</si>
  <si>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</si>
  <si>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</si>
  <si>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</si>
  <si>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</si>
  <si>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</si>
  <si>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</si>
  <si>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</si>
  <si>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</si>
  <si>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</si>
  <si>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</si>
  <si>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</si>
  <si>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</si>
  <si>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</si>
  <si>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</si>
  <si>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</si>
  <si>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</si>
  <si>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</si>
  <si>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</si>
  <si>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</si>
  <si>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</si>
  <si>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</si>
  <si>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</si>
  <si>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</si>
  <si>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</si>
  <si>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</si>
  <si>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</si>
  <si>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</si>
  <si>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</si>
  <si>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</si>
  <si>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</si>
  <si>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</si>
  <si>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</si>
  <si>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</si>
  <si>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</si>
  <si>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</si>
  <si>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</si>
  <si>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</si>
  <si>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</si>
  <si>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</si>
  <si>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</si>
  <si>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</si>
  <si>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</si>
  <si>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</si>
  <si>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</si>
  <si>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</si>
  <si>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</si>
  <si>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</si>
  <si>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</si>
  <si>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</si>
  <si>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</si>
  <si>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</si>
  <si>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</si>
  <si>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</si>
  <si>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</si>
  <si>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</si>
  <si>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</si>
  <si>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</si>
  <si>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</si>
  <si>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</si>
  <si>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</si>
  <si>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</si>
  <si>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</si>
  <si>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</si>
  <si>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</si>
  <si>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</si>
  <si>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</si>
  <si>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</si>
  <si>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</si>
  <si>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</si>
  <si>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</si>
  <si>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</si>
  <si>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</si>
  <si>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</si>
  <si>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</si>
  <si>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</si>
  <si>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</si>
  <si>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</si>
  <si>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</si>
  <si>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</si>
  <si>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</si>
  <si>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</si>
  <si>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</si>
  <si>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</si>
  <si>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</si>
  <si>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</si>
  <si>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</si>
  <si>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</si>
  <si>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</si>
  <si>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</si>
  <si>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</si>
  <si>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</si>
  <si>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</si>
  <si>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</si>
  <si>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</si>
  <si>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</si>
  <si>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</si>
  <si>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</si>
  <si>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</si>
  <si>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</si>
  <si>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</si>
  <si>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</si>
  <si>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</si>
  <si>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</si>
  <si>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</si>
  <si>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</si>
  <si>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</si>
  <si>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</si>
  <si>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</si>
  <si>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</si>
  <si>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</si>
  <si>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</si>
  <si>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</si>
  <si>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</si>
  <si>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</si>
  <si>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</si>
  <si>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</si>
  <si>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</si>
  <si>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</si>
  <si>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</si>
  <si>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</si>
  <si>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</si>
  <si>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</si>
  <si>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</si>
  <si>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</si>
  <si>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</si>
  <si>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</si>
  <si>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</si>
  <si>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</si>
  <si>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</si>
  <si>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</si>
  <si>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</si>
  <si>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</si>
  <si>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</si>
  <si>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</si>
  <si>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</si>
  <si>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</si>
  <si>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</si>
  <si>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</si>
  <si>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</si>
  <si>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</si>
  <si>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</si>
  <si>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</si>
  <si>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</si>
  <si>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</si>
  <si>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</si>
  <si>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</si>
  <si>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</si>
  <si>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</si>
  <si>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</si>
  <si>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</si>
  <si>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</si>
  <si>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</si>
  <si>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</si>
  <si>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</si>
  <si>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</si>
  <si>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</si>
  <si>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</si>
  <si>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</si>
  <si>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</si>
  <si>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</si>
  <si>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</si>
  <si>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</si>
  <si>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</si>
  <si>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</si>
  <si>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EB-2020-0015</t>
  </si>
  <si>
    <t>2021 IRM</t>
  </si>
  <si>
    <t>Entegrus Powerlines Inc.</t>
  </si>
  <si>
    <t>EB-2021-0017</t>
  </si>
  <si>
    <t>2022 Price Cap IR</t>
  </si>
  <si>
    <t>2019-2020</t>
  </si>
  <si>
    <t>Main - Residential</t>
  </si>
  <si>
    <t>Main - GS&lt;50 kW</t>
  </si>
  <si>
    <t>Main - GS 50 to 4,999 kW</t>
  </si>
  <si>
    <t>Main - Large Use</t>
  </si>
  <si>
    <t>Main - Streetlighting</t>
  </si>
  <si>
    <t>STEI - Residential</t>
  </si>
  <si>
    <t>STEI - GS&lt;50 kW</t>
  </si>
  <si>
    <t>STEI - GS 50 to 4,999 kW</t>
  </si>
  <si>
    <t>STEI - Street Lighting</t>
  </si>
  <si>
    <t>STEI - Sentinel</t>
  </si>
  <si>
    <t>STEI:</t>
  </si>
  <si>
    <t>MAIN: 2014 + 2015 + 2016</t>
  </si>
  <si>
    <t>2016 settlement agreement p. 42 (appended to decision on EB-2015-0061)</t>
  </si>
  <si>
    <t>p. 35 of the "Settlement Proposal" as part of 2015 COS decision and order for EB-2014-0113, dated Nov 4, 2014.</t>
  </si>
  <si>
    <t>EB-2017-0033 (Main)  EB-2017-0074 (STEI)</t>
  </si>
  <si>
    <t>EB2018-0024</t>
  </si>
  <si>
    <t>EB-2019-0030</t>
  </si>
  <si>
    <t xml:space="preserve">LDCs must clearly show how it has allocated actual CDM savings to applicable rate classes, including supporting documentation and rationale for its proposal.  This should be shown by customer class and program each year.  </t>
  </si>
  <si>
    <t xml:space="preserve">Allocation to rate classes for programs spanning more than one rate class were determined from project specific data. IESO provided project specific net energy data in 2015, 2016, 2017 and 2018. </t>
  </si>
  <si>
    <t>Rate classes and rate zones of customers were determined for each project and the share of total net savings associated with each rate class that bills by kWh were calculated.</t>
  </si>
  <si>
    <t>Rate classes and rate zones of customers were determined for each project and the share of total demand reductions associated with each rate class that bills by kW were calculated.</t>
  </si>
  <si>
    <t>In 2013 and 2014, project specific information for gross energy savings and demand reductions were taken from CDM project databases and allocations were calculated as described above.</t>
  </si>
  <si>
    <t>In 2018 and 2019, results for some residential programs were available only in aggregate for Entegrus as a whole. For these, allocation to rate zones was based on residential metered kWh reported in the 2017 Yearbook of Electricity Distributors, the most recent year before the merger.</t>
  </si>
  <si>
    <t>Where project specific information was available for adjustments, allocations were calculated separately for those.</t>
  </si>
  <si>
    <t>Because energy and demand allocations were calculated separately, totals may not sum to exactly 100%</t>
  </si>
  <si>
    <t>Details of projects for 2019 are shown below, along with the calculation of the allocation across rate classes</t>
  </si>
  <si>
    <t>Net savings</t>
  </si>
  <si>
    <t>Application number</t>
  </si>
  <si>
    <t>Net energy savings (kWh)</t>
  </si>
  <si>
    <t>Net demand savings (kW)</t>
  </si>
  <si>
    <t>Source</t>
  </si>
  <si>
    <t>Rate zone and class</t>
  </si>
  <si>
    <t>Net Energy (kWh)</t>
  </si>
  <si>
    <t>Net demand (kW)</t>
  </si>
  <si>
    <t>Adjusted net energy to P&amp;C</t>
  </si>
  <si>
    <t>Business_Refrigeration_Program</t>
  </si>
  <si>
    <t>P&amp;C</t>
  </si>
  <si>
    <t>Post-P&amp;C</t>
  </si>
  <si>
    <t>HPNC</t>
  </si>
  <si>
    <t>New Home Construction</t>
  </si>
  <si>
    <t xml:space="preserve">Small Business Lighting </t>
  </si>
  <si>
    <t>PSUP</t>
  </si>
  <si>
    <t>Grand Total</t>
  </si>
  <si>
    <t>Note: These values are transferred to Table 5-e</t>
  </si>
  <si>
    <t>Comparison Entegrus database and P&amp;C</t>
  </si>
  <si>
    <t>P&amp;C
(kWh)</t>
  </si>
  <si>
    <t>Entegrus database (kWh)</t>
  </si>
  <si>
    <t>Ratio</t>
  </si>
  <si>
    <t>Note: Entegrus database is reported values times 2017 RR and 2017 NTG</t>
  </si>
  <si>
    <t>Allocation</t>
  </si>
  <si>
    <t>Overall allocation</t>
  </si>
  <si>
    <t>Main - GS&lt;50</t>
  </si>
  <si>
    <t>Main - GS&gt;50</t>
  </si>
  <si>
    <t>STE - Res</t>
  </si>
  <si>
    <t>STE - GS&lt;50</t>
  </si>
  <si>
    <t>STE - GS&gt;50</t>
  </si>
  <si>
    <t>Note: Rate classes billed by kWh have the allocation based on net energy; rate classes billed by kW have allocation based on demand</t>
  </si>
  <si>
    <t xml:space="preserve">            These values are transferred to Table 5-e</t>
  </si>
  <si>
    <t>IESO provided project specific net demand reductions in 2015, 2016 and 2017. IESO provided gross demand reductions for project in 2018 and 2019 captured in the April 2019 Participation and Cost Report.</t>
  </si>
  <si>
    <t>Source: Entegrus SalesForce database</t>
  </si>
  <si>
    <t>Average monthly savings and persistence</t>
  </si>
  <si>
    <t>Program year</t>
  </si>
  <si>
    <t>2014 Main</t>
  </si>
  <si>
    <t>2015 Main</t>
  </si>
  <si>
    <t>2016 Main</t>
  </si>
  <si>
    <t>2017 Main</t>
  </si>
  <si>
    <t>2016 STEI</t>
  </si>
  <si>
    <t>These values are one twelfth of the annual demand reductions calculated, and are carried over to Tab 4 (for 2014) and Tab 5.</t>
  </si>
  <si>
    <t>Table 8-a:  Parkhill</t>
  </si>
  <si>
    <t>Summary of Project #1 (2014)</t>
  </si>
  <si>
    <t>Details of Project #1 (Month, 2014)</t>
  </si>
  <si>
    <t>HPS 70 W</t>
  </si>
  <si>
    <t>LED 55</t>
  </si>
  <si>
    <t>HPS 100W</t>
  </si>
  <si>
    <t>LED 85</t>
  </si>
  <si>
    <t>HPS 150W</t>
  </si>
  <si>
    <t>LED 141</t>
  </si>
  <si>
    <t>HPS 250W</t>
  </si>
  <si>
    <t>Persistence in 2015</t>
  </si>
  <si>
    <t>Persistence in 2016</t>
  </si>
  <si>
    <t>Persistence in 2017</t>
  </si>
  <si>
    <t>Persistence in 2018</t>
  </si>
  <si>
    <t>Persistence in 2019</t>
  </si>
  <si>
    <t>Persistence in 2020</t>
  </si>
  <si>
    <t>Table 8-b:  Strathroy and Mount Brydges</t>
  </si>
  <si>
    <t>Summary of Project #2 (2015)</t>
  </si>
  <si>
    <t>Details of Project #2 (Month, 2015)</t>
  </si>
  <si>
    <t>HPS 100</t>
  </si>
  <si>
    <t>LED 24</t>
  </si>
  <si>
    <t>HPS 150</t>
  </si>
  <si>
    <t>LED 50</t>
  </si>
  <si>
    <t>HPS 250</t>
  </si>
  <si>
    <t>LED 60</t>
  </si>
  <si>
    <t>HPS 400</t>
  </si>
  <si>
    <t>LED 100</t>
  </si>
  <si>
    <t>LED 113</t>
  </si>
  <si>
    <t>LED 101</t>
  </si>
  <si>
    <t>HPS 130</t>
  </si>
  <si>
    <t>HPS 190</t>
  </si>
  <si>
    <t>HPS 205</t>
  </si>
  <si>
    <t>HPS 300</t>
  </si>
  <si>
    <t>HPS 465</t>
  </si>
  <si>
    <t>Table 8-c:  St. Thomas</t>
  </si>
  <si>
    <t>Summary of Project #3 (2016)</t>
  </si>
  <si>
    <t>Details of Project #3 (January, 2016)</t>
  </si>
  <si>
    <t>Details of Project #3 (December, 2016)</t>
  </si>
  <si>
    <t>HPS 50</t>
  </si>
  <si>
    <t>HPS 70</t>
  </si>
  <si>
    <t>HPS 200</t>
  </si>
  <si>
    <t>LED-D 100</t>
  </si>
  <si>
    <t>LED 40</t>
  </si>
  <si>
    <t>LED 49</t>
  </si>
  <si>
    <t>LED 72</t>
  </si>
  <si>
    <t>LED 95</t>
  </si>
  <si>
    <t>LED 133</t>
  </si>
  <si>
    <t>LED 180</t>
  </si>
  <si>
    <t>Note: Details by month were filed in EB-2018-0029 as Entegrus_STT_Q13Calculations_20181122.xlsx</t>
  </si>
  <si>
    <t>Table 8-d:  Chatham Kent</t>
  </si>
  <si>
    <t>Summary of Project #4 (2016)</t>
  </si>
  <si>
    <t>Details of Project #4 (Dec, 2016)</t>
  </si>
  <si>
    <t>Cumulative Gross kW reduction</t>
  </si>
  <si>
    <t>HPS</t>
  </si>
  <si>
    <t>LED</t>
  </si>
  <si>
    <t>Summary of Project #4 (2017)</t>
  </si>
  <si>
    <t>Details of Project #4 (June, 2017)</t>
  </si>
  <si>
    <t>Table 8-f:  Newbury</t>
  </si>
  <si>
    <t>Summary of Project #4 (2018)</t>
  </si>
  <si>
    <t>Details of Project #4 (May 2018)</t>
  </si>
  <si>
    <t>Billing Wattage (W)</t>
  </si>
  <si>
    <t>Cobrahead HPS-100</t>
  </si>
  <si>
    <t>38W_BXSPR-HO-HT-2ME-60W-40K-UL-SV-N-Q5</t>
  </si>
  <si>
    <t>Cobrahead HPS-150</t>
  </si>
  <si>
    <t>38W_BXSPR-HO-HT-3ME-60W-40K-UL-SV-N-Q5</t>
  </si>
  <si>
    <t>55W_BXSPR-HO-HT-3ME-60W-40K-UL-SV-N-Q8</t>
  </si>
  <si>
    <t>Sentinel HPS-100</t>
  </si>
  <si>
    <t>61W_BXSP1-HO-HT-2ME-100W-40K-UL-SV-N-Q5</t>
  </si>
  <si>
    <t>69W_BXSP1-HO-HT-3ME-100W-40K-UL-SV-N-Q6</t>
  </si>
  <si>
    <t>Decorative - Box Top HPS-400</t>
  </si>
  <si>
    <t>94W_KAD LED 40C 700 40K R3 MVOLT SPUMBAK 04 PER7 DDBXD</t>
  </si>
  <si>
    <t>Floodlight HPS -400</t>
  </si>
  <si>
    <t>102W_DSXF2 LED P3 40K FL 120 YKC62 DMG SPD10KV PEX DDBXD</t>
  </si>
  <si>
    <t>Floodlight HPS -70</t>
  </si>
  <si>
    <t>33W_TWR1 LED 1 40K MVOLT</t>
  </si>
  <si>
    <t>Sentinel HPS-250</t>
  </si>
  <si>
    <t>41W_TDD2 LED P1 50K 120 PER DNA M4</t>
  </si>
  <si>
    <t>Wallpack Incandecent-150</t>
  </si>
  <si>
    <t>20W_DSXW1 10C 530 40K T3M 120 PE WG DDBXD</t>
  </si>
  <si>
    <t>Persistence in 2021</t>
  </si>
  <si>
    <t>Persistence in 2022</t>
  </si>
  <si>
    <t>NTG is the energy NTG in the detailed P&amp;C data provided by the IESO</t>
  </si>
  <si>
    <t>Note:  Persistence captured in subsequent load forecast</t>
  </si>
  <si>
    <t>Consumer Program - STEI</t>
  </si>
  <si>
    <t>Business Program - STEI</t>
  </si>
  <si>
    <t>Industrial Program - STEI</t>
  </si>
  <si>
    <t>Home Assistance Program - STEI</t>
  </si>
  <si>
    <t>Entegrus Main</t>
  </si>
  <si>
    <t>Retrofit (excluding street lights)</t>
  </si>
  <si>
    <t>Retrofit (streetlights)</t>
  </si>
  <si>
    <t>ENTEGRUS MAIN - Actual CDM Savings in 2014</t>
  </si>
  <si>
    <t>Entegrus St. Thomas</t>
  </si>
  <si>
    <t>ENTEGRUS STEI - Actual CDM Savings in 2014</t>
  </si>
  <si>
    <t>Note:  sub-totals shown for the two rate zones</t>
  </si>
  <si>
    <t>Efficiency:  Equipment Replacement Incentive Initiative (excl. street lights)</t>
  </si>
  <si>
    <t>Adjustment to 2015 savings in 2016</t>
  </si>
  <si>
    <t>2016 True-up</t>
  </si>
  <si>
    <t>Adjustment to 2015 savings in 2017</t>
  </si>
  <si>
    <t>2017 True-up</t>
  </si>
  <si>
    <t>Efficiency:  Equipment Replacement Incentive Initiative (street lights)</t>
  </si>
  <si>
    <t>Adjustment to 2015 savings in 2018</t>
  </si>
  <si>
    <t>Adjustments to 2015 in 2016</t>
  </si>
  <si>
    <t>ENTEGRUS MAIN - Actual CDM Savings in 2015</t>
  </si>
  <si>
    <t>2015-2020 Conservation First Framework Programs</t>
  </si>
  <si>
    <t>Save on Energy Heating &amp; Cooling Program</t>
  </si>
  <si>
    <t>Business Province-Wide Programs</t>
  </si>
  <si>
    <t>2011-2014+2015 Extension Legacy Framework Programs</t>
  </si>
  <si>
    <t>Commercial &amp; Institutional Programs</t>
  </si>
  <si>
    <t>ENTEGRUS STEI - Actual CDM Savings in 2015</t>
  </si>
  <si>
    <t>Entegrus - Main</t>
  </si>
  <si>
    <t>Save on Energy Retrofit Program - Excl. Street Lights</t>
  </si>
  <si>
    <t>Adjustment to 2016 savings in 2017</t>
  </si>
  <si>
    <t>Adjustment to 2016 savings in 2019 P&amp;C</t>
  </si>
  <si>
    <t>Unverified</t>
  </si>
  <si>
    <t>Save on Energy Retrofit Program - Street Lights</t>
  </si>
  <si>
    <t>ENTEGRUS MAIN - Actual CDM Savings in 2016</t>
  </si>
  <si>
    <t>ENTEGRUS STEI - Actual CDM Savings in 2016</t>
  </si>
  <si>
    <t>Adjustment to 2017 savings in 2019</t>
  </si>
  <si>
    <t>Save on Energy Instant Discount Program</t>
  </si>
  <si>
    <t>Save on Energy Smart Thermostat Program</t>
  </si>
  <si>
    <t>Save on Energy Retrofit Program - excl. Street Lights</t>
  </si>
  <si>
    <t>Adjustment to 2017 savings in 2018</t>
  </si>
  <si>
    <t>Instant Savings Local Program</t>
  </si>
  <si>
    <t>Whole Home Pilot Program</t>
  </si>
  <si>
    <t>Home Energy Assessment &amp; Retrofit LDC Innovation Fund Pilot Program</t>
  </si>
  <si>
    <t>ENTEGRUS MAIN - Actual CDM Savings in 2017</t>
  </si>
  <si>
    <t>Adjustment to 2017 savings (see Row 520)</t>
  </si>
  <si>
    <t>LDC Innovation Fund Pilot Programs</t>
  </si>
  <si>
    <t>Centrally Delivered Programs</t>
  </si>
  <si>
    <t>ENTEGRUS STEI - Actual CDM Savings in 2017</t>
  </si>
  <si>
    <t>Apr 2019 P&amp;C</t>
  </si>
  <si>
    <t>June 2019 IESO Value-Added Services Report (increment)</t>
  </si>
  <si>
    <t>Save on Energy Instant Discount</t>
  </si>
  <si>
    <t>Save on Energy Retrofit Program (Street Lghts)</t>
  </si>
  <si>
    <t>Save on Energy Business Refrigeration Program</t>
  </si>
  <si>
    <t>2018 Main</t>
  </si>
  <si>
    <t>Note: 2018 removed as already claimed</t>
  </si>
  <si>
    <t>EB-2010-014, settlement agreement</t>
  </si>
  <si>
    <t>Note: Entegrus did not have a cost of service between 2011 and 2015, and the previous cost of service did not account for CDM in the load forecast. The threshold for the St. Thomas rate zone is actually from 2015.</t>
  </si>
  <si>
    <t>F24</t>
  </si>
  <si>
    <t>Threshold year for Entegrus- STEI shown separately. Threshold values for STEI are actually for 2015.</t>
  </si>
  <si>
    <t>Was in a different year from Entegrus-STEI main. Doesn't affect LRAMVA calculation</t>
  </si>
  <si>
    <t>3-a. 2019 Nets and Allocation</t>
  </si>
  <si>
    <t>Entire tab</t>
  </si>
  <si>
    <t>Detailed 2019 project information, and calculation of post-P&amp;C net results and allocation</t>
  </si>
  <si>
    <t>Not provided by IESO reports</t>
  </si>
  <si>
    <t>M58:N58 and other highlighted cells</t>
  </si>
  <si>
    <t>Formula modified to reflect calendar year rates in Entegrus-STEI</t>
  </si>
  <si>
    <t>Two rate zones have different rate years.</t>
  </si>
  <si>
    <t>Table 4c</t>
  </si>
  <si>
    <t>Only shows results for Entegrus-STEI</t>
  </si>
  <si>
    <t>Entegrus-Main results for 2013 captured in 2016 load forecast</t>
  </si>
  <si>
    <t>Rows 428-432</t>
  </si>
  <si>
    <t>Streetlighting project separated out from other Retrofit projects</t>
  </si>
  <si>
    <t>Avoids double counting, street lighting details on Tab 8</t>
  </si>
  <si>
    <t>Rows 458,513</t>
  </si>
  <si>
    <t>Sub-totals shown for Entegrus-Main and Entegrus-STEI</t>
  </si>
  <si>
    <t>For comparison to IESO reports</t>
  </si>
  <si>
    <t>Rows 59:60, 127:128, 143:144, 168:169, 306:307</t>
  </si>
  <si>
    <t>Where adjustments made in more than one year, both adjustments are shown separately</t>
  </si>
  <si>
    <t>Facilitates comparison with IESO documents</t>
  </si>
  <si>
    <t>62, 309, 348, 494,676</t>
  </si>
  <si>
    <t>Retrofit streetlighting projects shown separately, and results removed from main Retrofit results</t>
  </si>
  <si>
    <t>SL require special analysis on Tab 8</t>
  </si>
  <si>
    <t>D75,O75</t>
  </si>
  <si>
    <t>Savings from CHP divided by four</t>
  </si>
  <si>
    <t>Facility only operated for one quarter of the year</t>
  </si>
  <si>
    <t>P75:X75</t>
  </si>
  <si>
    <t>Results removed</t>
  </si>
  <si>
    <t>With standby charge beginning in 2016, there is no impact on net revenue</t>
  </si>
  <si>
    <t>Rows 130,194,330,377,529,560</t>
  </si>
  <si>
    <t>Sub-totals shown for Entegrus-Main and Entegrus-STEI in 2015-2017</t>
  </si>
  <si>
    <t>Facilitates comparison with IESO documents. After 2017 results were aggregated for both RZs</t>
  </si>
  <si>
    <t>N180:R183</t>
  </si>
  <si>
    <t>Formulas removed</t>
  </si>
  <si>
    <t>STEI has no carrying charges after Dec 30, 2021 for this claim.</t>
  </si>
  <si>
    <t>CKH-BRI-104-00983</t>
  </si>
  <si>
    <t>CKH-BRI-104-01030</t>
  </si>
  <si>
    <t>CKH-BRI-104-01028</t>
  </si>
  <si>
    <t>CKH-BRI-104-01027</t>
  </si>
  <si>
    <t>CKH-BRI-104-01017</t>
  </si>
  <si>
    <t>CKH-BRI-104-00981</t>
  </si>
  <si>
    <t>CKH-BRI-104-00984</t>
  </si>
  <si>
    <t>CKH-BRI-147-00005</t>
  </si>
  <si>
    <t>CKH-BRI-147-00004</t>
  </si>
  <si>
    <t>CKH-BRI-104-01033</t>
  </si>
  <si>
    <t>CKH-BRI-104-00980</t>
  </si>
  <si>
    <t>CKH-BRI-147-00003</t>
  </si>
  <si>
    <t>CKH-BRI-104-01026</t>
  </si>
  <si>
    <t>CKH-BRI-104-00484</t>
  </si>
  <si>
    <t>CKH-BRI-104-00778</t>
  </si>
  <si>
    <t>CKH-BRI-104-00258</t>
  </si>
  <si>
    <t>CKH-BRI-147-00006</t>
  </si>
  <si>
    <t>CKH-BRI-147-00007</t>
  </si>
  <si>
    <t>CKH-BRI-147-00008</t>
  </si>
  <si>
    <t>CKH-BRI-147-00009</t>
  </si>
  <si>
    <t>CKH-BRI-104-01154</t>
  </si>
  <si>
    <t>CKH-BRI-104-01168</t>
  </si>
  <si>
    <t>CKH-BRI-104-01165</t>
  </si>
  <si>
    <t>CKH-BRI-104-01164</t>
  </si>
  <si>
    <t>CKH-BRI-104-01029</t>
  </si>
  <si>
    <t>CKH-BRI-104-01176</t>
  </si>
  <si>
    <t>CKH-BRI-104-01159</t>
  </si>
  <si>
    <t>CKH-BRI-104-01169</t>
  </si>
  <si>
    <t>CKH-BRI-104-01260</t>
  </si>
  <si>
    <t>CKH-BRI-104-01160</t>
  </si>
  <si>
    <t>CKH-BRI-104-01155</t>
  </si>
  <si>
    <t>CKH-BRI-104-01156</t>
  </si>
  <si>
    <t>CKH-BRI-104-01175</t>
  </si>
  <si>
    <t>CKH-BRI-104-01174</t>
  </si>
  <si>
    <t>CKH-BRI-104-01258</t>
  </si>
  <si>
    <t>CKH-BRI-104-00985</t>
  </si>
  <si>
    <t>CKH-BRI-104-01259</t>
  </si>
  <si>
    <t>CKH-BRI-104-01162</t>
  </si>
  <si>
    <t>CKH-BRI-104-01167</t>
  </si>
  <si>
    <t>CKH-BRI-104-01262</t>
  </si>
  <si>
    <t>150104-149</t>
  </si>
  <si>
    <t>150104-151</t>
  </si>
  <si>
    <t>150104-050</t>
  </si>
  <si>
    <t>150104-119</t>
  </si>
  <si>
    <t>150104-118</t>
  </si>
  <si>
    <t>150104-120</t>
  </si>
  <si>
    <t>150104-122</t>
  </si>
  <si>
    <t>150104-057</t>
  </si>
  <si>
    <t>150104-124</t>
  </si>
  <si>
    <t>150104-130</t>
  </si>
  <si>
    <t>150104-150</t>
  </si>
  <si>
    <t>150104-146</t>
  </si>
  <si>
    <t>150104-163</t>
  </si>
  <si>
    <t>150104-147</t>
  </si>
  <si>
    <t>150104-132</t>
  </si>
  <si>
    <t>150104-125</t>
  </si>
  <si>
    <t>150104-117</t>
  </si>
  <si>
    <t>150104-148</t>
  </si>
  <si>
    <t>150104-153</t>
  </si>
  <si>
    <t>150104-220</t>
  </si>
  <si>
    <t>150104-219</t>
  </si>
  <si>
    <t>150104-184</t>
  </si>
  <si>
    <t>150104-188</t>
  </si>
  <si>
    <t>150104-162</t>
  </si>
  <si>
    <t>150104-160</t>
  </si>
  <si>
    <t>150104-233</t>
  </si>
  <si>
    <t>150104-203</t>
  </si>
  <si>
    <t>150104-218</t>
  </si>
  <si>
    <t>150104-198</t>
  </si>
  <si>
    <t>150104-236</t>
  </si>
  <si>
    <t>150104-179</t>
  </si>
  <si>
    <t>150104-200</t>
  </si>
  <si>
    <t>150104-128</t>
  </si>
  <si>
    <t>150104-222</t>
  </si>
  <si>
    <t>150104-205</t>
  </si>
  <si>
    <t>150104-215</t>
  </si>
  <si>
    <t>150104-221</t>
  </si>
  <si>
    <t>150104-245</t>
  </si>
  <si>
    <t>150104-255</t>
  </si>
  <si>
    <t>150104-272</t>
  </si>
  <si>
    <t>150104-273</t>
  </si>
  <si>
    <t>150104-235</t>
  </si>
  <si>
    <t>150104-269</t>
  </si>
  <si>
    <t>150104-282</t>
  </si>
  <si>
    <t>150104-293</t>
  </si>
  <si>
    <t>150104-271</t>
  </si>
  <si>
    <t>150104-286</t>
  </si>
  <si>
    <t>150104-287</t>
  </si>
  <si>
    <t>150104-288</t>
  </si>
  <si>
    <t>150104-065</t>
  </si>
  <si>
    <t>150104-292</t>
  </si>
  <si>
    <t>150104-206</t>
  </si>
  <si>
    <t>150104-152</t>
  </si>
  <si>
    <t>150104-239</t>
  </si>
  <si>
    <t>150104-267</t>
  </si>
  <si>
    <t>150104-294</t>
  </si>
  <si>
    <t>150104-289</t>
  </si>
  <si>
    <t>150104-217</t>
  </si>
  <si>
    <t>ESA2018-001</t>
  </si>
  <si>
    <t>Audit Funding</t>
  </si>
  <si>
    <t>HPNC2018-004</t>
  </si>
  <si>
    <t>RNC-St Thomas-2019</t>
  </si>
  <si>
    <t>RNC-Strathroy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</si>
</sst>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2"/>
      <color theme="0"/>
      <name val="Calibri"/>
      <family val="2"/>
      <scheme val="minor"/>
    </font>
    <font>
      <b/>
      <sz val="11"/>
      <color rgb="FF000000"/>
      <name val="Calibri"/>
      <family val="2"/>
      <scheme val="minor"/>
    </font>
    <font>
      <b/>
      <sz val="16"/>
      <color theme="1"/>
      <name val="Calibri"/>
      <family val="2"/>
      <scheme val="minor"/>
    </font>
    <font>
      <b/>
      <sz val="16"/>
      <color theme="0" tint="-4.9989318521683403E-2"/>
      <name val="Calibri"/>
      <family val="2"/>
      <scheme val="minor"/>
    </font>
    <font>
      <b/>
      <sz val="11"/>
      <color theme="0" tint="-4.9989318521683403E-2"/>
      <name val="Calibri"/>
      <family val="2"/>
      <scheme val="minor"/>
    </font>
    <font>
      <sz val="13"/>
      <color rgb="FFFF0000"/>
      <name val="Arial"/>
      <family val="2"/>
    </font>
    <font>
      <b/>
      <sz val="13"/>
      <color rgb="FFFF0000"/>
      <name val="Arial"/>
      <family val="2"/>
    </font>
    <font>
      <b/>
      <sz val="11"/>
      <color rgb="FFFF0000"/>
      <name val="Calibri"/>
      <family val="2"/>
      <scheme val="minor"/>
    </font>
    <font>
      <b/>
      <sz val="10"/>
      <color rgb="FF000000"/>
      <name val="Calibri"/>
      <family val="2"/>
    </font>
    <font>
      <b/>
      <u/>
      <sz val="12"/>
      <color rgb="FFFF0000"/>
      <name val="Arial"/>
      <family val="2"/>
    </font>
    <font>
      <sz val="11"/>
      <color rgb="FF808080"/>
      <name val="Arial"/>
      <family val="2"/>
    </font>
    <font>
      <sz val="10"/>
      <color rgb="FF000000"/>
      <name val="Arial"/>
      <family val="2"/>
    </font>
    <font>
      <u/>
      <sz val="11"/>
      <color rgb="FF000000"/>
      <name val="Arial"/>
      <family val="2"/>
    </font>
  </fonts>
  <fills count="10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FF66"/>
        <bgColor indexed="64"/>
      </patternFill>
    </fill>
    <fill>
      <patternFill patternType="solid">
        <fgColor theme="1"/>
        <bgColor theme="4" tint="0.79998168889431442"/>
      </patternFill>
    </fill>
    <fill>
      <patternFill patternType="solid">
        <fgColor rgb="FFFFFFFF"/>
        <bgColor rgb="FF000000"/>
      </patternFill>
    </fill>
    <fill>
      <patternFill patternType="solid">
        <fgColor rgb="FFFFFF66"/>
        <bgColor rgb="FF000000"/>
      </patternFill>
    </fill>
    <fill>
      <patternFill patternType="solid">
        <fgColor rgb="FFFFFF00"/>
        <bgColor rgb="FF000000"/>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theme="4" tint="0.39997558519241921"/>
      </top>
      <bottom/>
      <diagonal/>
    </border>
    <border>
      <left style="hair">
        <color theme="0" tint="-0.24994659260841701"/>
      </left>
      <right style="hair">
        <color theme="0" tint="-0.24994659260841701"/>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3"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4">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5"/>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6" applyNumberFormat="0" applyFont="0" applyFill="0" applyAlignment="0" applyProtection="0"/>
    <xf numFmtId="0" fontId="99" fillId="0" borderId="67"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7" applyNumberFormat="0" applyAlignment="0" applyProtection="0"/>
    <xf numFmtId="0" fontId="100" fillId="33" borderId="57" applyNumberFormat="0" applyAlignment="0" applyProtection="0"/>
    <xf numFmtId="0" fontId="100" fillId="33" borderId="57" applyNumberFormat="0" applyAlignment="0" applyProtection="0"/>
    <xf numFmtId="0" fontId="100" fillId="33" borderId="57" applyNumberFormat="0" applyAlignment="0" applyProtection="0"/>
    <xf numFmtId="0" fontId="100" fillId="33" borderId="57" applyNumberFormat="0" applyAlignment="0" applyProtection="0"/>
    <xf numFmtId="0" fontId="70" fillId="33" borderId="57" applyNumberFormat="0" applyAlignment="0" applyProtection="0"/>
    <xf numFmtId="0" fontId="70" fillId="33" borderId="57"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0" applyNumberFormat="0" applyAlignment="0" applyProtection="0"/>
    <xf numFmtId="0" fontId="52" fillId="34" borderId="60" applyNumberFormat="0" applyAlignment="0" applyProtection="0"/>
    <xf numFmtId="0" fontId="52" fillId="34" borderId="60" applyNumberFormat="0" applyAlignment="0" applyProtection="0"/>
    <xf numFmtId="0" fontId="52" fillId="34" borderId="60" applyNumberFormat="0" applyAlignment="0" applyProtection="0"/>
    <xf numFmtId="0" fontId="52" fillId="34" borderId="60" applyNumberFormat="0" applyAlignment="0" applyProtection="0"/>
    <xf numFmtId="0" fontId="52" fillId="34" borderId="60" applyNumberFormat="0" applyAlignment="0" applyProtection="0"/>
    <xf numFmtId="0" fontId="52" fillId="34" borderId="60" applyNumberFormat="0" applyAlignment="0" applyProtection="0"/>
    <xf numFmtId="0" fontId="72" fillId="34" borderId="60" applyNumberFormat="0" applyAlignment="0" applyProtection="0"/>
    <xf numFmtId="0" fontId="72" fillId="34" borderId="60"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6"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8">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69"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0" applyNumberFormat="0" applyFill="0">
      <alignment horizontal="right"/>
    </xf>
    <xf numFmtId="227" fontId="78" fillId="0" borderId="70"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1" applyNumberFormat="0" applyFont="0" applyFill="0" applyAlignment="0" applyProtection="0"/>
    <xf numFmtId="171" fontId="12" fillId="0" borderId="71" applyNumberFormat="0" applyFont="0" applyFill="0" applyAlignment="0" applyProtection="0"/>
    <xf numFmtId="171" fontId="12" fillId="0" borderId="71"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2"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4"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5"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6" applyNumberFormat="0" applyFill="0" applyAlignment="0" applyProtection="0"/>
    <xf numFmtId="0" fontId="64" fillId="0" borderId="56"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3" applyNumberFormat="0" applyFill="0" applyBorder="0" applyAlignment="0" applyProtection="0">
      <alignment horizontal="left"/>
    </xf>
    <xf numFmtId="238" fontId="87" fillId="0" borderId="74">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7" applyNumberFormat="0" applyAlignment="0" applyProtection="0"/>
    <xf numFmtId="0" fontId="142" fillId="32" borderId="57" applyNumberFormat="0" applyAlignment="0" applyProtection="0"/>
    <xf numFmtId="0" fontId="142" fillId="32" borderId="57" applyNumberFormat="0" applyAlignment="0" applyProtection="0"/>
    <xf numFmtId="0" fontId="142" fillId="32" borderId="57" applyNumberFormat="0" applyAlignment="0" applyProtection="0"/>
    <xf numFmtId="0" fontId="142" fillId="32" borderId="57" applyNumberFormat="0" applyAlignment="0" applyProtection="0"/>
    <xf numFmtId="0" fontId="68" fillId="32" borderId="57"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5"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6"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7">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59" applyNumberFormat="0" applyFill="0" applyAlignment="0" applyProtection="0"/>
    <xf numFmtId="0" fontId="150" fillId="0" borderId="59" applyNumberFormat="0" applyFill="0" applyAlignment="0" applyProtection="0"/>
    <xf numFmtId="0" fontId="150" fillId="0" borderId="59" applyNumberFormat="0" applyFill="0" applyAlignment="0" applyProtection="0"/>
    <xf numFmtId="0" fontId="150" fillId="0" borderId="59" applyNumberFormat="0" applyFill="0" applyAlignment="0" applyProtection="0"/>
    <xf numFmtId="0" fontId="150" fillId="0" borderId="59" applyNumberFormat="0" applyFill="0" applyAlignment="0" applyProtection="0"/>
    <xf numFmtId="0" fontId="150" fillId="0" borderId="59" applyNumberFormat="0" applyFill="0" applyAlignment="0" applyProtection="0"/>
    <xf numFmtId="0" fontId="150" fillId="0" borderId="59" applyNumberFormat="0" applyFill="0" applyAlignment="0" applyProtection="0"/>
    <xf numFmtId="0" fontId="71" fillId="0" borderId="59" applyNumberFormat="0" applyFill="0" applyAlignment="0" applyProtection="0"/>
    <xf numFmtId="0" fontId="71" fillId="0" borderId="59"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8"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1" applyNumberFormat="0" applyFont="0" applyAlignment="0" applyProtection="0"/>
    <xf numFmtId="0" fontId="6" fillId="35" borderId="61" applyNumberFormat="0" applyFont="0" applyAlignment="0" applyProtection="0"/>
    <xf numFmtId="0" fontId="41" fillId="35" borderId="61" applyNumberFormat="0" applyFont="0" applyAlignment="0" applyProtection="0"/>
    <xf numFmtId="0" fontId="6" fillId="35" borderId="61" applyNumberFormat="0" applyFont="0" applyAlignment="0" applyProtection="0"/>
    <xf numFmtId="0" fontId="41"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161" fillId="35" borderId="61" applyNumberFormat="0" applyFont="0" applyAlignment="0" applyProtection="0"/>
    <xf numFmtId="0" fontId="161" fillId="35" borderId="61" applyNumberFormat="0" applyFont="0" applyAlignment="0" applyProtection="0"/>
    <xf numFmtId="0" fontId="161" fillId="35" borderId="61" applyNumberFormat="0" applyFont="0" applyAlignment="0" applyProtection="0"/>
    <xf numFmtId="0" fontId="161" fillId="35" borderId="61" applyNumberFormat="0" applyFont="0" applyAlignment="0" applyProtection="0"/>
    <xf numFmtId="0" fontId="161" fillId="35" borderId="61" applyNumberFormat="0" applyFont="0" applyAlignment="0" applyProtection="0"/>
    <xf numFmtId="0" fontId="161" fillId="35" borderId="61" applyNumberFormat="0" applyFont="0" applyAlignment="0" applyProtection="0"/>
    <xf numFmtId="0" fontId="86" fillId="35" borderId="61" applyNumberFormat="0" applyFont="0" applyAlignment="0" applyProtection="0"/>
    <xf numFmtId="0" fontId="6" fillId="35" borderId="61" applyNumberFormat="0" applyFont="0" applyAlignment="0" applyProtection="0"/>
    <xf numFmtId="0" fontId="86" fillId="35" borderId="61" applyNumberFormat="0" applyFont="0" applyAlignment="0" applyProtection="0"/>
    <xf numFmtId="0" fontId="6" fillId="35" borderId="61" applyNumberFormat="0" applyFont="0" applyAlignment="0" applyProtection="0"/>
    <xf numFmtId="0" fontId="86" fillId="35" borderId="61" applyNumberFormat="0" applyFont="0" applyAlignment="0" applyProtection="0"/>
    <xf numFmtId="0" fontId="6" fillId="35" borderId="61" applyNumberFormat="0" applyFont="0" applyAlignment="0" applyProtection="0"/>
    <xf numFmtId="0" fontId="8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0" fontId="6" fillId="35" borderId="61"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8" applyNumberFormat="0" applyAlignment="0" applyProtection="0"/>
    <xf numFmtId="0" fontId="166" fillId="33" borderId="58" applyNumberFormat="0" applyAlignment="0" applyProtection="0"/>
    <xf numFmtId="0" fontId="166" fillId="33" borderId="58" applyNumberFormat="0" applyAlignment="0" applyProtection="0"/>
    <xf numFmtId="0" fontId="166" fillId="33" borderId="58" applyNumberFormat="0" applyAlignment="0" applyProtection="0"/>
    <xf numFmtId="0" fontId="166" fillId="33" borderId="58" applyNumberFormat="0" applyAlignment="0" applyProtection="0"/>
    <xf numFmtId="0" fontId="69" fillId="33" borderId="58" applyNumberFormat="0" applyAlignment="0" applyProtection="0"/>
    <xf numFmtId="0" fontId="69" fillId="33" borderId="58"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6">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79">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0"/>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4"/>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1" applyNumberFormat="0" applyAlignment="0">
      <alignment vertical="center"/>
    </xf>
    <xf numFmtId="241" fontId="194" fillId="86" borderId="82" applyNumberFormat="0" applyBorder="0" applyAlignment="0" applyProtection="0">
      <alignment vertical="center"/>
    </xf>
    <xf numFmtId="241" fontId="12" fillId="25" borderId="81"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2" applyNumberFormat="0" applyFill="0" applyAlignment="0" applyProtection="0"/>
    <xf numFmtId="0" fontId="42" fillId="0" borderId="62" applyNumberFormat="0" applyFill="0" applyAlignment="0" applyProtection="0"/>
    <xf numFmtId="0" fontId="42" fillId="0" borderId="62" applyNumberFormat="0" applyFill="0" applyAlignment="0" applyProtection="0"/>
    <xf numFmtId="0" fontId="42" fillId="0" borderId="62" applyNumberFormat="0" applyFill="0" applyAlignment="0" applyProtection="0"/>
    <xf numFmtId="0" fontId="42" fillId="0" borderId="62" applyNumberFormat="0" applyFill="0" applyAlignment="0" applyProtection="0"/>
    <xf numFmtId="0" fontId="42" fillId="0" borderId="62" applyNumberFormat="0" applyFill="0" applyAlignment="0" applyProtection="0"/>
    <xf numFmtId="0" fontId="203" fillId="0" borderId="62" applyNumberFormat="0" applyFill="0" applyAlignment="0" applyProtection="0"/>
    <xf numFmtId="39" fontId="12" fillId="0" borderId="63">
      <protection locked="0"/>
    </xf>
    <xf numFmtId="165" fontId="193" fillId="0" borderId="63" applyFill="0" applyAlignment="0" applyProtection="0"/>
    <xf numFmtId="171" fontId="85" fillId="0" borderId="83"/>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6">
      <alignment horizontal="right"/>
    </xf>
    <xf numFmtId="204" fontId="88" fillId="0" borderId="86">
      <alignment horizontal="right"/>
    </xf>
    <xf numFmtId="204" fontId="88" fillId="0" borderId="86" applyFill="0">
      <alignment horizontal="right"/>
    </xf>
    <xf numFmtId="3" fontId="12" fillId="0" borderId="86" applyFill="0">
      <alignment horizontal="right"/>
    </xf>
    <xf numFmtId="205" fontId="88" fillId="0" borderId="86" applyFill="0">
      <alignment horizontal="right"/>
    </xf>
    <xf numFmtId="207" fontId="12" fillId="0" borderId="86">
      <alignment horizontal="right"/>
      <protection locked="0"/>
    </xf>
    <xf numFmtId="165" fontId="88" fillId="0" borderId="86" applyNumberFormat="0" applyFont="0" applyBorder="0" applyProtection="0">
      <alignment horizontal="right"/>
    </xf>
    <xf numFmtId="1" fontId="94" fillId="64" borderId="87" applyNumberFormat="0" applyBorder="0" applyAlignment="0">
      <alignment horizontal="center" vertical="top" wrapText="1"/>
      <protection hidden="1"/>
    </xf>
    <xf numFmtId="0" fontId="97" fillId="0" borderId="84" applyNumberFormat="0" applyFill="0" applyAlignment="0" applyProtection="0"/>
    <xf numFmtId="0" fontId="83" fillId="0" borderId="84" applyNumberFormat="0" applyFont="0" applyFill="0" applyAlignment="0" applyProtection="0"/>
    <xf numFmtId="0" fontId="83" fillId="0" borderId="87" applyNumberFormat="0" applyFont="0" applyFill="0" applyAlignment="0" applyProtection="0"/>
    <xf numFmtId="229" fontId="81" fillId="65" borderId="85" applyFont="0" applyFill="0" applyBorder="0" applyAlignment="0" applyProtection="0"/>
    <xf numFmtId="231" fontId="85" fillId="0" borderId="84" applyFont="0" applyFill="0" applyBorder="0" applyAlignment="0" applyProtection="0"/>
    <xf numFmtId="235" fontId="101" fillId="68" borderId="87">
      <alignment horizontal="left"/>
    </xf>
    <xf numFmtId="2" fontId="149" fillId="0" borderId="84"/>
    <xf numFmtId="14" fontId="85" fillId="0" borderId="84"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4" applyBorder="0" applyProtection="0">
      <alignment horizontal="right" vertical="center"/>
    </xf>
    <xf numFmtId="43" fontId="6" fillId="0" borderId="0" applyFont="0" applyFill="0" applyBorder="0" applyAlignment="0" applyProtection="0"/>
    <xf numFmtId="0" fontId="189" fillId="83" borderId="84" applyBorder="0" applyProtection="0">
      <alignment horizontal="centerContinuous" vertical="center"/>
    </xf>
    <xf numFmtId="49" fontId="79" fillId="0" borderId="84">
      <alignment vertical="center"/>
    </xf>
    <xf numFmtId="278" fontId="173" fillId="70" borderId="87" applyBorder="0">
      <alignment horizontal="right" vertical="center"/>
      <protection locked="0"/>
    </xf>
    <xf numFmtId="283" fontId="79" fillId="0" borderId="84">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0">
      <alignment horizontal="left" vertical="center" wrapText="1"/>
    </xf>
    <xf numFmtId="166" fontId="113" fillId="0" borderId="89">
      <protection locked="0"/>
    </xf>
    <xf numFmtId="208" fontId="90" fillId="63" borderId="88"/>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1" applyNumberFormat="0" applyBorder="0" applyAlignment="0" applyProtection="0">
      <alignment vertical="center"/>
    </xf>
    <xf numFmtId="171" fontId="85" fillId="0" borderId="92"/>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3" applyNumberFormat="0" applyAlignment="0" applyProtection="0"/>
    <xf numFmtId="0" fontId="24" fillId="0" borderId="124" applyNumberFormat="0" applyFill="0" applyAlignment="0" applyProtection="0"/>
    <xf numFmtId="0" fontId="25" fillId="8" borderId="123" applyNumberFormat="0" applyAlignment="0" applyProtection="0"/>
    <xf numFmtId="0" fontId="12" fillId="24" borderId="125" applyNumberFormat="0" applyFont="0" applyAlignment="0" applyProtection="0"/>
    <xf numFmtId="0" fontId="12" fillId="24" borderId="125" applyNumberFormat="0" applyFont="0" applyAlignment="0" applyProtection="0"/>
    <xf numFmtId="0" fontId="28" fillId="21" borderId="126" applyNumberFormat="0" applyAlignment="0" applyProtection="0"/>
    <xf numFmtId="0" fontId="30" fillId="0" borderId="127" applyNumberFormat="0" applyFill="0" applyAlignment="0" applyProtection="0"/>
    <xf numFmtId="0" fontId="17" fillId="21" borderId="123" applyNumberFormat="0" applyAlignment="0" applyProtection="0"/>
    <xf numFmtId="0" fontId="25" fillId="8" borderId="123" applyNumberFormat="0" applyAlignment="0" applyProtection="0"/>
    <xf numFmtId="0" fontId="12" fillId="24" borderId="125" applyNumberFormat="0" applyFont="0" applyAlignment="0" applyProtection="0"/>
    <xf numFmtId="0" fontId="12" fillId="24" borderId="125" applyNumberFormat="0" applyFont="0" applyAlignment="0" applyProtection="0"/>
    <xf numFmtId="0" fontId="28" fillId="21" borderId="126" applyNumberFormat="0" applyAlignment="0" applyProtection="0"/>
    <xf numFmtId="0" fontId="30" fillId="0" borderId="127" applyNumberFormat="0" applyFill="0" applyAlignment="0" applyProtection="0"/>
    <xf numFmtId="0" fontId="12" fillId="25" borderId="108" applyNumberFormat="0" applyProtection="0">
      <alignment horizontal="left" vertical="center"/>
    </xf>
    <xf numFmtId="0" fontId="12" fillId="25" borderId="108" applyNumberFormat="0" applyProtection="0">
      <alignment horizontal="left" vertical="center"/>
    </xf>
    <xf numFmtId="0" fontId="17" fillId="21" borderId="123" applyNumberFormat="0" applyAlignment="0" applyProtection="0"/>
    <xf numFmtId="0" fontId="25" fillId="8" borderId="123" applyNumberFormat="0" applyAlignment="0" applyProtection="0"/>
    <xf numFmtId="0" fontId="12" fillId="24" borderId="125" applyNumberFormat="0" applyFont="0" applyAlignment="0" applyProtection="0"/>
    <xf numFmtId="0" fontId="12" fillId="24" borderId="125" applyNumberFormat="0" applyFont="0" applyAlignment="0" applyProtection="0"/>
    <xf numFmtId="0" fontId="28" fillId="21" borderId="126" applyNumberFormat="0" applyAlignment="0" applyProtection="0"/>
    <xf numFmtId="0" fontId="30" fillId="0" borderId="127" applyNumberFormat="0" applyFill="0" applyAlignment="0" applyProtection="0"/>
    <xf numFmtId="0" fontId="17" fillId="21" borderId="123" applyNumberFormat="0" applyAlignment="0" applyProtection="0"/>
    <xf numFmtId="0" fontId="25" fillId="8" borderId="123" applyNumberFormat="0" applyAlignment="0" applyProtection="0"/>
    <xf numFmtId="0" fontId="12" fillId="24" borderId="125" applyNumberFormat="0" applyFont="0" applyAlignment="0" applyProtection="0"/>
    <xf numFmtId="0" fontId="12" fillId="24" borderId="125" applyNumberFormat="0" applyFont="0" applyAlignment="0" applyProtection="0"/>
    <xf numFmtId="0" fontId="28" fillId="21" borderId="126" applyNumberFormat="0" applyAlignment="0" applyProtection="0"/>
    <xf numFmtId="0" fontId="30" fillId="0" borderId="127" applyNumberFormat="0" applyFill="0" applyAlignment="0" applyProtection="0"/>
  </cellStyleXfs>
  <cellXfs count="104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7"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4" xfId="70" applyNumberFormat="1" applyFont="1" applyFill="1" applyBorder="1" applyAlignment="1" applyProtection="1">
      <alignment horizontal="center" vertical="center"/>
      <protection locked="0"/>
    </xf>
    <xf numFmtId="0" fontId="54" fillId="2" borderId="115"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6" xfId="6" applyNumberFormat="1" applyFont="1" applyFill="1" applyBorder="1" applyAlignment="1">
      <alignment horizontal="center" vertical="center" wrapText="1"/>
    </xf>
    <xf numFmtId="174" fontId="213" fillId="26" borderId="101" xfId="6" applyNumberFormat="1" applyFont="1" applyFill="1" applyBorder="1" applyAlignment="1">
      <alignment horizontal="center" vertical="center" wrapText="1"/>
    </xf>
    <xf numFmtId="174" fontId="213" fillId="26" borderId="108"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7"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3" xfId="0" applyNumberFormat="1" applyFont="1" applyFill="1" applyBorder="1" applyAlignment="1">
      <alignment horizontal="center"/>
    </xf>
    <xf numFmtId="175" fontId="91" fillId="2" borderId="101" xfId="0" applyNumberFormat="1" applyFont="1" applyFill="1" applyBorder="1" applyAlignment="1">
      <alignment horizontal="center"/>
    </xf>
    <xf numFmtId="8" fontId="91" fillId="2" borderId="94" xfId="0" applyNumberFormat="1" applyFont="1" applyFill="1" applyBorder="1" applyAlignment="1">
      <alignment horizontal="center"/>
    </xf>
    <xf numFmtId="8" fontId="91" fillId="2" borderId="95"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7"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18"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1"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1" xfId="70" applyNumberFormat="1" applyFont="1" applyFill="1" applyBorder="1" applyAlignment="1">
      <alignment horizontal="left" vertical="center"/>
    </xf>
    <xf numFmtId="178" fontId="212" fillId="28" borderId="87"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8" xfId="0" applyNumberFormat="1" applyFont="1" applyBorder="1" applyAlignment="1">
      <alignment horizontal="center"/>
    </xf>
    <xf numFmtId="0" fontId="13" fillId="2" borderId="108"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08"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8"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2" xfId="70" applyNumberFormat="1" applyFont="1" applyFill="1" applyBorder="1" applyAlignment="1">
      <alignment horizontal="left" vertical="center"/>
    </xf>
    <xf numFmtId="174" fontId="213" fillId="27" borderId="108" xfId="0" applyNumberFormat="1" applyFont="1" applyFill="1" applyBorder="1" applyAlignment="1">
      <alignment horizontal="center" vertical="center" wrapText="1"/>
    </xf>
    <xf numFmtId="174" fontId="52" fillId="27" borderId="108" xfId="0" applyNumberFormat="1" applyFont="1" applyFill="1" applyBorder="1" applyAlignment="1">
      <alignment horizontal="center" vertical="center" wrapText="1"/>
    </xf>
    <xf numFmtId="0" fontId="217" fillId="2" borderId="108" xfId="0" applyFont="1" applyFill="1" applyBorder="1" applyAlignment="1">
      <alignment horizontal="left" vertical="top" wrapText="1"/>
    </xf>
    <xf numFmtId="0" fontId="217" fillId="2" borderId="120" xfId="0" applyFont="1" applyFill="1" applyBorder="1" applyAlignment="1">
      <alignment vertical="top"/>
    </xf>
    <xf numFmtId="0" fontId="13" fillId="2" borderId="136" xfId="0" applyFont="1" applyFill="1" applyBorder="1" applyAlignment="1">
      <alignment vertical="top"/>
    </xf>
    <xf numFmtId="0" fontId="13" fillId="2" borderId="132"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8" xfId="0" applyFont="1" applyFill="1" applyBorder="1" applyAlignment="1">
      <alignment horizontal="left" vertical="top" wrapText="1"/>
    </xf>
    <xf numFmtId="0" fontId="217" fillId="2" borderId="108"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2" xfId="0" applyNumberFormat="1" applyFont="1" applyFill="1" applyBorder="1" applyAlignment="1" applyProtection="1">
      <alignment horizontal="center" vertical="center" wrapText="1"/>
      <protection locked="0"/>
    </xf>
    <xf numFmtId="0" fontId="52" fillId="26" borderId="96" xfId="0" applyNumberFormat="1" applyFont="1" applyFill="1" applyBorder="1" applyAlignment="1" applyProtection="1">
      <alignment horizontal="center" vertical="center" wrapText="1"/>
      <protection locked="0"/>
    </xf>
    <xf numFmtId="0" fontId="52" fillId="26" borderId="133" xfId="0" applyNumberFormat="1" applyFont="1" applyFill="1" applyBorder="1" applyAlignment="1" applyProtection="1">
      <alignment horizontal="center" vertical="center" wrapText="1"/>
      <protection locked="0"/>
    </xf>
    <xf numFmtId="3" fontId="227" fillId="2" borderId="87"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7"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7"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7" xfId="0" applyNumberFormat="1" applyFont="1" applyFill="1" applyBorder="1" applyAlignment="1" applyProtection="1">
      <alignment vertical="center"/>
      <protection locked="0"/>
    </xf>
    <xf numFmtId="0" fontId="34" fillId="2" borderId="0" xfId="0" applyFont="1" applyFill="1" applyBorder="1" applyProtection="1">
      <protection locked="0"/>
    </xf>
    <xf numFmtId="0" fontId="91" fillId="2" borderId="87"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7" xfId="0" applyNumberFormat="1" applyFont="1" applyFill="1" applyBorder="1" applyAlignment="1" applyProtection="1">
      <alignment vertical="top" wrapText="1"/>
      <protection locked="0"/>
    </xf>
    <xf numFmtId="3" fontId="91" fillId="2" borderId="87"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7"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7" xfId="0" applyNumberFormat="1" applyFont="1" applyFill="1" applyBorder="1" applyAlignment="1" applyProtection="1">
      <alignment horizontal="left" vertical="center" wrapText="1"/>
      <protection locked="0"/>
    </xf>
    <xf numFmtId="3" fontId="91" fillId="2" borderId="87" xfId="0" applyNumberFormat="1" applyFont="1" applyFill="1" applyBorder="1" applyAlignment="1" applyProtection="1">
      <alignment horizontal="center" vertical="center"/>
      <protection locked="0"/>
    </xf>
    <xf numFmtId="3" fontId="47" fillId="2" borderId="87" xfId="0" applyNumberFormat="1" applyFont="1" applyFill="1" applyBorder="1" applyAlignment="1" applyProtection="1">
      <alignment horizontal="center" vertical="center"/>
      <protection locked="0"/>
    </xf>
    <xf numFmtId="3" fontId="91" fillId="2" borderId="87"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left"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7"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3" fontId="41" fillId="2" borderId="0" xfId="0" applyNumberFormat="1" applyFont="1" applyFill="1" applyBorder="1" applyAlignment="1" applyProtection="1">
      <alignment horizontal="center" vertical="center"/>
      <protection locked="0"/>
    </xf>
    <xf numFmtId="3" fontId="45" fillId="2" borderId="5" xfId="0" applyNumberFormat="1" applyFont="1" applyFill="1" applyBorder="1" applyAlignment="1" applyProtection="1">
      <alignment vertical="center"/>
      <protection locked="0"/>
    </xf>
    <xf numFmtId="0" fontId="219" fillId="28" borderId="0" xfId="0" applyFont="1" applyFill="1" applyProtection="1">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7" xfId="0" applyNumberFormat="1" applyFont="1" applyFill="1" applyBorder="1" applyAlignment="1" applyProtection="1">
      <alignment horizontal="left"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0"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3" fontId="44" fillId="2" borderId="111" xfId="0" applyNumberFormat="1" applyFont="1" applyFill="1" applyBorder="1" applyAlignment="1" applyProtection="1">
      <alignment horizontal="left" vertical="center"/>
      <protection locked="0"/>
    </xf>
    <xf numFmtId="3" fontId="42" fillId="2" borderId="51" xfId="0" applyNumberFormat="1" applyFont="1" applyFill="1" applyBorder="1" applyAlignment="1" applyProtection="1">
      <alignment horizontal="center" vertical="center"/>
      <protection locked="0"/>
    </xf>
    <xf numFmtId="3" fontId="42" fillId="2" borderId="112" xfId="0" applyNumberFormat="1" applyFont="1" applyFill="1" applyBorder="1" applyAlignment="1" applyProtection="1">
      <alignment horizontal="center" vertical="center"/>
      <protection locked="0"/>
    </xf>
    <xf numFmtId="3" fontId="91" fillId="2" borderId="93" xfId="0" applyNumberFormat="1" applyFont="1" applyFill="1" applyBorder="1" applyAlignment="1" applyProtection="1">
      <alignment horizontal="left" vertical="center"/>
      <protection locked="0"/>
    </xf>
    <xf numFmtId="3" fontId="8" fillId="2" borderId="101" xfId="0" applyNumberFormat="1" applyFont="1" applyFill="1" applyBorder="1" applyAlignment="1" applyProtection="1">
      <alignment horizontal="left" vertical="center"/>
      <protection locked="0"/>
    </xf>
    <xf numFmtId="3" fontId="207" fillId="2" borderId="101" xfId="0" applyNumberFormat="1" applyFont="1" applyFill="1" applyBorder="1" applyAlignment="1" applyProtection="1">
      <alignment horizontal="left" vertical="center"/>
      <protection locked="0"/>
    </xf>
    <xf numFmtId="3" fontId="42" fillId="2" borderId="101" xfId="0" applyNumberFormat="1" applyFont="1" applyFill="1" applyBorder="1" applyAlignment="1" applyProtection="1">
      <alignment horizontal="center" vertical="center"/>
      <protection locked="0"/>
    </xf>
    <xf numFmtId="0" fontId="43" fillId="2" borderId="101" xfId="0" applyFont="1" applyFill="1" applyBorder="1" applyProtection="1">
      <protection locked="0"/>
    </xf>
    <xf numFmtId="3" fontId="8" fillId="2" borderId="101" xfId="0" applyNumberFormat="1" applyFont="1" applyFill="1" applyBorder="1" applyAlignment="1" applyProtection="1">
      <alignment horizontal="center" vertical="center"/>
      <protection locked="0"/>
    </xf>
    <xf numFmtId="3" fontId="8" fillId="2" borderId="95"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3" fontId="42" fillId="2" borderId="84" xfId="0" applyNumberFormat="1" applyFont="1" applyFill="1" applyBorder="1" applyAlignment="1" applyProtection="1">
      <alignment horizontal="center" vertical="center"/>
      <protection locked="0"/>
    </xf>
    <xf numFmtId="0" fontId="34" fillId="2" borderId="84" xfId="0" applyFont="1" applyFill="1" applyBorder="1" applyProtection="1">
      <protection locked="0"/>
    </xf>
    <xf numFmtId="3" fontId="58" fillId="2" borderId="84" xfId="0" applyNumberFormat="1" applyFont="1" applyFill="1" applyBorder="1" applyAlignment="1" applyProtection="1">
      <alignment horizontal="left" vertical="center"/>
      <protection locked="0"/>
    </xf>
    <xf numFmtId="3" fontId="45" fillId="2" borderId="84"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3"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4" xfId="0" applyNumberFormat="1" applyFont="1" applyFill="1" applyBorder="1" applyAlignment="1" applyProtection="1">
      <alignment horizontal="left" vertical="center"/>
      <protection locked="0"/>
    </xf>
    <xf numFmtId="3" fontId="207" fillId="2" borderId="94" xfId="0" applyNumberFormat="1" applyFont="1" applyFill="1" applyBorder="1" applyAlignment="1" applyProtection="1">
      <alignment horizontal="left" vertical="center"/>
      <protection locked="0"/>
    </xf>
    <xf numFmtId="3" fontId="42" fillId="2" borderId="94" xfId="0" applyNumberFormat="1" applyFont="1" applyFill="1" applyBorder="1" applyAlignment="1" applyProtection="1">
      <alignment horizontal="center" vertical="center"/>
      <protection locked="0"/>
    </xf>
    <xf numFmtId="0" fontId="43" fillId="2" borderId="94" xfId="0" applyFont="1" applyFill="1" applyBorder="1" applyProtection="1">
      <protection locked="0"/>
    </xf>
    <xf numFmtId="3" fontId="8" fillId="2" borderId="94" xfId="0" applyNumberFormat="1" applyFont="1" applyFill="1" applyBorder="1" applyAlignment="1" applyProtection="1">
      <alignment horizontal="center" vertical="center"/>
      <protection locked="0"/>
    </xf>
    <xf numFmtId="3" fontId="91" fillId="2" borderId="107"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7" xfId="0" applyFont="1" applyFill="1" applyBorder="1" applyAlignment="1" applyProtection="1">
      <alignment horizontal="left" vertical="center"/>
      <protection locked="0"/>
    </xf>
    <xf numFmtId="0" fontId="48" fillId="89" borderId="107"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5"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08" xfId="0" applyFont="1" applyFill="1" applyBorder="1" applyAlignment="1" applyProtection="1">
      <alignment horizontal="center" vertical="center" wrapText="1"/>
      <protection locked="0"/>
    </xf>
    <xf numFmtId="0" fontId="8" fillId="28" borderId="108"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4"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7"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7" xfId="0" applyFont="1" applyFill="1" applyBorder="1" applyAlignment="1" applyProtection="1">
      <alignment horizontal="left" vertical="center" wrapText="1"/>
      <protection locked="0"/>
    </xf>
    <xf numFmtId="0" fontId="5" fillId="2" borderId="12"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6"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2"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7" xfId="0" applyNumberFormat="1" applyFont="1" applyFill="1" applyBorder="1" applyAlignment="1" applyProtection="1">
      <alignment vertical="center"/>
      <protection locked="0"/>
    </xf>
    <xf numFmtId="3" fontId="231" fillId="0" borderId="87" xfId="0" applyNumberFormat="1" applyFont="1" applyFill="1" applyBorder="1" applyAlignment="1" applyProtection="1">
      <alignment vertical="center" wrapText="1"/>
      <protection locked="0"/>
    </xf>
    <xf numFmtId="0" fontId="91" fillId="2" borderId="87" xfId="0" applyFont="1" applyFill="1" applyBorder="1" applyAlignment="1" applyProtection="1">
      <alignment vertical="top" wrapText="1"/>
      <protection locked="0"/>
    </xf>
    <xf numFmtId="3" fontId="91" fillId="2" borderId="116"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8"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7" xfId="0" applyFont="1" applyFill="1" applyBorder="1" applyAlignment="1">
      <alignment horizontal="left" vertical="center"/>
    </xf>
    <xf numFmtId="0" fontId="212" fillId="28" borderId="121"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8" xfId="0" applyFont="1" applyFill="1" applyBorder="1" applyAlignment="1" applyProtection="1">
      <alignment horizontal="left" vertical="center"/>
      <protection locked="0"/>
    </xf>
    <xf numFmtId="169" fontId="41" fillId="2" borderId="108" xfId="0" applyNumberFormat="1" applyFont="1" applyFill="1" applyBorder="1"/>
    <xf numFmtId="169" fontId="41" fillId="2" borderId="132" xfId="70" applyFont="1" applyFill="1" applyBorder="1"/>
    <xf numFmtId="169" fontId="41" fillId="2" borderId="108" xfId="70" applyFont="1" applyFill="1" applyBorder="1"/>
    <xf numFmtId="169" fontId="41" fillId="2" borderId="120" xfId="70" applyFont="1" applyFill="1" applyBorder="1"/>
    <xf numFmtId="169" fontId="41" fillId="2" borderId="135" xfId="70" applyFont="1" applyFill="1" applyBorder="1"/>
    <xf numFmtId="169" fontId="41" fillId="2" borderId="0" xfId="70" applyFont="1" applyFill="1"/>
    <xf numFmtId="0" fontId="47" fillId="88" borderId="93" xfId="0" applyNumberFormat="1" applyFont="1" applyFill="1" applyBorder="1" applyAlignment="1">
      <alignment horizontal="center" vertical="center" wrapText="1"/>
    </xf>
    <xf numFmtId="174" fontId="47" fillId="88" borderId="108"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3"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08" xfId="0" applyNumberFormat="1" applyFont="1" applyFill="1" applyBorder="1" applyAlignment="1">
      <alignment horizontal="left" vertical="center" wrapText="1"/>
    </xf>
    <xf numFmtId="174" fontId="47" fillId="88" borderId="93"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0" xfId="0" applyNumberFormat="1" applyFont="1" applyFill="1" applyBorder="1" applyAlignment="1">
      <alignment horizontal="center" vertical="center"/>
    </xf>
    <xf numFmtId="3" fontId="91" fillId="2" borderId="136" xfId="0" applyNumberFormat="1" applyFont="1" applyFill="1" applyBorder="1" applyAlignment="1">
      <alignment horizontal="center" vertical="center"/>
    </xf>
    <xf numFmtId="3" fontId="91" fillId="2" borderId="132" xfId="0" applyNumberFormat="1" applyFont="1" applyFill="1" applyBorder="1" applyAlignment="1">
      <alignment horizontal="center" vertical="center"/>
    </xf>
    <xf numFmtId="174" fontId="45" fillId="88" borderId="120" xfId="0" applyNumberFormat="1" applyFont="1" applyFill="1" applyBorder="1" applyAlignment="1">
      <alignment horizontal="center" vertical="center" wrapText="1"/>
    </xf>
    <xf numFmtId="174" fontId="45" fillId="88" borderId="136" xfId="0" applyNumberFormat="1" applyFont="1" applyFill="1" applyBorder="1" applyAlignment="1">
      <alignment horizontal="center" vertical="center" wrapText="1"/>
    </xf>
    <xf numFmtId="174" fontId="45" fillId="88" borderId="132" xfId="0" applyNumberFormat="1" applyFont="1" applyFill="1" applyBorder="1" applyAlignment="1">
      <alignment horizontal="center" vertical="center" wrapText="1"/>
    </xf>
    <xf numFmtId="174" fontId="91" fillId="88" borderId="120" xfId="0" applyNumberFormat="1" applyFont="1" applyFill="1" applyBorder="1" applyAlignment="1">
      <alignment horizontal="center" vertical="center" wrapText="1"/>
    </xf>
    <xf numFmtId="0" fontId="219" fillId="2" borderId="136" xfId="0" applyFont="1" applyFill="1" applyBorder="1"/>
    <xf numFmtId="174" fontId="91" fillId="88" borderId="136" xfId="0" applyNumberFormat="1" applyFont="1" applyFill="1" applyBorder="1" applyAlignment="1">
      <alignment horizontal="center" vertical="center" wrapText="1"/>
    </xf>
    <xf numFmtId="174" fontId="91" fillId="88" borderId="132" xfId="0" applyNumberFormat="1" applyFont="1" applyFill="1" applyBorder="1" applyAlignment="1">
      <alignment horizontal="center" vertical="center" wrapText="1"/>
    </xf>
    <xf numFmtId="3" fontId="45" fillId="2" borderId="120" xfId="0" applyNumberFormat="1" applyFont="1" applyFill="1" applyBorder="1" applyAlignment="1">
      <alignment horizontal="center" vertical="center"/>
    </xf>
    <xf numFmtId="3" fontId="45" fillId="2" borderId="136" xfId="0" applyNumberFormat="1" applyFont="1" applyFill="1" applyBorder="1" applyAlignment="1">
      <alignment horizontal="center" vertical="center"/>
    </xf>
    <xf numFmtId="3" fontId="45" fillId="2" borderId="132"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08" xfId="0" applyFill="1" applyBorder="1"/>
    <xf numFmtId="0" fontId="0" fillId="2" borderId="108" xfId="0" applyFill="1" applyBorder="1" applyAlignment="1">
      <alignment horizontal="center"/>
    </xf>
    <xf numFmtId="0" fontId="44" fillId="2" borderId="0" xfId="0" applyFont="1" applyFill="1" applyAlignment="1">
      <alignment horizontal="center"/>
    </xf>
    <xf numFmtId="178" fontId="212" fillId="92" borderId="138" xfId="40" applyNumberFormat="1" applyFont="1" applyFill="1" applyBorder="1" applyAlignment="1">
      <alignment vertical="center"/>
    </xf>
    <xf numFmtId="0" fontId="48" fillId="92" borderId="0" xfId="0" applyFont="1" applyFill="1"/>
    <xf numFmtId="0" fontId="236" fillId="2" borderId="86"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8" xfId="73" applyFont="1" applyFill="1" applyBorder="1" applyAlignment="1">
      <alignment vertical="center"/>
    </xf>
    <xf numFmtId="0" fontId="213" fillId="26" borderId="108"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2" xfId="73" applyNumberFormat="1" applyFont="1" applyFill="1" applyBorder="1" applyAlignment="1">
      <alignment horizontal="center" vertical="center"/>
    </xf>
    <xf numFmtId="175" fontId="47" fillId="2" borderId="108"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6"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6" xfId="73" applyFont="1" applyBorder="1" applyAlignment="1">
      <alignment vertical="center"/>
    </xf>
    <xf numFmtId="0" fontId="217" fillId="2" borderId="108"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7" xfId="0" applyFill="1" applyBorder="1" applyProtection="1">
      <protection locked="0"/>
    </xf>
    <xf numFmtId="0" fontId="34" fillId="2" borderId="87"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8" xfId="0" applyFont="1" applyFill="1" applyBorder="1" applyAlignment="1">
      <alignment vertical="top"/>
    </xf>
    <xf numFmtId="0" fontId="0" fillId="90" borderId="0" xfId="0" applyFill="1"/>
    <xf numFmtId="0" fontId="217" fillId="2" borderId="108" xfId="0" applyFont="1" applyFill="1" applyBorder="1" applyAlignment="1">
      <alignment vertical="top" wrapText="1"/>
    </xf>
    <xf numFmtId="178" fontId="212" fillId="90" borderId="138"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5" xfId="0" applyFont="1" applyFill="1" applyBorder="1" applyAlignment="1">
      <alignment vertical="top" wrapText="1"/>
    </xf>
    <xf numFmtId="0" fontId="0" fillId="90" borderId="108"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7" xfId="0" quotePrefix="1" applyNumberFormat="1" applyFont="1" applyFill="1" applyBorder="1" applyAlignment="1">
      <alignment horizontal="left" vertical="center"/>
    </xf>
    <xf numFmtId="0" fontId="91" fillId="2" borderId="117" xfId="0" applyNumberFormat="1" applyFont="1" applyFill="1" applyBorder="1" applyAlignment="1">
      <alignment horizontal="left" vertical="center"/>
    </xf>
    <xf numFmtId="0" fontId="91" fillId="2" borderId="140" xfId="0" applyNumberFormat="1" applyFont="1" applyFill="1" applyBorder="1" applyAlignment="1">
      <alignment horizontal="left" vertical="center"/>
    </xf>
    <xf numFmtId="0" fontId="91" fillId="2" borderId="53"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7" xfId="0" applyFont="1" applyFill="1" applyBorder="1" applyAlignment="1">
      <alignment vertical="center"/>
    </xf>
    <xf numFmtId="175" fontId="91" fillId="2" borderId="117" xfId="0" applyNumberFormat="1" applyFont="1" applyFill="1" applyBorder="1" applyAlignment="1">
      <alignment horizontal="left" vertical="center" wrapText="1"/>
    </xf>
    <xf numFmtId="175" fontId="91" fillId="2" borderId="140" xfId="0" applyNumberFormat="1" applyFont="1" applyFill="1" applyBorder="1" applyAlignment="1">
      <alignment horizontal="left" vertical="center" wrapText="1"/>
    </xf>
    <xf numFmtId="175" fontId="91" fillId="2" borderId="140" xfId="0" applyNumberFormat="1" applyFont="1" applyFill="1" applyBorder="1" applyAlignment="1">
      <alignment horizontal="left" vertical="center"/>
    </xf>
    <xf numFmtId="175" fontId="91" fillId="2" borderId="140" xfId="0" applyNumberFormat="1" applyFont="1" applyFill="1" applyBorder="1" applyAlignment="1">
      <alignment horizontal="center" vertical="center"/>
    </xf>
    <xf numFmtId="175" fontId="91" fillId="2" borderId="53"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8" xfId="0" applyFont="1" applyFill="1" applyBorder="1" applyAlignment="1">
      <alignment vertical="center" wrapText="1"/>
    </xf>
    <xf numFmtId="0" fontId="45" fillId="2" borderId="86" xfId="0" applyFont="1" applyFill="1" applyBorder="1" applyAlignment="1">
      <alignment vertical="center" wrapText="1"/>
    </xf>
    <xf numFmtId="0" fontId="45" fillId="2" borderId="10" xfId="0" applyFont="1" applyFill="1" applyBorder="1" applyAlignment="1">
      <alignment vertical="center"/>
    </xf>
    <xf numFmtId="0" fontId="45" fillId="2" borderId="86"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4" xfId="0" applyNumberFormat="1" applyFont="1" applyFill="1" applyBorder="1" applyAlignment="1">
      <alignment horizontal="center"/>
    </xf>
    <xf numFmtId="8" fontId="91" fillId="2" borderId="115" xfId="0" applyNumberFormat="1" applyFont="1" applyFill="1" applyBorder="1" applyAlignment="1">
      <alignment horizontal="center"/>
    </xf>
    <xf numFmtId="172" fontId="45" fillId="2" borderId="135" xfId="0" applyNumberFormat="1" applyFont="1" applyFill="1" applyBorder="1" applyAlignment="1" applyProtection="1">
      <alignment horizontal="center"/>
    </xf>
    <xf numFmtId="288" fontId="41" fillId="2" borderId="101" xfId="0" applyNumberFormat="1" applyFont="1" applyFill="1" applyBorder="1" applyAlignment="1" applyProtection="1">
      <alignment horizontal="center"/>
    </xf>
    <xf numFmtId="288" fontId="45" fillId="2" borderId="135" xfId="0" applyNumberFormat="1" applyFont="1" applyFill="1" applyBorder="1" applyAlignment="1" applyProtection="1">
      <alignment horizontal="center"/>
    </xf>
    <xf numFmtId="172" fontId="45" fillId="2" borderId="105"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5" xfId="0" applyNumberFormat="1" applyFont="1" applyFill="1" applyBorder="1" applyAlignment="1" applyProtection="1">
      <alignment horizontal="center"/>
    </xf>
    <xf numFmtId="172" fontId="45" fillId="2" borderId="47" xfId="0" applyNumberFormat="1" applyFont="1" applyFill="1" applyBorder="1" applyAlignment="1" applyProtection="1">
      <alignment horizontal="center"/>
    </xf>
    <xf numFmtId="288" fontId="41" fillId="2" borderId="53" xfId="0" applyNumberFormat="1" applyFont="1" applyFill="1" applyBorder="1" applyAlignment="1" applyProtection="1">
      <alignment horizontal="center"/>
    </xf>
    <xf numFmtId="288" fontId="45" fillId="2" borderId="47"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8" xfId="0" applyFont="1" applyFill="1" applyBorder="1" applyAlignment="1">
      <alignment horizontal="left" vertical="top" wrapText="1"/>
    </xf>
    <xf numFmtId="0" fontId="0" fillId="28" borderId="108"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4" xfId="0" applyNumberFormat="1" applyFont="1" applyFill="1" applyBorder="1" applyAlignment="1">
      <alignment vertical="top"/>
    </xf>
    <xf numFmtId="3" fontId="0" fillId="28" borderId="114" xfId="0" applyNumberFormat="1" applyFont="1" applyFill="1" applyBorder="1" applyAlignment="1">
      <alignment vertical="top"/>
    </xf>
    <xf numFmtId="3" fontId="0" fillId="28" borderId="115"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6" xfId="0" applyFont="1" applyFill="1" applyBorder="1" applyAlignment="1">
      <alignment wrapText="1"/>
    </xf>
    <xf numFmtId="0" fontId="48" fillId="2" borderId="87"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7"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0" xfId="0" applyFill="1" applyBorder="1" applyAlignment="1"/>
    <xf numFmtId="0" fontId="44" fillId="2" borderId="120" xfId="0" applyFont="1" applyFill="1" applyBorder="1" applyAlignment="1">
      <alignment wrapText="1"/>
    </xf>
    <xf numFmtId="0" fontId="0" fillId="2" borderId="116" xfId="0" applyFill="1" applyBorder="1" applyAlignment="1">
      <alignment wrapText="1"/>
    </xf>
    <xf numFmtId="0" fontId="0" fillId="2" borderId="101" xfId="0" applyFill="1" applyBorder="1" applyAlignment="1"/>
    <xf numFmtId="0" fontId="0" fillId="2" borderId="95" xfId="0" applyFill="1" applyBorder="1" applyAlignment="1"/>
    <xf numFmtId="0" fontId="44" fillId="2" borderId="87" xfId="0" applyFont="1" applyFill="1" applyBorder="1" applyAlignment="1">
      <alignment wrapText="1"/>
    </xf>
    <xf numFmtId="0" fontId="48" fillId="2" borderId="0" xfId="0" applyFont="1" applyFill="1" applyBorder="1" applyAlignment="1"/>
    <xf numFmtId="0" fontId="0" fillId="2" borderId="107" xfId="0" applyFill="1" applyBorder="1" applyAlignment="1">
      <alignment wrapText="1"/>
    </xf>
    <xf numFmtId="0" fontId="48" fillId="2" borderId="101" xfId="0" applyFont="1" applyFill="1" applyBorder="1" applyAlignment="1">
      <alignment vertical="center"/>
    </xf>
    <xf numFmtId="0" fontId="238" fillId="2" borderId="116" xfId="0" applyFont="1" applyFill="1" applyBorder="1" applyAlignment="1">
      <alignment vertical="center" wrapText="1"/>
    </xf>
    <xf numFmtId="0" fontId="0" fillId="2" borderId="87" xfId="0" applyFill="1" applyBorder="1" applyAlignment="1">
      <alignment wrapText="1"/>
    </xf>
    <xf numFmtId="0" fontId="7" fillId="2" borderId="0" xfId="0" applyFont="1" applyFill="1" applyBorder="1" applyAlignment="1"/>
    <xf numFmtId="0" fontId="238" fillId="2" borderId="107" xfId="0" applyFont="1" applyFill="1" applyBorder="1" applyAlignment="1">
      <alignment vertical="center" wrapText="1"/>
    </xf>
    <xf numFmtId="0" fontId="48" fillId="2" borderId="136" xfId="0" applyFont="1" applyFill="1" applyBorder="1" applyAlignment="1"/>
    <xf numFmtId="0" fontId="0" fillId="2" borderId="136" xfId="0" applyFill="1" applyBorder="1" applyAlignment="1"/>
    <xf numFmtId="0" fontId="0" fillId="2" borderId="132"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1" xfId="70" applyFont="1" applyFill="1" applyBorder="1" applyAlignment="1">
      <alignment horizontal="left" vertical="center"/>
    </xf>
    <xf numFmtId="181" fontId="212" fillId="28" borderId="121"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0" xfId="0" applyFill="1" applyBorder="1" applyAlignment="1">
      <alignment horizontal="left" wrapText="1"/>
    </xf>
    <xf numFmtId="0" fontId="0" fillId="28" borderId="132" xfId="0" applyFill="1" applyBorder="1" applyAlignment="1">
      <alignment horizontal="left" wrapText="1"/>
    </xf>
    <xf numFmtId="0" fontId="0" fillId="28" borderId="120" xfId="0" applyFill="1" applyBorder="1" applyAlignment="1">
      <alignment horizontal="left"/>
    </xf>
    <xf numFmtId="0" fontId="0" fillId="28" borderId="132" xfId="0" applyFill="1" applyBorder="1" applyAlignment="1">
      <alignment horizontal="left"/>
    </xf>
    <xf numFmtId="0" fontId="44" fillId="2" borderId="0" xfId="0" applyFont="1" applyFill="1" applyBorder="1" applyAlignment="1" applyProtection="1">
      <alignment horizontal="left" vertical="top"/>
      <protection locked="0"/>
    </xf>
    <xf numFmtId="9" fontId="72" fillId="26" borderId="35" xfId="5151" applyNumberFormat="1" applyFont="1" applyFill="1" applyBorder="1" applyAlignment="1">
      <alignment horizontal="center" vertical="center" wrapText="1"/>
    </xf>
    <xf numFmtId="3" fontId="48" fillId="28" borderId="108" xfId="0" applyNumberFormat="1"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44" fillId="94" borderId="0" xfId="0" applyFont="1" applyFill="1" applyAlignment="1">
      <alignment horizontal="right" vertical="center"/>
    </xf>
    <xf numFmtId="38" fontId="51" fillId="91" borderId="108" xfId="0" applyNumberFormat="1" applyFont="1" applyFill="1" applyBorder="1" applyAlignment="1" applyProtection="1">
      <alignment horizontal="center"/>
      <protection locked="0"/>
    </xf>
    <xf numFmtId="38" fontId="51" fillId="91" borderId="132" xfId="0" applyNumberFormat="1" applyFont="1" applyFill="1" applyBorder="1" applyAlignment="1" applyProtection="1">
      <alignment horizontal="center"/>
      <protection locked="0"/>
    </xf>
    <xf numFmtId="38" fontId="51" fillId="91" borderId="9" xfId="0" applyNumberFormat="1" applyFont="1" applyFill="1" applyBorder="1" applyAlignment="1" applyProtection="1">
      <alignment horizontal="center"/>
      <protection locked="0"/>
    </xf>
    <xf numFmtId="38" fontId="51" fillId="91" borderId="110" xfId="0" applyNumberFormat="1" applyFont="1" applyFill="1" applyBorder="1" applyAlignment="1" applyProtection="1">
      <alignment horizontal="center"/>
      <protection locked="0"/>
    </xf>
    <xf numFmtId="0" fontId="209" fillId="2" borderId="0" xfId="0" applyFont="1" applyFill="1" applyProtection="1">
      <protection locked="0"/>
    </xf>
    <xf numFmtId="0" fontId="54" fillId="2" borderId="0" xfId="0" applyFont="1" applyFill="1" applyAlignment="1" applyProtection="1">
      <alignment horizontal="left" vertical="center" wrapText="1"/>
      <protection locked="0"/>
    </xf>
    <xf numFmtId="0" fontId="5" fillId="2" borderId="0" xfId="0" applyFont="1" applyFill="1" applyProtection="1">
      <protection locked="0"/>
    </xf>
    <xf numFmtId="180" fontId="8" fillId="0" borderId="0" xfId="70" applyNumberFormat="1" applyFont="1" applyFill="1" applyBorder="1" applyAlignment="1" applyProtection="1">
      <alignment horizontal="center"/>
      <protection locked="0"/>
    </xf>
    <xf numFmtId="180" fontId="8" fillId="95" borderId="0" xfId="70" applyNumberFormat="1" applyFont="1" applyFill="1" applyBorder="1" applyAlignment="1" applyProtection="1">
      <alignment horizontal="center"/>
      <protection locked="0"/>
    </xf>
    <xf numFmtId="180" fontId="8" fillId="94" borderId="0" xfId="70" applyNumberFormat="1" applyFont="1" applyFill="1" applyBorder="1" applyAlignment="1" applyProtection="1">
      <alignment horizontal="center"/>
      <protection locked="0"/>
    </xf>
    <xf numFmtId="0" fontId="44" fillId="2" borderId="0" xfId="0" applyFont="1" applyFill="1" applyAlignment="1" applyProtection="1">
      <alignment vertical="top"/>
      <protection locked="0"/>
    </xf>
    <xf numFmtId="0" fontId="32" fillId="2" borderId="0" xfId="0" applyFont="1" applyFill="1"/>
    <xf numFmtId="0" fontId="75" fillId="26" borderId="0" xfId="0" applyFont="1" applyFill="1"/>
    <xf numFmtId="0" fontId="75" fillId="26" borderId="0" xfId="2477" applyFont="1" applyFill="1"/>
    <xf numFmtId="0" fontId="72" fillId="26" borderId="0" xfId="2477" applyFont="1" applyFill="1" applyAlignment="1">
      <alignment horizontal="right" wrapText="1"/>
    </xf>
    <xf numFmtId="0" fontId="72" fillId="26" borderId="0" xfId="2477" applyFont="1" applyFill="1" applyAlignment="1">
      <alignment wrapText="1"/>
    </xf>
    <xf numFmtId="49" fontId="0" fillId="2" borderId="0" xfId="0" applyNumberFormat="1" applyFill="1"/>
    <xf numFmtId="43" fontId="0" fillId="2" borderId="0" xfId="0" applyNumberFormat="1" applyFill="1"/>
    <xf numFmtId="0" fontId="217" fillId="0" borderId="37" xfId="0" applyFont="1" applyBorder="1" applyAlignment="1">
      <alignment horizontal="left"/>
    </xf>
    <xf numFmtId="181" fontId="247" fillId="0" borderId="37" xfId="0" applyNumberFormat="1" applyFont="1" applyBorder="1"/>
    <xf numFmtId="179" fontId="247" fillId="0" borderId="37" xfId="0" applyNumberFormat="1" applyFont="1" applyBorder="1"/>
    <xf numFmtId="181" fontId="6" fillId="0" borderId="37" xfId="2477" applyNumberFormat="1" applyBorder="1"/>
    <xf numFmtId="0" fontId="0" fillId="0" borderId="0" xfId="0" applyAlignment="1">
      <alignment horizontal="left" indent="1"/>
    </xf>
    <xf numFmtId="181" fontId="6" fillId="0" borderId="0" xfId="71" applyNumberFormat="1" applyFont="1" applyBorder="1"/>
    <xf numFmtId="181" fontId="6" fillId="0" borderId="0" xfId="2477" applyNumberFormat="1"/>
    <xf numFmtId="0" fontId="246" fillId="96" borderId="141" xfId="0" applyFont="1" applyFill="1" applyBorder="1" applyAlignment="1">
      <alignment horizontal="left"/>
    </xf>
    <xf numFmtId="181" fontId="72" fillId="26" borderId="0" xfId="2477" applyNumberFormat="1" applyFont="1" applyFill="1"/>
    <xf numFmtId="181" fontId="75" fillId="26" borderId="0" xfId="2477" applyNumberFormat="1" applyFont="1" applyFill="1"/>
    <xf numFmtId="0" fontId="6" fillId="2" borderId="0" xfId="2477" applyFill="1"/>
    <xf numFmtId="0" fontId="72" fillId="26" borderId="142" xfId="2477" applyFont="1" applyFill="1" applyBorder="1" applyAlignment="1">
      <alignment horizontal="right" wrapText="1"/>
    </xf>
    <xf numFmtId="0" fontId="72" fillId="26" borderId="0" xfId="2477" applyFont="1" applyFill="1" applyAlignment="1">
      <alignment horizontal="right"/>
    </xf>
    <xf numFmtId="181" fontId="0" fillId="0" borderId="0" xfId="1" applyNumberFormat="1" applyFont="1"/>
    <xf numFmtId="0" fontId="6" fillId="0" borderId="0" xfId="2477"/>
    <xf numFmtId="181" fontId="6" fillId="0" borderId="84" xfId="2477" applyNumberFormat="1" applyBorder="1"/>
    <xf numFmtId="181" fontId="0" fillId="0" borderId="84" xfId="1" applyNumberFormat="1" applyFont="1" applyBorder="1"/>
    <xf numFmtId="0" fontId="6" fillId="0" borderId="84" xfId="2477" applyBorder="1"/>
    <xf numFmtId="0" fontId="248" fillId="2" borderId="0" xfId="0" applyFont="1" applyFill="1"/>
    <xf numFmtId="0" fontId="249" fillId="26" borderId="0" xfId="2477" applyFont="1" applyFill="1"/>
    <xf numFmtId="0" fontId="250" fillId="26" borderId="0" xfId="2477" applyFont="1" applyFill="1" applyAlignment="1">
      <alignment horizontal="right"/>
    </xf>
    <xf numFmtId="0" fontId="72" fillId="26" borderId="0" xfId="0" applyFont="1" applyFill="1" applyAlignment="1">
      <alignment horizontal="right"/>
    </xf>
    <xf numFmtId="10" fontId="6" fillId="0" borderId="143" xfId="2477" applyNumberFormat="1" applyBorder="1"/>
    <xf numFmtId="10" fontId="3" fillId="0" borderId="0" xfId="2477" applyNumberFormat="1" applyFont="1"/>
    <xf numFmtId="0" fontId="3" fillId="0" borderId="143" xfId="2477" applyFont="1" applyBorder="1"/>
    <xf numFmtId="0" fontId="3" fillId="0" borderId="144" xfId="2477" applyFont="1" applyBorder="1"/>
    <xf numFmtId="10" fontId="6" fillId="0" borderId="144" xfId="2477" applyNumberFormat="1" applyBorder="1"/>
    <xf numFmtId="10" fontId="3" fillId="0" borderId="84" xfId="2477" applyNumberFormat="1" applyFont="1" applyBorder="1"/>
    <xf numFmtId="0" fontId="0" fillId="2" borderId="0" xfId="0" applyFill="1" applyAlignment="1">
      <alignment horizontal="left" indent="1"/>
    </xf>
    <xf numFmtId="10" fontId="6" fillId="2" borderId="0" xfId="2477" applyNumberFormat="1" applyFill="1"/>
    <xf numFmtId="0" fontId="217" fillId="2" borderId="0" xfId="0" applyFont="1" applyFill="1" applyAlignment="1">
      <alignment horizontal="left"/>
    </xf>
    <xf numFmtId="10" fontId="3" fillId="2" borderId="0" xfId="2477" applyNumberFormat="1" applyFont="1" applyFill="1"/>
    <xf numFmtId="0" fontId="72" fillId="2" borderId="0" xfId="0" applyFont="1" applyFill="1"/>
    <xf numFmtId="0" fontId="72" fillId="2" borderId="0" xfId="0" applyFont="1" applyFill="1" applyAlignment="1">
      <alignment horizontal="right"/>
    </xf>
    <xf numFmtId="0" fontId="0" fillId="2" borderId="0" xfId="0" applyFill="1" applyAlignment="1">
      <alignment horizontal="left" indent="3"/>
    </xf>
    <xf numFmtId="9" fontId="0" fillId="2" borderId="0" xfId="72" applyFont="1" applyFill="1" applyBorder="1"/>
    <xf numFmtId="9" fontId="0" fillId="2" borderId="0" xfId="0" applyNumberFormat="1" applyFill="1"/>
    <xf numFmtId="175" fontId="241" fillId="2" borderId="0" xfId="5151" applyNumberFormat="1" applyFont="1" applyFill="1" applyAlignment="1">
      <alignment vertical="center"/>
    </xf>
    <xf numFmtId="0" fontId="72" fillId="26" borderId="35" xfId="5151" applyFont="1" applyFill="1" applyBorder="1" applyAlignment="1">
      <alignment horizontal="center" vertical="center" wrapText="1"/>
    </xf>
    <xf numFmtId="0" fontId="5" fillId="2" borderId="35" xfId="0" applyFont="1" applyFill="1" applyBorder="1" applyProtection="1">
      <protection locked="0"/>
    </xf>
    <xf numFmtId="43" fontId="5" fillId="2" borderId="35" xfId="0" applyNumberFormat="1" applyFont="1" applyFill="1" applyBorder="1" applyProtection="1">
      <protection locked="0"/>
    </xf>
    <xf numFmtId="43" fontId="5" fillId="2" borderId="35" xfId="71" applyFont="1" applyFill="1" applyBorder="1" applyProtection="1">
      <protection locked="0"/>
    </xf>
    <xf numFmtId="175" fontId="242" fillId="2" borderId="0" xfId="5151" applyNumberFormat="1" applyFont="1" applyFill="1" applyAlignment="1">
      <alignment vertical="center"/>
    </xf>
    <xf numFmtId="17" fontId="5" fillId="2" borderId="35" xfId="0" applyNumberFormat="1" applyFont="1" applyFill="1" applyBorder="1"/>
    <xf numFmtId="43" fontId="244" fillId="28" borderId="35" xfId="71" quotePrefix="1" applyFont="1" applyFill="1" applyBorder="1" applyAlignment="1" applyProtection="1">
      <alignment horizontal="center"/>
      <protection locked="0"/>
    </xf>
    <xf numFmtId="43" fontId="5" fillId="2" borderId="35" xfId="71" applyFont="1" applyFill="1" applyBorder="1" applyAlignment="1" applyProtection="1">
      <alignment horizontal="center"/>
      <protection locked="0"/>
    </xf>
    <xf numFmtId="43" fontId="5" fillId="28" borderId="35" xfId="71" applyFont="1" applyFill="1" applyBorder="1" applyProtection="1">
      <protection locked="0"/>
    </xf>
    <xf numFmtId="43" fontId="245" fillId="28" borderId="35" xfId="71" applyFont="1" applyFill="1" applyBorder="1" applyAlignment="1" applyProtection="1">
      <alignment horizontal="center"/>
      <protection locked="0"/>
    </xf>
    <xf numFmtId="43" fontId="5" fillId="2" borderId="35" xfId="71" quotePrefix="1" applyFont="1" applyFill="1" applyBorder="1" applyAlignment="1" applyProtection="1">
      <alignment horizontal="center"/>
      <protection locked="0"/>
    </xf>
    <xf numFmtId="43" fontId="5" fillId="2" borderId="35" xfId="71" quotePrefix="1" applyFont="1" applyFill="1" applyBorder="1" applyProtection="1">
      <protection locked="0"/>
    </xf>
    <xf numFmtId="17" fontId="4" fillId="2" borderId="35" xfId="0" applyNumberFormat="1" applyFont="1" applyFill="1" applyBorder="1"/>
    <xf numFmtId="43" fontId="4" fillId="2" borderId="35" xfId="71" applyFont="1" applyFill="1" applyBorder="1" applyProtection="1">
      <protection locked="0"/>
    </xf>
    <xf numFmtId="43" fontId="4" fillId="2" borderId="35" xfId="71" quotePrefix="1" applyFont="1" applyFill="1" applyBorder="1" applyProtection="1">
      <protection locked="0"/>
    </xf>
    <xf numFmtId="40" fontId="0" fillId="2" borderId="0" xfId="0" applyNumberFormat="1" applyFill="1"/>
    <xf numFmtId="43" fontId="5" fillId="2" borderId="35" xfId="71" applyFont="1" applyFill="1" applyBorder="1" applyAlignment="1" applyProtection="1">
      <alignment horizontal="right"/>
      <protection locked="0"/>
    </xf>
    <xf numFmtId="198" fontId="5" fillId="28" borderId="35" xfId="71" applyNumberFormat="1" applyFont="1" applyFill="1" applyBorder="1" applyProtection="1">
      <protection locked="0"/>
    </xf>
    <xf numFmtId="181" fontId="5" fillId="28" borderId="35" xfId="71" applyNumberFormat="1" applyFont="1" applyFill="1" applyBorder="1" applyProtection="1">
      <protection locked="0"/>
    </xf>
    <xf numFmtId="179" fontId="4" fillId="2" borderId="35" xfId="71" applyNumberFormat="1" applyFont="1" applyFill="1" applyBorder="1" applyProtection="1">
      <protection locked="0"/>
    </xf>
    <xf numFmtId="0" fontId="0" fillId="2" borderId="0" xfId="0" applyFill="1" applyAlignment="1">
      <alignment horizontal="left" wrapText="1"/>
    </xf>
    <xf numFmtId="17" fontId="5" fillId="2" borderId="51" xfId="0" applyNumberFormat="1" applyFont="1" applyFill="1" applyBorder="1"/>
    <xf numFmtId="43" fontId="5" fillId="2" borderId="51" xfId="71" applyFont="1" applyFill="1" applyBorder="1" applyProtection="1">
      <protection locked="0"/>
    </xf>
    <xf numFmtId="0" fontId="0" fillId="28" borderId="101" xfId="0" applyFill="1" applyBorder="1"/>
    <xf numFmtId="43" fontId="0" fillId="28" borderId="101" xfId="0" applyNumberFormat="1" applyFill="1" applyBorder="1"/>
    <xf numFmtId="0" fontId="0" fillId="28" borderId="0" xfId="0" applyFill="1"/>
    <xf numFmtId="179" fontId="5" fillId="28" borderId="35" xfId="71" applyNumberFormat="1" applyFont="1" applyFill="1" applyBorder="1" applyProtection="1">
      <protection locked="0"/>
    </xf>
    <xf numFmtId="181" fontId="5" fillId="2" borderId="35" xfId="71" applyNumberFormat="1" applyFont="1" applyFill="1" applyBorder="1" applyAlignment="1" applyProtection="1">
      <alignment horizontal="right"/>
      <protection locked="0"/>
    </xf>
    <xf numFmtId="0" fontId="44" fillId="2" borderId="0" xfId="0" applyFont="1" applyFill="1" applyProtection="1">
      <protection locked="0"/>
    </xf>
    <xf numFmtId="0" fontId="50" fillId="2" borderId="0" xfId="0" applyFont="1" applyFill="1" applyProtection="1">
      <protection locked="0"/>
    </xf>
    <xf numFmtId="0" fontId="52" fillId="26" borderId="102" xfId="0" applyFont="1" applyFill="1" applyBorder="1" applyAlignment="1" applyProtection="1">
      <alignment horizontal="center" vertical="center" wrapText="1"/>
      <protection locked="0"/>
    </xf>
    <xf numFmtId="0" fontId="52" fillId="26" borderId="96" xfId="0" applyFont="1" applyFill="1" applyBorder="1" applyAlignment="1" applyProtection="1">
      <alignment horizontal="center" vertical="center" wrapText="1"/>
      <protection locked="0"/>
    </xf>
    <xf numFmtId="0" fontId="52" fillId="26" borderId="133" xfId="0" applyFont="1" applyFill="1" applyBorder="1" applyAlignment="1" applyProtection="1">
      <alignment horizontal="center" vertical="center" wrapText="1"/>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0" fontId="49" fillId="2" borderId="0" xfId="0" applyFont="1" applyFill="1" applyProtection="1">
      <protection locked="0"/>
    </xf>
    <xf numFmtId="10"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3" fontId="208" fillId="2" borderId="0" xfId="0" applyNumberFormat="1" applyFont="1" applyFill="1" applyAlignment="1" applyProtection="1">
      <alignment vertical="center" wrapText="1"/>
      <protection locked="0"/>
    </xf>
    <xf numFmtId="10" fontId="49" fillId="2" borderId="0" xfId="0" applyNumberFormat="1" applyFont="1" applyFill="1" applyAlignment="1" applyProtection="1">
      <alignment horizontal="center" vertical="center"/>
      <protection locked="0"/>
    </xf>
    <xf numFmtId="0" fontId="91" fillId="2" borderId="87" xfId="0" applyFont="1" applyFill="1" applyBorder="1" applyAlignment="1" applyProtection="1">
      <alignment vertical="top"/>
      <protection locked="0"/>
    </xf>
    <xf numFmtId="0" fontId="45" fillId="2" borderId="0" xfId="0" applyFont="1" applyFill="1" applyAlignment="1" applyProtection="1">
      <alignment vertical="top" wrapText="1"/>
      <protection locked="0"/>
    </xf>
    <xf numFmtId="3" fontId="45" fillId="2" borderId="0" xfId="0" applyNumberFormat="1" applyFont="1" applyFill="1" applyAlignment="1" applyProtection="1">
      <alignment horizontal="left"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wrapText="1"/>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3" fontId="45" fillId="2" borderId="84" xfId="0" applyNumberFormat="1" applyFont="1" applyFill="1" applyBorder="1" applyAlignment="1" applyProtection="1">
      <alignment vertical="center" wrapText="1"/>
      <protection locked="0"/>
    </xf>
    <xf numFmtId="3" fontId="45" fillId="2" borderId="8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286" fontId="45"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0" applyNumberFormat="1" applyFont="1" applyFill="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0" fontId="91" fillId="2" borderId="87"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58" fillId="2" borderId="0" xfId="0" applyNumberFormat="1"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107" xfId="0" applyFont="1" applyFill="1" applyBorder="1" applyAlignment="1" applyProtection="1">
      <alignment horizontal="left" vertical="center"/>
      <protection locked="0"/>
    </xf>
    <xf numFmtId="0" fontId="45" fillId="2" borderId="84" xfId="0" applyFont="1" applyFill="1" applyBorder="1" applyAlignment="1" applyProtection="1">
      <alignment horizontal="left" vertical="center"/>
      <protection locked="0"/>
    </xf>
    <xf numFmtId="39" fontId="42" fillId="2" borderId="84" xfId="0" applyNumberFormat="1" applyFont="1" applyFill="1" applyBorder="1" applyAlignment="1" applyProtection="1">
      <alignment horizontal="center"/>
      <protection locked="0"/>
    </xf>
    <xf numFmtId="39" fontId="41" fillId="2" borderId="84" xfId="0" applyNumberFormat="1" applyFont="1" applyFill="1" applyBorder="1" applyAlignment="1" applyProtection="1">
      <alignment horizontal="center"/>
      <protection locked="0"/>
    </xf>
    <xf numFmtId="39" fontId="58" fillId="2" borderId="84" xfId="0" applyNumberFormat="1" applyFont="1" applyFill="1" applyBorder="1" applyAlignment="1" applyProtection="1">
      <alignment horizontal="left"/>
      <protection locked="0"/>
    </xf>
    <xf numFmtId="39" fontId="58" fillId="2" borderId="84" xfId="0" applyNumberFormat="1" applyFont="1" applyFill="1" applyBorder="1" applyAlignment="1" applyProtection="1">
      <alignment horizontal="center"/>
      <protection locked="0"/>
    </xf>
    <xf numFmtId="0" fontId="41" fillId="2" borderId="84" xfId="0" applyFont="1" applyFill="1" applyBorder="1" applyProtection="1">
      <protection locked="0"/>
    </xf>
    <xf numFmtId="0" fontId="41" fillId="2" borderId="110"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10" fontId="34"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9" fontId="41" fillId="2" borderId="0" xfId="0" applyNumberFormat="1" applyFont="1" applyFill="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173" fontId="45" fillId="2" borderId="0" xfId="0" applyNumberFormat="1" applyFont="1" applyFill="1" applyAlignment="1" applyProtection="1">
      <alignment horizontal="center" vertical="center"/>
      <protection locked="0"/>
    </xf>
    <xf numFmtId="3" fontId="41" fillId="2" borderId="84"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207" fillId="2" borderId="0" xfId="0" applyFont="1" applyFill="1" applyProtection="1">
      <protection locked="0"/>
    </xf>
    <xf numFmtId="3" fontId="91" fillId="95" borderId="87" xfId="0" applyNumberFormat="1" applyFont="1" applyFill="1" applyBorder="1" applyAlignment="1" applyProtection="1">
      <alignment vertical="center"/>
      <protection locked="0"/>
    </xf>
    <xf numFmtId="3" fontId="91" fillId="95" borderId="120" xfId="0" applyNumberFormat="1" applyFont="1" applyFill="1" applyBorder="1" applyAlignment="1" applyProtection="1">
      <alignment vertical="center" wrapText="1"/>
      <protection locked="0"/>
    </xf>
    <xf numFmtId="3" fontId="45" fillId="2" borderId="136" xfId="0" applyNumberFormat="1" applyFont="1" applyFill="1" applyBorder="1" applyAlignment="1" applyProtection="1">
      <alignment vertical="center" wrapText="1"/>
      <protection locked="0"/>
    </xf>
    <xf numFmtId="3" fontId="45" fillId="2" borderId="136" xfId="0" applyNumberFormat="1" applyFont="1" applyFill="1" applyBorder="1" applyAlignment="1" applyProtection="1">
      <alignment horizontal="center" vertical="center"/>
      <protection locked="0"/>
    </xf>
    <xf numFmtId="3" fontId="8" fillId="2" borderId="136" xfId="0" applyNumberFormat="1" applyFont="1" applyFill="1" applyBorder="1" applyAlignment="1" applyProtection="1">
      <alignment horizontal="center" vertical="center"/>
      <protection locked="0"/>
    </xf>
    <xf numFmtId="9" fontId="41" fillId="2" borderId="136" xfId="0" applyNumberFormat="1" applyFont="1" applyFill="1" applyBorder="1" applyAlignment="1" applyProtection="1">
      <alignment horizontal="center" vertical="center"/>
      <protection locked="0"/>
    </xf>
    <xf numFmtId="9" fontId="41" fillId="2" borderId="132" xfId="0" applyNumberFormat="1" applyFont="1" applyFill="1" applyBorder="1" applyAlignment="1" applyProtection="1">
      <alignment horizontal="center" vertical="center"/>
      <protection locked="0"/>
    </xf>
    <xf numFmtId="3" fontId="91" fillId="26" borderId="87" xfId="0" applyNumberFormat="1" applyFont="1" applyFill="1" applyBorder="1" applyAlignment="1" applyProtection="1">
      <alignment vertical="center" wrapText="1"/>
      <protection locked="0"/>
    </xf>
    <xf numFmtId="3" fontId="45" fillId="26" borderId="0" xfId="0" applyNumberFormat="1" applyFont="1" applyFill="1" applyAlignment="1" applyProtection="1">
      <alignment vertical="center" wrapText="1"/>
      <protection locked="0"/>
    </xf>
    <xf numFmtId="3" fontId="45" fillId="26" borderId="0" xfId="0" applyNumberFormat="1" applyFont="1" applyFill="1" applyAlignment="1" applyProtection="1">
      <alignment horizontal="center" vertical="center"/>
      <protection locked="0"/>
    </xf>
    <xf numFmtId="3" fontId="8" fillId="26" borderId="0" xfId="0" applyNumberFormat="1" applyFont="1" applyFill="1" applyAlignment="1" applyProtection="1">
      <alignment horizontal="center" vertical="center"/>
      <protection locked="0"/>
    </xf>
    <xf numFmtId="9" fontId="41" fillId="26" borderId="0" xfId="0" applyNumberFormat="1" applyFont="1" applyFill="1" applyAlignment="1" applyProtection="1">
      <alignment horizontal="center" vertical="center"/>
      <protection locked="0"/>
    </xf>
    <xf numFmtId="9" fontId="41" fillId="26" borderId="12" xfId="0" applyNumberFormat="1" applyFont="1" applyFill="1" applyBorder="1" applyAlignment="1" applyProtection="1">
      <alignment horizontal="center" vertical="center"/>
      <protection locked="0"/>
    </xf>
    <xf numFmtId="0" fontId="251" fillId="2" borderId="87" xfId="0" applyFont="1" applyFill="1" applyBorder="1" applyProtection="1">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0" fontId="252" fillId="2" borderId="87" xfId="0" applyFont="1" applyFill="1" applyBorder="1" applyProtection="1">
      <protection locked="0"/>
    </xf>
    <xf numFmtId="9" fontId="41" fillId="28" borderId="0" xfId="71" applyNumberFormat="1" applyFont="1" applyFill="1" applyAlignment="1" applyProtection="1">
      <alignment horizontal="center" vertical="center"/>
      <protection locked="0"/>
    </xf>
    <xf numFmtId="0" fontId="41" fillId="2" borderId="87" xfId="0" applyFont="1" applyFill="1" applyBorder="1" applyProtection="1">
      <protection locked="0"/>
    </xf>
    <xf numFmtId="0" fontId="41" fillId="2" borderId="12" xfId="0" applyFont="1" applyFill="1" applyBorder="1" applyProtection="1">
      <protection locked="0"/>
    </xf>
    <xf numFmtId="0" fontId="41" fillId="2" borderId="136" xfId="0" applyFont="1" applyFill="1" applyBorder="1" applyProtection="1">
      <protection locked="0"/>
    </xf>
    <xf numFmtId="3" fontId="41" fillId="2" borderId="136" xfId="0" applyNumberFormat="1" applyFont="1" applyFill="1" applyBorder="1" applyAlignment="1" applyProtection="1">
      <alignment horizontal="center"/>
      <protection locked="0"/>
    </xf>
    <xf numFmtId="0" fontId="91" fillId="95" borderId="87" xfId="0" applyFont="1" applyFill="1" applyBorder="1" applyAlignment="1" applyProtection="1">
      <alignment vertical="top" wrapText="1"/>
      <protection locked="0"/>
    </xf>
    <xf numFmtId="0" fontId="91" fillId="0" borderId="87" xfId="0" applyFont="1" applyBorder="1" applyAlignment="1" applyProtection="1">
      <alignment vertical="top" wrapText="1"/>
      <protection locked="0"/>
    </xf>
    <xf numFmtId="3" fontId="58" fillId="94" borderId="35" xfId="0" applyNumberFormat="1" applyFont="1" applyFill="1" applyBorder="1" applyAlignment="1" applyProtection="1">
      <alignment horizontal="center" vertical="center"/>
      <protection locked="0"/>
    </xf>
    <xf numFmtId="0" fontId="34" fillId="2" borderId="0" xfId="0" applyFont="1" applyFill="1" applyAlignment="1" applyProtection="1">
      <alignment horizontal="center" vertical="center"/>
      <protection locked="0"/>
    </xf>
    <xf numFmtId="3" fontId="231" fillId="0" borderId="87" xfId="0" applyNumberFormat="1" applyFont="1" applyBorder="1" applyAlignment="1" applyProtection="1">
      <alignment vertical="center" wrapText="1"/>
      <protection locked="0"/>
    </xf>
    <xf numFmtId="10" fontId="210" fillId="2" borderId="0" xfId="0" applyNumberFormat="1" applyFont="1" applyFill="1" applyAlignment="1" applyProtection="1">
      <alignment horizontal="center" vertical="center"/>
      <protection locked="0"/>
    </xf>
    <xf numFmtId="3" fontId="91" fillId="94" borderId="87" xfId="0" applyNumberFormat="1" applyFont="1" applyFill="1" applyBorder="1" applyAlignment="1" applyProtection="1">
      <alignment vertical="center"/>
      <protection locked="0"/>
    </xf>
    <xf numFmtId="3" fontId="91" fillId="2" borderId="120" xfId="0" applyNumberFormat="1" applyFont="1" applyFill="1" applyBorder="1" applyAlignment="1" applyProtection="1">
      <alignment vertical="center" wrapText="1"/>
      <protection locked="0"/>
    </xf>
    <xf numFmtId="0" fontId="41" fillId="2" borderId="136" xfId="0" applyFont="1" applyFill="1" applyBorder="1" applyAlignment="1" applyProtection="1">
      <alignment horizontal="center" vertical="center"/>
      <protection locked="0"/>
    </xf>
    <xf numFmtId="0" fontId="0" fillId="2" borderId="136" xfId="0" applyFill="1" applyBorder="1" applyProtection="1">
      <protection locked="0"/>
    </xf>
    <xf numFmtId="1" fontId="41" fillId="2" borderId="136" xfId="0" applyNumberFormat="1" applyFont="1" applyFill="1" applyBorder="1" applyAlignment="1" applyProtection="1">
      <alignment horizontal="center" vertical="center"/>
      <protection locked="0"/>
    </xf>
    <xf numFmtId="0" fontId="253" fillId="95" borderId="0" xfId="0" applyFont="1" applyFill="1" applyProtection="1">
      <protection locked="0"/>
    </xf>
    <xf numFmtId="3" fontId="91" fillId="0" borderId="87" xfId="0" applyNumberFormat="1" applyFont="1" applyBorder="1" applyAlignment="1" applyProtection="1">
      <alignment vertical="center"/>
      <protection locked="0"/>
    </xf>
    <xf numFmtId="3" fontId="45" fillId="26" borderId="101" xfId="0" applyNumberFormat="1" applyFont="1" applyFill="1" applyBorder="1" applyAlignment="1" applyProtection="1">
      <alignment vertical="center" wrapText="1"/>
      <protection locked="0"/>
    </xf>
    <xf numFmtId="3" fontId="45" fillId="26" borderId="101" xfId="0" applyNumberFormat="1" applyFont="1" applyFill="1" applyBorder="1" applyAlignment="1" applyProtection="1">
      <alignment horizontal="center" vertical="center"/>
      <protection locked="0"/>
    </xf>
    <xf numFmtId="9" fontId="41" fillId="26" borderId="101" xfId="0" applyNumberFormat="1" applyFont="1" applyFill="1" applyBorder="1" applyAlignment="1" applyProtection="1">
      <alignment horizontal="center" vertical="center"/>
      <protection locked="0"/>
    </xf>
    <xf numFmtId="9" fontId="41" fillId="26" borderId="95" xfId="0" applyNumberFormat="1" applyFont="1" applyFill="1" applyBorder="1" applyAlignment="1" applyProtection="1">
      <alignment horizontal="center" vertical="center"/>
      <protection locked="0"/>
    </xf>
    <xf numFmtId="0" fontId="41" fillId="2" borderId="136" xfId="71" applyNumberFormat="1" applyFont="1" applyFill="1" applyBorder="1" applyAlignment="1" applyProtection="1">
      <alignment horizontal="center" vertical="center"/>
      <protection locked="0"/>
    </xf>
    <xf numFmtId="0" fontId="91" fillId="2" borderId="0" xfId="0" applyFont="1" applyFill="1" applyAlignment="1" applyProtection="1">
      <alignment vertical="top" wrapText="1"/>
      <protection locked="0"/>
    </xf>
    <xf numFmtId="3" fontId="91" fillId="2" borderId="0" xfId="0" applyNumberFormat="1" applyFont="1" applyFill="1" applyAlignment="1" applyProtection="1">
      <alignment vertical="center"/>
      <protection locked="0"/>
    </xf>
    <xf numFmtId="3" fontId="91" fillId="2" borderId="0" xfId="0" applyNumberFormat="1" applyFont="1" applyFill="1" applyAlignment="1" applyProtection="1">
      <alignment horizontal="center" vertical="center"/>
      <protection locked="0"/>
    </xf>
    <xf numFmtId="3" fontId="45" fillId="95" borderId="0" xfId="0" applyNumberFormat="1" applyFont="1" applyFill="1" applyAlignment="1" applyProtection="1">
      <alignment horizontal="center" vertical="center"/>
      <protection locked="0"/>
    </xf>
    <xf numFmtId="0" fontId="91" fillId="95" borderId="0" xfId="0" applyFont="1" applyFill="1" applyAlignment="1" applyProtection="1">
      <alignment vertical="top" wrapText="1"/>
      <protection locked="0"/>
    </xf>
    <xf numFmtId="3" fontId="91" fillId="95" borderId="0" xfId="0" applyNumberFormat="1" applyFont="1" applyFill="1" applyAlignment="1" applyProtection="1">
      <alignment vertical="center"/>
      <protection locked="0"/>
    </xf>
    <xf numFmtId="3" fontId="41" fillId="26" borderId="101" xfId="0" applyNumberFormat="1" applyFont="1" applyFill="1" applyBorder="1" applyAlignment="1" applyProtection="1">
      <alignment horizontal="center" vertical="center"/>
      <protection locked="0"/>
    </xf>
    <xf numFmtId="0" fontId="251" fillId="2" borderId="0" xfId="0" applyFont="1" applyFill="1" applyProtection="1">
      <protection locked="0"/>
    </xf>
    <xf numFmtId="3" fontId="91" fillId="94" borderId="0" xfId="0" applyNumberFormat="1" applyFont="1" applyFill="1" applyAlignment="1" applyProtection="1">
      <alignment vertical="center"/>
      <protection locked="0"/>
    </xf>
    <xf numFmtId="43" fontId="41" fillId="2" borderId="0" xfId="71" applyFont="1" applyFill="1" applyBorder="1" applyAlignment="1" applyProtection="1">
      <alignment horizontal="center" vertical="center"/>
      <protection locked="0"/>
    </xf>
    <xf numFmtId="10" fontId="210" fillId="28" borderId="0" xfId="0" applyNumberFormat="1" applyFont="1" applyFill="1" applyAlignment="1">
      <alignment horizontal="center" vertical="center"/>
    </xf>
    <xf numFmtId="3" fontId="58" fillId="94" borderId="0" xfId="0" applyNumberFormat="1" applyFont="1" applyFill="1" applyAlignment="1" applyProtection="1">
      <alignment horizontal="left" vertical="center"/>
      <protection locked="0"/>
    </xf>
    <xf numFmtId="10" fontId="45" fillId="91" borderId="8" xfId="0" applyNumberFormat="1" applyFont="1" applyFill="1" applyBorder="1" applyAlignment="1">
      <alignment horizontal="center"/>
    </xf>
    <xf numFmtId="10" fontId="8" fillId="97" borderId="14" xfId="0" applyNumberFormat="1" applyFont="1" applyFill="1" applyBorder="1"/>
    <xf numFmtId="10" fontId="45" fillId="91" borderId="7" xfId="0" applyNumberFormat="1" applyFont="1" applyFill="1" applyBorder="1"/>
    <xf numFmtId="10" fontId="8" fillId="97" borderId="8" xfId="0" applyNumberFormat="1" applyFont="1" applyFill="1" applyBorder="1"/>
    <xf numFmtId="173" fontId="45" fillId="95" borderId="7" xfId="70" applyNumberFormat="1" applyFont="1" applyFill="1" applyBorder="1"/>
    <xf numFmtId="3" fontId="255" fillId="2" borderId="87" xfId="0" applyNumberFormat="1" applyFont="1" applyFill="1" applyBorder="1" applyAlignment="1" applyProtection="1">
      <alignment vertical="center"/>
      <protection locked="0"/>
    </xf>
    <xf numFmtId="0" fontId="91" fillId="98" borderId="87" xfId="0" applyFont="1" applyFill="1" applyBorder="1" applyAlignment="1" applyProtection="1">
      <alignment vertical="top" wrapText="1"/>
      <protection locked="0"/>
    </xf>
    <xf numFmtId="3" fontId="45" fillId="97" borderId="0" xfId="0" applyNumberFormat="1" applyFont="1" applyFill="1" applyAlignment="1" applyProtection="1">
      <alignment horizontal="center" vertical="center"/>
      <protection locked="0"/>
    </xf>
    <xf numFmtId="3" fontId="45" fillId="91" borderId="35" xfId="0" applyNumberFormat="1" applyFont="1" applyFill="1" applyBorder="1" applyAlignment="1" applyProtection="1">
      <alignment horizontal="center" vertical="center"/>
      <protection locked="0"/>
    </xf>
    <xf numFmtId="3" fontId="45" fillId="91" borderId="145" xfId="0" applyNumberFormat="1" applyFont="1" applyFill="1" applyBorder="1" applyAlignment="1" applyProtection="1">
      <alignment horizontal="center" vertical="center"/>
      <protection locked="0"/>
    </xf>
    <xf numFmtId="9" fontId="45" fillId="91" borderId="0" xfId="0" applyNumberFormat="1" applyFont="1" applyFill="1" applyAlignment="1">
      <alignment vertical="top"/>
    </xf>
    <xf numFmtId="10" fontId="45" fillId="91" borderId="0" xfId="0" applyNumberFormat="1" applyFont="1" applyFill="1" applyAlignment="1">
      <alignment horizontal="center" vertical="center"/>
    </xf>
    <xf numFmtId="10" fontId="51" fillId="91" borderId="0" xfId="0" applyNumberFormat="1" applyFont="1" applyFill="1" applyAlignment="1" applyProtection="1">
      <alignment horizontal="center" vertical="center"/>
      <protection locked="0"/>
    </xf>
    <xf numFmtId="3" fontId="58" fillId="97" borderId="0" xfId="0" applyNumberFormat="1" applyFont="1" applyFill="1" applyAlignment="1" applyProtection="1">
      <alignment horizontal="center" vertical="center"/>
      <protection locked="0"/>
    </xf>
    <xf numFmtId="3" fontId="45" fillId="91" borderId="36" xfId="0" applyNumberFormat="1" applyFont="1" applyFill="1" applyBorder="1" applyAlignment="1" applyProtection="1">
      <alignment horizontal="center" vertical="center"/>
      <protection locked="0"/>
    </xf>
    <xf numFmtId="3" fontId="45" fillId="91" borderId="147" xfId="0" applyNumberFormat="1" applyFont="1" applyFill="1" applyBorder="1" applyAlignment="1" applyProtection="1">
      <alignment horizontal="center" vertical="center"/>
      <protection locked="0"/>
    </xf>
    <xf numFmtId="10" fontId="256" fillId="97" borderId="0" xfId="0" applyNumberFormat="1" applyFont="1" applyFill="1" applyAlignment="1">
      <alignment horizontal="center" vertical="center"/>
    </xf>
    <xf numFmtId="3" fontId="91" fillId="98" borderId="87" xfId="0" applyNumberFormat="1" applyFont="1" applyFill="1" applyBorder="1" applyAlignment="1" applyProtection="1">
      <alignment vertical="center"/>
      <protection locked="0"/>
    </xf>
    <xf numFmtId="0" fontId="45" fillId="97" borderId="0" xfId="0" applyFont="1" applyFill="1" applyAlignment="1" applyProtection="1">
      <alignment vertical="top" wrapText="1"/>
      <protection locked="0"/>
    </xf>
    <xf numFmtId="10" fontId="51" fillId="97" borderId="0" xfId="0" applyNumberFormat="1" applyFont="1" applyFill="1" applyAlignment="1" applyProtection="1">
      <alignment horizontal="center" vertical="center"/>
      <protection locked="0"/>
    </xf>
    <xf numFmtId="10" fontId="257" fillId="97" borderId="0" xfId="0" applyNumberFormat="1" applyFont="1" applyFill="1" applyAlignment="1" applyProtection="1">
      <alignment horizontal="center" vertical="center"/>
      <protection locked="0"/>
    </xf>
    <xf numFmtId="0" fontId="91" fillId="97" borderId="87" xfId="0" applyFont="1" applyFill="1" applyBorder="1" applyAlignment="1" applyProtection="1">
      <alignment vertical="top" wrapText="1"/>
      <protection locked="0"/>
    </xf>
    <xf numFmtId="10" fontId="210" fillId="2" borderId="0" xfId="0" applyNumberFormat="1" applyFont="1" applyFill="1" applyBorder="1" applyAlignment="1">
      <alignment horizontal="center" vertical="center"/>
    </xf>
    <xf numFmtId="0" fontId="258" fillId="97" borderId="0" xfId="0" applyFont="1" applyFill="1" applyAlignment="1" applyProtection="1">
      <alignment horizontal="center" vertical="center"/>
      <protection locked="0"/>
    </xf>
    <xf numFmtId="10" fontId="257" fillId="91" borderId="0" xfId="0" applyNumberFormat="1" applyFont="1" applyFill="1" applyAlignment="1" applyProtection="1">
      <alignment horizontal="center" vertical="center"/>
      <protection locked="0"/>
    </xf>
    <xf numFmtId="9" fontId="51" fillId="91" borderId="12" xfId="0" applyNumberFormat="1" applyFont="1" applyFill="1" applyBorder="1" applyAlignment="1" applyProtection="1">
      <alignment horizontal="center" vertical="center"/>
      <protection locked="0"/>
    </xf>
    <xf numFmtId="0" fontId="158" fillId="97" borderId="0" xfId="0" applyFont="1" applyFill="1" applyProtection="1">
      <protection locked="0"/>
    </xf>
    <xf numFmtId="3" fontId="91" fillId="97" borderId="87" xfId="0" applyNumberFormat="1" applyFont="1" applyFill="1" applyBorder="1" applyAlignment="1" applyProtection="1">
      <alignment vertical="center"/>
      <protection locked="0"/>
    </xf>
    <xf numFmtId="9" fontId="51" fillId="97" borderId="12" xfId="0" applyNumberFormat="1" applyFont="1" applyFill="1" applyBorder="1" applyAlignment="1" applyProtection="1">
      <alignment horizontal="center" vertical="center"/>
      <protection locked="0"/>
    </xf>
    <xf numFmtId="10" fontId="256" fillId="97" borderId="0" xfId="0" applyNumberFormat="1" applyFont="1" applyFill="1" applyAlignment="1" applyProtection="1">
      <alignment horizontal="center" vertical="center"/>
      <protection locked="0"/>
    </xf>
    <xf numFmtId="3" fontId="227" fillId="97" borderId="87" xfId="0" applyNumberFormat="1" applyFont="1" applyFill="1" applyBorder="1" applyAlignment="1" applyProtection="1">
      <alignment vertical="center" wrapText="1"/>
      <protection locked="0"/>
    </xf>
    <xf numFmtId="0" fontId="258" fillId="97" borderId="12" xfId="0" applyFont="1" applyFill="1" applyBorder="1" applyAlignment="1" applyProtection="1">
      <alignment horizontal="center" vertical="center"/>
      <protection locked="0"/>
    </xf>
    <xf numFmtId="0" fontId="91" fillId="97" borderId="0" xfId="0" applyFont="1" applyFill="1" applyAlignment="1" applyProtection="1">
      <alignment vertical="top" wrapText="1"/>
      <protection locked="0"/>
    </xf>
    <xf numFmtId="3" fontId="91" fillId="97" borderId="0" xfId="0" applyNumberFormat="1" applyFont="1" applyFill="1" applyAlignment="1" applyProtection="1">
      <alignment vertical="center"/>
      <protection locked="0"/>
    </xf>
    <xf numFmtId="3" fontId="45" fillId="98" borderId="0" xfId="0" applyNumberFormat="1" applyFont="1" applyFill="1" applyAlignment="1" applyProtection="1">
      <alignment horizontal="center" vertical="center"/>
      <protection locked="0"/>
    </xf>
    <xf numFmtId="10" fontId="45" fillId="97" borderId="0" xfId="0" applyNumberFormat="1" applyFont="1" applyFill="1" applyAlignment="1" applyProtection="1">
      <alignment horizontal="center" vertical="center"/>
      <protection locked="0"/>
    </xf>
    <xf numFmtId="3" fontId="91" fillId="97" borderId="0" xfId="0" applyNumberFormat="1" applyFont="1" applyFill="1" applyAlignment="1" applyProtection="1">
      <alignment horizontal="center" vertical="center"/>
      <protection locked="0"/>
    </xf>
    <xf numFmtId="3" fontId="45" fillId="94" borderId="0" xfId="0" applyNumberFormat="1" applyFont="1" applyFill="1" applyAlignment="1" applyProtection="1">
      <alignment horizontal="center" vertical="center"/>
      <protection locked="0"/>
    </xf>
    <xf numFmtId="0" fontId="91" fillId="99" borderId="0" xfId="0" applyFont="1" applyFill="1" applyAlignment="1" applyProtection="1">
      <alignment vertical="top" wrapText="1"/>
      <protection locked="0"/>
    </xf>
    <xf numFmtId="3" fontId="91" fillId="94" borderId="120" xfId="0" applyNumberFormat="1" applyFont="1" applyFill="1" applyBorder="1" applyAlignment="1" applyProtection="1">
      <alignment vertical="center"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7"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1" xfId="0" applyFont="1" applyFill="1" applyBorder="1" applyAlignment="1">
      <alignment wrapText="1"/>
    </xf>
    <xf numFmtId="0" fontId="91" fillId="2" borderId="95" xfId="0" applyFont="1" applyFill="1" applyBorder="1" applyAlignment="1">
      <alignment wrapText="1"/>
    </xf>
    <xf numFmtId="0" fontId="91" fillId="2" borderId="12" xfId="0" applyFont="1" applyFill="1" applyBorder="1" applyAlignment="1">
      <alignment wrapText="1"/>
    </xf>
    <xf numFmtId="0" fontId="48" fillId="2" borderId="136" xfId="0" applyFont="1" applyFill="1" applyBorder="1" applyAlignment="1">
      <alignment wrapText="1"/>
    </xf>
    <xf numFmtId="0" fontId="48" fillId="2" borderId="132" xfId="0" applyFont="1" applyFill="1" applyBorder="1" applyAlignment="1">
      <alignment wrapText="1"/>
    </xf>
    <xf numFmtId="0" fontId="48" fillId="2" borderId="101" xfId="0" applyFont="1" applyFill="1" applyBorder="1" applyAlignment="1">
      <alignment wrapText="1"/>
    </xf>
    <xf numFmtId="0" fontId="48" fillId="2" borderId="95" xfId="0" applyFont="1" applyFill="1" applyBorder="1" applyAlignment="1">
      <alignment wrapText="1"/>
    </xf>
    <xf numFmtId="0" fontId="230" fillId="2" borderId="0" xfId="0" applyFont="1" applyFill="1" applyAlignment="1">
      <alignment horizontal="left"/>
    </xf>
    <xf numFmtId="0" fontId="91" fillId="2" borderId="116" xfId="0" applyFont="1" applyFill="1" applyBorder="1" applyAlignment="1">
      <alignment horizontal="center" wrapText="1"/>
    </xf>
    <xf numFmtId="0" fontId="91" fillId="2" borderId="101" xfId="0" applyFont="1" applyFill="1" applyBorder="1" applyAlignment="1">
      <alignment horizontal="center" wrapText="1"/>
    </xf>
    <xf numFmtId="0" fontId="91" fillId="2" borderId="95" xfId="0" applyFont="1" applyFill="1" applyBorder="1" applyAlignment="1">
      <alignment horizontal="center" wrapText="1"/>
    </xf>
    <xf numFmtId="0" fontId="91" fillId="2" borderId="87"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7" xfId="0" applyFont="1" applyFill="1" applyBorder="1" applyAlignment="1">
      <alignment horizontal="center" wrapText="1"/>
    </xf>
    <xf numFmtId="0" fontId="91" fillId="2" borderId="5" xfId="0" applyFont="1" applyFill="1" applyBorder="1" applyAlignment="1">
      <alignment horizontal="center" wrapText="1"/>
    </xf>
    <xf numFmtId="0" fontId="91" fillId="2" borderId="110" xfId="0" applyFont="1" applyFill="1" applyBorder="1" applyAlignment="1">
      <alignment horizontal="center" wrapText="1"/>
    </xf>
    <xf numFmtId="175" fontId="91" fillId="91" borderId="120" xfId="0" applyNumberFormat="1" applyFont="1" applyFill="1" applyBorder="1" applyAlignment="1">
      <alignment horizontal="left"/>
    </xf>
    <xf numFmtId="175" fontId="91" fillId="91" borderId="132"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0" xfId="6" applyNumberFormat="1" applyFont="1" applyFill="1" applyBorder="1" applyAlignment="1">
      <alignment horizontal="center" vertical="center" wrapText="1"/>
    </xf>
    <xf numFmtId="174" fontId="213" fillId="26" borderId="132" xfId="6" applyNumberFormat="1" applyFont="1" applyFill="1" applyBorder="1" applyAlignment="1">
      <alignment horizontal="center" vertical="center" wrapText="1"/>
    </xf>
    <xf numFmtId="175" fontId="91" fillId="28" borderId="120" xfId="0" applyNumberFormat="1" applyFont="1" applyFill="1" applyBorder="1" applyAlignment="1">
      <alignment horizontal="left"/>
    </xf>
    <xf numFmtId="175" fontId="91" fillId="28" borderId="132" xfId="0" applyNumberFormat="1" applyFont="1" applyFill="1" applyBorder="1" applyAlignment="1">
      <alignment horizontal="left"/>
    </xf>
    <xf numFmtId="175" fontId="47" fillId="2" borderId="120" xfId="0" applyNumberFormat="1" applyFont="1" applyFill="1" applyBorder="1" applyAlignment="1">
      <alignment horizontal="left"/>
    </xf>
    <xf numFmtId="175" fontId="47" fillId="2" borderId="132" xfId="0" applyNumberFormat="1" applyFont="1" applyFill="1" applyBorder="1" applyAlignment="1">
      <alignment horizontal="left"/>
    </xf>
    <xf numFmtId="0" fontId="0" fillId="28" borderId="120" xfId="0" applyFill="1" applyBorder="1" applyAlignment="1">
      <alignment horizontal="left" wrapText="1"/>
    </xf>
    <xf numFmtId="0" fontId="0" fillId="28" borderId="132" xfId="0" applyFill="1" applyBorder="1" applyAlignment="1">
      <alignment horizontal="left" wrapText="1"/>
    </xf>
    <xf numFmtId="0" fontId="213" fillId="26" borderId="120" xfId="0" applyFont="1" applyFill="1" applyBorder="1" applyAlignment="1">
      <alignment horizontal="center"/>
    </xf>
    <xf numFmtId="0" fontId="213" fillId="26" borderId="132" xfId="0" applyFont="1" applyFill="1" applyBorder="1" applyAlignment="1">
      <alignment horizontal="center"/>
    </xf>
    <xf numFmtId="0" fontId="0" fillId="28" borderId="120" xfId="0" applyFill="1" applyBorder="1" applyAlignment="1">
      <alignment horizontal="left"/>
    </xf>
    <xf numFmtId="0" fontId="0" fillId="28" borderId="132"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8" fillId="92" borderId="0" xfId="0" applyFont="1" applyFill="1" applyAlignment="1">
      <alignment horizontal="left" vertical="center" wrapText="1"/>
    </xf>
    <xf numFmtId="0" fontId="44" fillId="2" borderId="0" xfId="0" applyFont="1" applyFill="1" applyBorder="1" applyAlignment="1">
      <alignment horizontal="left" vertical="top"/>
    </xf>
    <xf numFmtId="0" fontId="45" fillId="2" borderId="109" xfId="0" applyFont="1" applyFill="1" applyBorder="1" applyAlignment="1" applyProtection="1">
      <alignment horizontal="center" vertical="center" wrapText="1"/>
      <protection locked="0"/>
    </xf>
    <xf numFmtId="0" fontId="45" fillId="2" borderId="100" xfId="0" applyFont="1" applyFill="1" applyBorder="1" applyAlignment="1" applyProtection="1">
      <alignment horizontal="center" vertical="center" wrapText="1"/>
      <protection locked="0"/>
    </xf>
    <xf numFmtId="0" fontId="45" fillId="2" borderId="119" xfId="0" applyFont="1" applyFill="1" applyBorder="1" applyAlignment="1" applyProtection="1">
      <alignment horizontal="center" vertical="center" wrapText="1"/>
      <protection locked="0"/>
    </xf>
    <xf numFmtId="0" fontId="45" fillId="2" borderId="51"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38" xfId="40" applyNumberFormat="1" applyFont="1" applyFill="1" applyBorder="1" applyAlignment="1">
      <alignment horizontal="left" vertical="center"/>
    </xf>
    <xf numFmtId="178" fontId="212" fillId="92" borderId="139"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28" xfId="0" applyFont="1" applyFill="1" applyBorder="1" applyAlignment="1" applyProtection="1">
      <alignment horizontal="center" vertical="center" wrapText="1"/>
      <protection locked="0"/>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03"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104"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52" fillId="26" borderId="103"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28" xfId="0" applyNumberFormat="1" applyFont="1" applyFill="1" applyBorder="1" applyAlignment="1" applyProtection="1">
      <alignment horizontal="center" vertical="center"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49"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146" xfId="5151" applyNumberFormat="1" applyFont="1" applyFill="1" applyBorder="1" applyAlignment="1">
      <alignment horizontal="center" vertical="center" wrapText="1"/>
    </xf>
    <xf numFmtId="9" fontId="72" fillId="26" borderId="38"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72" fillId="26" borderId="118" xfId="5151" applyNumberFormat="1" applyFont="1" applyFill="1" applyBorder="1" applyAlignment="1">
      <alignment horizontal="center" vertical="center" wrapText="1"/>
    </xf>
    <xf numFmtId="9" fontId="72" fillId="26" borderId="140" xfId="5151" applyNumberFormat="1" applyFont="1" applyFill="1" applyBorder="1" applyAlignment="1">
      <alignment horizontal="center" vertical="center" wrapText="1"/>
    </xf>
    <xf numFmtId="9" fontId="72" fillId="26" borderId="145"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391" y="0"/>
          <a:ext cx="17181233" cy="35444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472723" y="204321"/>
          <a:ext cx="30839833" cy="31070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30494817" cy="298238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46050" y="228600"/>
          <a:ext cx="43887672" cy="2796822"/>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49919" y="424144"/>
          <a:ext cx="24757341" cy="3320863"/>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87325" y="114300"/>
          <a:ext cx="28897792" cy="295133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05005" y="72406"/>
          <a:ext cx="30998583" cy="350919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177800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77</xdr:row>
          <xdr:rowOff>76200</xdr:rowOff>
        </xdr:from>
        <xdr:to>
          <xdr:col>2</xdr:col>
          <xdr:colOff>1384300</xdr:colOff>
          <xdr:row>79</xdr:row>
          <xdr:rowOff>12700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58775" y="57150"/>
          <a:ext cx="24949150" cy="32194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53750" y="0"/>
          <a:ext cx="30403073" cy="3283003"/>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220757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917575" y="876300"/>
          <a:ext cx="204855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2019 Net Savings and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13365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2202292" y="585879"/>
          <a:ext cx="65609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9338925" y="17240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752595" y="421141"/>
          <a:ext cx="24726430" cy="2353102"/>
          <a:chOff x="11207347" y="5630816"/>
          <a:chExt cx="8999966" cy="1385141"/>
        </a:xfrm>
      </xdr:grpSpPr>
      <xdr:sp macro="" textlink="">
        <xdr:nvSpPr>
          <xdr:cNvPr id="5" name="Rectangle 4">
            <a:extLst>
              <a:ext uri="{FF2B5EF4-FFF2-40B4-BE49-F238E27FC236}">
                <a16:creationId xmlns:a16="http://schemas.microsoft.com/office/drawing/2014/main" id="{00000000-0008-0000-08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8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623733" y="324598"/>
          <a:ext cx="28020327" cy="336632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David Heeney" id="{DA8316AE-FF5B-1847-AE06-E8069FE84E61}" userId="S::dheeney@indeco.com::1d983c83-c71e-4a86-b049-f31a9419a2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07" dT="2020-07-24T16:03:10.85" personId="{DA8316AE-FF5B-1847-AE06-E8069FE84E61}" id="{CAD2B976-75B1-5547-A068-DBBE39B5C140}">
    <text>Allocated to rate zones in proportion to verified results. Used save kW/kWh as verified results and linearly interpolate for years between 2016 and 2020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A10" sqref="A10:XFD10"/>
    </sheetView>
  </sheetViews>
  <sheetFormatPr defaultColWidth="9" defaultRowHeight="14.5"/>
  <cols>
    <col min="1" max="1" width="9" style="9"/>
    <col min="2" max="2" width="32" style="27" customWidth="1"/>
    <col min="3" max="3" width="114.36328125" style="9" customWidth="1"/>
    <col min="4" max="4" width="8" style="9" customWidth="1"/>
    <col min="5" max="16384" width="9" style="9"/>
  </cols>
  <sheetData>
    <row r="1" spans="1:3" ht="174" customHeight="1"/>
    <row r="3" spans="1:3" ht="20">
      <c r="B3" s="966" t="s">
        <v>174</v>
      </c>
      <c r="C3" s="966"/>
    </row>
    <row r="4" spans="1:3" ht="11.25" customHeight="1"/>
    <row r="5" spans="1:3" s="30" customFormat="1" ht="25.5" customHeight="1">
      <c r="B5" s="60" t="s">
        <v>419</v>
      </c>
      <c r="C5" s="60" t="s">
        <v>173</v>
      </c>
    </row>
    <row r="6" spans="1:3" s="176" customFormat="1" ht="48" customHeight="1">
      <c r="A6" s="241"/>
      <c r="B6" s="582" t="s">
        <v>170</v>
      </c>
      <c r="C6" s="635" t="s">
        <v>601</v>
      </c>
    </row>
    <row r="7" spans="1:3" s="176" customFormat="1" ht="21" customHeight="1">
      <c r="A7" s="241"/>
      <c r="B7" s="576" t="s">
        <v>551</v>
      </c>
      <c r="C7" s="636" t="s">
        <v>613</v>
      </c>
    </row>
    <row r="8" spans="1:3" s="176" customFormat="1" ht="32.25" customHeight="1">
      <c r="B8" s="576" t="s">
        <v>367</v>
      </c>
      <c r="C8" s="637" t="s">
        <v>602</v>
      </c>
    </row>
    <row r="9" spans="1:3" s="176" customFormat="1" ht="27.75" customHeight="1">
      <c r="B9" s="576" t="s">
        <v>169</v>
      </c>
      <c r="C9" s="637" t="s">
        <v>603</v>
      </c>
    </row>
    <row r="10" spans="1:3" s="176" customFormat="1" ht="26.25" customHeight="1">
      <c r="B10" s="591" t="s">
        <v>368</v>
      </c>
      <c r="C10" s="639" t="s">
        <v>604</v>
      </c>
    </row>
    <row r="11" spans="1:3" s="176" customFormat="1" ht="39.75" customHeight="1">
      <c r="B11" s="576" t="s">
        <v>369</v>
      </c>
      <c r="C11" s="637" t="s">
        <v>605</v>
      </c>
    </row>
    <row r="12" spans="1:3" s="176" customFormat="1" ht="18" customHeight="1">
      <c r="B12" s="576" t="s">
        <v>370</v>
      </c>
      <c r="C12" s="637" t="s">
        <v>606</v>
      </c>
    </row>
    <row r="13" spans="1:3" s="176" customFormat="1" ht="13.5" customHeight="1">
      <c r="B13" s="576"/>
      <c r="C13" s="638"/>
    </row>
    <row r="14" spans="1:3" s="176" customFormat="1" ht="18" customHeight="1">
      <c r="B14" s="576" t="s">
        <v>664</v>
      </c>
      <c r="C14" s="636" t="s">
        <v>662</v>
      </c>
    </row>
    <row r="15" spans="1:3" s="176" customFormat="1" ht="8.25" customHeight="1">
      <c r="B15" s="576"/>
      <c r="C15" s="638"/>
    </row>
    <row r="16" spans="1:3" s="176" customFormat="1" ht="33" customHeight="1">
      <c r="B16" s="640" t="s">
        <v>600</v>
      </c>
      <c r="C16" s="641" t="s">
        <v>663</v>
      </c>
    </row>
    <row r="17" spans="2:2" s="103" customFormat="1" ht="15.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63"/>
  <sheetViews>
    <sheetView topLeftCell="B421" zoomScale="90" zoomScaleNormal="90" zoomScaleSheetLayoutView="80" zoomScalePageLayoutView="85" workbookViewId="0">
      <selection activeCell="B427" sqref="B427"/>
    </sheetView>
  </sheetViews>
  <sheetFormatPr defaultColWidth="9" defaultRowHeight="14" outlineLevelRow="1" outlineLevelCol="1"/>
  <cols>
    <col min="1" max="1" width="4.453125" style="474" customWidth="1"/>
    <col min="2" max="2" width="43.453125" style="254" customWidth="1"/>
    <col min="3" max="3" width="14" style="254" customWidth="1"/>
    <col min="4" max="4" width="18" style="253" customWidth="1"/>
    <col min="5" max="8" width="10.453125" style="253" customWidth="1" outlineLevel="1"/>
    <col min="9" max="13" width="10.1796875" style="253" bestFit="1" customWidth="1" outlineLevel="1"/>
    <col min="14" max="14" width="12.453125" style="253" customWidth="1" outlineLevel="1"/>
    <col min="15" max="15" width="17.453125" style="253" customWidth="1"/>
    <col min="16" max="24" width="9.453125" style="253" customWidth="1" outlineLevel="1"/>
    <col min="25" max="25" width="14" style="255" customWidth="1"/>
    <col min="26" max="26" width="14.453125" style="255" customWidth="1"/>
    <col min="27" max="27" width="17" style="255" customWidth="1"/>
    <col min="28" max="28" width="17.453125" style="255" customWidth="1"/>
    <col min="29" max="35" width="14.453125" style="255" customWidth="1"/>
    <col min="36" max="38" width="15" style="255" customWidth="1"/>
    <col min="39" max="39" width="14.36328125" style="256" customWidth="1"/>
    <col min="40" max="40" width="14.453125" style="253" customWidth="1"/>
    <col min="41" max="41" width="15" style="253" customWidth="1"/>
    <col min="42" max="42" width="14" style="253" customWidth="1"/>
    <col min="43" max="43" width="9.453125" style="253" customWidth="1"/>
    <col min="44" max="44" width="11" style="253" customWidth="1"/>
    <col min="45" max="45" width="12" style="253" customWidth="1"/>
    <col min="46" max="46" width="6.453125" style="253" bestFit="1" customWidth="1"/>
    <col min="47" max="51" width="9" style="253"/>
    <col min="52" max="52" width="6.453125" style="253" bestFit="1" customWidth="1"/>
    <col min="53" max="16384" width="9" style="253"/>
  </cols>
  <sheetData>
    <row r="1" spans="1:39" ht="164.25" customHeight="1"/>
    <row r="2" spans="1:39" ht="23.25" customHeight="1" thickBot="1"/>
    <row r="3" spans="1:39" ht="25.5" customHeight="1" thickBot="1">
      <c r="B3" s="1028" t="s">
        <v>171</v>
      </c>
      <c r="C3" s="257" t="s">
        <v>175</v>
      </c>
      <c r="D3" s="47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02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29"/>
      <c r="C5" s="1012" t="s">
        <v>550</v>
      </c>
      <c r="D5" s="101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028" t="s">
        <v>504</v>
      </c>
      <c r="C7" s="1027" t="s">
        <v>630</v>
      </c>
      <c r="D7" s="1027"/>
      <c r="E7" s="1027"/>
      <c r="F7" s="1027"/>
      <c r="G7" s="1027"/>
      <c r="H7" s="1027"/>
      <c r="I7" s="1027"/>
      <c r="J7" s="1027"/>
      <c r="K7" s="1027"/>
      <c r="L7" s="1027"/>
      <c r="M7" s="1027"/>
      <c r="N7" s="1027"/>
      <c r="O7" s="1027"/>
      <c r="P7" s="1027"/>
      <c r="Q7" s="1027"/>
      <c r="R7" s="1027"/>
      <c r="S7" s="1027"/>
      <c r="T7" s="1027"/>
      <c r="U7" s="1027"/>
      <c r="V7" s="1027"/>
      <c r="W7" s="1027"/>
      <c r="X7" s="1027"/>
      <c r="Y7" s="570"/>
      <c r="Z7" s="570"/>
      <c r="AA7" s="570"/>
      <c r="AB7" s="570"/>
      <c r="AC7" s="570"/>
      <c r="AD7" s="570"/>
      <c r="AE7" s="270"/>
      <c r="AF7" s="270"/>
      <c r="AG7" s="270"/>
      <c r="AH7" s="270"/>
      <c r="AI7" s="270"/>
      <c r="AJ7" s="270"/>
      <c r="AK7" s="270"/>
      <c r="AL7" s="270"/>
    </row>
    <row r="8" spans="1:39" s="271" customFormat="1" ht="58.5" customHeight="1">
      <c r="A8" s="474"/>
      <c r="B8" s="1028"/>
      <c r="C8" s="1027" t="s">
        <v>572</v>
      </c>
      <c r="D8" s="1027"/>
      <c r="E8" s="1027"/>
      <c r="F8" s="1027"/>
      <c r="G8" s="1027"/>
      <c r="H8" s="1027"/>
      <c r="I8" s="1027"/>
      <c r="J8" s="1027"/>
      <c r="K8" s="1027"/>
      <c r="L8" s="1027"/>
      <c r="M8" s="1027"/>
      <c r="N8" s="1027"/>
      <c r="O8" s="1027"/>
      <c r="P8" s="1027"/>
      <c r="Q8" s="1027"/>
      <c r="R8" s="1027"/>
      <c r="S8" s="1027"/>
      <c r="T8" s="1027"/>
      <c r="U8" s="1027"/>
      <c r="V8" s="1027"/>
      <c r="W8" s="1027"/>
      <c r="X8" s="1027"/>
      <c r="Y8" s="570"/>
      <c r="Z8" s="570"/>
      <c r="AA8" s="570"/>
      <c r="AB8" s="570"/>
      <c r="AC8" s="570"/>
      <c r="AD8" s="570"/>
      <c r="AE8" s="272"/>
      <c r="AF8" s="255"/>
      <c r="AG8" s="255"/>
      <c r="AH8" s="255"/>
      <c r="AI8" s="255"/>
      <c r="AJ8" s="255"/>
      <c r="AK8" s="255"/>
      <c r="AL8" s="255"/>
      <c r="AM8" s="256"/>
    </row>
    <row r="9" spans="1:39" s="271" customFormat="1" ht="57.75" customHeight="1">
      <c r="A9" s="474"/>
      <c r="B9" s="273"/>
      <c r="C9" s="1027" t="s">
        <v>571</v>
      </c>
      <c r="D9" s="1027"/>
      <c r="E9" s="1027"/>
      <c r="F9" s="1027"/>
      <c r="G9" s="1027"/>
      <c r="H9" s="1027"/>
      <c r="I9" s="1027"/>
      <c r="J9" s="1027"/>
      <c r="K9" s="1027"/>
      <c r="L9" s="1027"/>
      <c r="M9" s="1027"/>
      <c r="N9" s="1027"/>
      <c r="O9" s="1027"/>
      <c r="P9" s="1027"/>
      <c r="Q9" s="1027"/>
      <c r="R9" s="1027"/>
      <c r="S9" s="1027"/>
      <c r="T9" s="1027"/>
      <c r="U9" s="1027"/>
      <c r="V9" s="1027"/>
      <c r="W9" s="1027"/>
      <c r="X9" s="1027"/>
      <c r="Y9" s="570"/>
      <c r="Z9" s="570"/>
      <c r="AA9" s="570"/>
      <c r="AB9" s="570"/>
      <c r="AC9" s="570"/>
      <c r="AD9" s="570"/>
      <c r="AE9" s="272"/>
      <c r="AF9" s="255"/>
      <c r="AG9" s="255"/>
      <c r="AH9" s="255"/>
      <c r="AI9" s="255"/>
      <c r="AJ9" s="255"/>
      <c r="AK9" s="255"/>
      <c r="AL9" s="255"/>
      <c r="AM9" s="256"/>
    </row>
    <row r="10" spans="1:39" ht="41.25" customHeight="1">
      <c r="B10" s="275"/>
      <c r="C10" s="1027" t="s">
        <v>632</v>
      </c>
      <c r="D10" s="1027"/>
      <c r="E10" s="1027"/>
      <c r="F10" s="1027"/>
      <c r="G10" s="1027"/>
      <c r="H10" s="1027"/>
      <c r="I10" s="1027"/>
      <c r="J10" s="1027"/>
      <c r="K10" s="1027"/>
      <c r="L10" s="1027"/>
      <c r="M10" s="1027"/>
      <c r="N10" s="1027"/>
      <c r="O10" s="1027"/>
      <c r="P10" s="1027"/>
      <c r="Q10" s="1027"/>
      <c r="R10" s="1027"/>
      <c r="S10" s="1027"/>
      <c r="T10" s="1027"/>
      <c r="U10" s="1027"/>
      <c r="V10" s="1027"/>
      <c r="W10" s="1027"/>
      <c r="X10" s="1027"/>
      <c r="Y10" s="570"/>
      <c r="Z10" s="570"/>
      <c r="AA10" s="570"/>
      <c r="AB10" s="570"/>
      <c r="AC10" s="570"/>
      <c r="AD10" s="570"/>
      <c r="AE10" s="272"/>
      <c r="AF10" s="276"/>
      <c r="AG10" s="276"/>
      <c r="AH10" s="276"/>
      <c r="AI10" s="276"/>
      <c r="AJ10" s="276"/>
      <c r="AK10" s="276"/>
      <c r="AL10" s="276"/>
    </row>
    <row r="11" spans="1:39" ht="53.25" customHeight="1">
      <c r="C11" s="1027" t="s">
        <v>620</v>
      </c>
      <c r="D11" s="1027"/>
      <c r="E11" s="1027"/>
      <c r="F11" s="1027"/>
      <c r="G11" s="1027"/>
      <c r="H11" s="1027"/>
      <c r="I11" s="1027"/>
      <c r="J11" s="1027"/>
      <c r="K11" s="1027"/>
      <c r="L11" s="1027"/>
      <c r="M11" s="1027"/>
      <c r="N11" s="1027"/>
      <c r="O11" s="1027"/>
      <c r="P11" s="1027"/>
      <c r="Q11" s="1027"/>
      <c r="R11" s="1027"/>
      <c r="S11" s="1027"/>
      <c r="T11" s="1027"/>
      <c r="U11" s="1027"/>
      <c r="V11" s="1027"/>
      <c r="W11" s="1027"/>
      <c r="X11" s="1027"/>
      <c r="Y11" s="570"/>
      <c r="Z11" s="570"/>
      <c r="AA11" s="570"/>
      <c r="AB11" s="570"/>
      <c r="AC11" s="570"/>
      <c r="AD11" s="570"/>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028" t="s">
        <v>526</v>
      </c>
      <c r="C13" s="555" t="s">
        <v>521</v>
      </c>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272"/>
      <c r="AF13" s="276"/>
      <c r="AG13" s="276"/>
      <c r="AH13" s="276"/>
      <c r="AI13" s="276"/>
      <c r="AJ13" s="276"/>
      <c r="AK13" s="276"/>
      <c r="AL13" s="276"/>
      <c r="AM13" s="253"/>
    </row>
    <row r="14" spans="1:39" ht="20.25" customHeight="1">
      <c r="B14" s="1028"/>
      <c r="C14" s="555" t="s">
        <v>522</v>
      </c>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272"/>
      <c r="AF14" s="276"/>
      <c r="AG14" s="276"/>
      <c r="AH14" s="276"/>
      <c r="AI14" s="276"/>
      <c r="AJ14" s="276"/>
      <c r="AK14" s="276"/>
      <c r="AL14" s="276"/>
      <c r="AM14" s="253"/>
    </row>
    <row r="15" spans="1:39" ht="20.25" customHeight="1">
      <c r="C15" s="555" t="s">
        <v>523</v>
      </c>
      <c r="D15" s="505"/>
      <c r="E15" s="505"/>
      <c r="F15" s="505"/>
      <c r="G15" s="505"/>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272"/>
      <c r="AF15" s="276"/>
      <c r="AG15" s="276"/>
      <c r="AH15" s="276"/>
      <c r="AI15" s="276"/>
      <c r="AJ15" s="276"/>
      <c r="AK15" s="276"/>
      <c r="AL15" s="276"/>
      <c r="AM15" s="253"/>
    </row>
    <row r="16" spans="1:39" ht="20.25" customHeight="1">
      <c r="C16" s="555" t="s">
        <v>524</v>
      </c>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272"/>
      <c r="AF16" s="276"/>
      <c r="AG16" s="276"/>
      <c r="AH16" s="276"/>
      <c r="AI16" s="276"/>
      <c r="AJ16" s="276"/>
      <c r="AK16" s="276"/>
      <c r="AL16" s="276"/>
      <c r="AM16" s="253"/>
    </row>
    <row r="17" spans="1:40"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40" ht="15.5">
      <c r="B18" s="805" t="s">
        <v>241</v>
      </c>
      <c r="C18" s="806"/>
      <c r="E18" s="554"/>
      <c r="O18" s="806"/>
      <c r="Y18" s="270"/>
      <c r="Z18" s="267"/>
      <c r="AA18" s="267"/>
      <c r="AB18" s="267"/>
      <c r="AC18" s="267"/>
      <c r="AD18" s="267"/>
      <c r="AE18" s="267"/>
      <c r="AF18" s="267"/>
      <c r="AG18" s="267"/>
      <c r="AH18" s="267"/>
      <c r="AI18" s="267"/>
      <c r="AJ18" s="267"/>
      <c r="AK18" s="267"/>
      <c r="AL18" s="267"/>
      <c r="AM18" s="267"/>
    </row>
    <row r="19" spans="1:40" s="283" customFormat="1" ht="36" customHeight="1">
      <c r="A19" s="474"/>
      <c r="B19" s="1019" t="s">
        <v>211</v>
      </c>
      <c r="C19" s="1021" t="s">
        <v>33</v>
      </c>
      <c r="D19" s="807" t="s">
        <v>421</v>
      </c>
      <c r="E19" s="1023" t="s">
        <v>209</v>
      </c>
      <c r="F19" s="1024"/>
      <c r="G19" s="1024"/>
      <c r="H19" s="1024"/>
      <c r="I19" s="1024"/>
      <c r="J19" s="1024"/>
      <c r="K19" s="1024"/>
      <c r="L19" s="1024"/>
      <c r="M19" s="1025"/>
      <c r="N19" s="1021" t="s">
        <v>213</v>
      </c>
      <c r="O19" s="807" t="s">
        <v>422</v>
      </c>
      <c r="P19" s="1023" t="s">
        <v>212</v>
      </c>
      <c r="Q19" s="1024"/>
      <c r="R19" s="1024"/>
      <c r="S19" s="1024"/>
      <c r="T19" s="1024"/>
      <c r="U19" s="1024"/>
      <c r="V19" s="1024"/>
      <c r="W19" s="1024"/>
      <c r="X19" s="1025"/>
      <c r="Y19" s="1016" t="s">
        <v>243</v>
      </c>
      <c r="Z19" s="1017"/>
      <c r="AA19" s="1017"/>
      <c r="AB19" s="1017"/>
      <c r="AC19" s="1017"/>
      <c r="AD19" s="1017"/>
      <c r="AE19" s="1017"/>
      <c r="AF19" s="1017"/>
      <c r="AG19" s="1017"/>
      <c r="AH19" s="1017"/>
      <c r="AI19" s="1017"/>
      <c r="AJ19" s="1017"/>
      <c r="AK19" s="1017"/>
      <c r="AL19" s="1017"/>
      <c r="AM19" s="1018"/>
    </row>
    <row r="20" spans="1:40" s="283" customFormat="1" ht="59.25" customHeight="1">
      <c r="A20" s="474"/>
      <c r="B20" s="1020"/>
      <c r="C20" s="1022"/>
      <c r="D20" s="808">
        <v>2011</v>
      </c>
      <c r="E20" s="808">
        <v>2012</v>
      </c>
      <c r="F20" s="808">
        <v>2013</v>
      </c>
      <c r="G20" s="808">
        <v>2014</v>
      </c>
      <c r="H20" s="808">
        <v>2015</v>
      </c>
      <c r="I20" s="808">
        <v>2016</v>
      </c>
      <c r="J20" s="808">
        <v>2017</v>
      </c>
      <c r="K20" s="808">
        <v>2018</v>
      </c>
      <c r="L20" s="808">
        <v>2019</v>
      </c>
      <c r="M20" s="808">
        <v>2020</v>
      </c>
      <c r="N20" s="1026"/>
      <c r="O20" s="808">
        <v>2011</v>
      </c>
      <c r="P20" s="808">
        <v>2012</v>
      </c>
      <c r="Q20" s="808">
        <v>2013</v>
      </c>
      <c r="R20" s="808">
        <v>2014</v>
      </c>
      <c r="S20" s="808">
        <v>2015</v>
      </c>
      <c r="T20" s="808">
        <v>2016</v>
      </c>
      <c r="U20" s="808">
        <v>2017</v>
      </c>
      <c r="V20" s="808">
        <v>2018</v>
      </c>
      <c r="W20" s="808">
        <v>2019</v>
      </c>
      <c r="X20" s="808">
        <v>2020</v>
      </c>
      <c r="Y20" s="808" t="str">
        <f>'1.  LRAMVA Summary'!D52</f>
        <v>Main - Residential</v>
      </c>
      <c r="Z20" s="808" t="str">
        <f>'1.  LRAMVA Summary'!E52</f>
        <v>Main - GS&lt;50 kW</v>
      </c>
      <c r="AA20" s="808" t="str">
        <f>'1.  LRAMVA Summary'!F52</f>
        <v>Main - GS 50 to 4,999 kW</v>
      </c>
      <c r="AB20" s="808" t="str">
        <f>'1.  LRAMVA Summary'!G52</f>
        <v>Main - Large Use</v>
      </c>
      <c r="AC20" s="808" t="str">
        <f>'1.  LRAMVA Summary'!H52</f>
        <v>Main - Streetlighting</v>
      </c>
      <c r="AD20" s="808" t="str">
        <f>'1.  LRAMVA Summary'!I52</f>
        <v>STEI - Residential</v>
      </c>
      <c r="AE20" s="808" t="str">
        <f>'1.  LRAMVA Summary'!J52</f>
        <v>STEI - GS&lt;50 kW</v>
      </c>
      <c r="AF20" s="808" t="str">
        <f>'1.  LRAMVA Summary'!K52</f>
        <v>STEI - GS 50 to 4,999 kW</v>
      </c>
      <c r="AG20" s="808" t="str">
        <f>'1.  LRAMVA Summary'!L52</f>
        <v>STEI - Street Lighting</v>
      </c>
      <c r="AH20" s="808" t="str">
        <f>'1.  LRAMVA Summary'!M52</f>
        <v>STEI - Sentinel</v>
      </c>
      <c r="AI20" s="808" t="str">
        <f>'1.  LRAMVA Summary'!N52</f>
        <v/>
      </c>
      <c r="AJ20" s="808" t="str">
        <f>'1.  LRAMVA Summary'!O52</f>
        <v/>
      </c>
      <c r="AK20" s="808" t="str">
        <f>'1.  LRAMVA Summary'!P52</f>
        <v/>
      </c>
      <c r="AL20" s="808" t="str">
        <f>'1.  LRAMVA Summary'!Q52</f>
        <v/>
      </c>
      <c r="AM20" s="808" t="str">
        <f>'1.  LRAMVA Summary'!R52</f>
        <v>Total</v>
      </c>
    </row>
    <row r="21" spans="1:40" s="292" customFormat="1" ht="15.75" customHeight="1">
      <c r="A21" s="475"/>
      <c r="B21" s="287" t="s">
        <v>0</v>
      </c>
      <c r="C21" s="810"/>
      <c r="D21" s="810"/>
      <c r="E21" s="810"/>
      <c r="F21" s="810"/>
      <c r="G21" s="810"/>
      <c r="H21" s="810"/>
      <c r="I21" s="810"/>
      <c r="J21" s="810"/>
      <c r="K21" s="810"/>
      <c r="L21" s="810"/>
      <c r="M21" s="810"/>
      <c r="N21" s="811"/>
      <c r="O21" s="810"/>
      <c r="P21" s="810"/>
      <c r="Q21" s="810"/>
      <c r="R21" s="810"/>
      <c r="S21" s="810"/>
      <c r="T21" s="810"/>
      <c r="U21" s="810"/>
      <c r="V21" s="810"/>
      <c r="W21" s="810"/>
      <c r="X21" s="810"/>
      <c r="Y21" s="812" t="str">
        <f>'1.  LRAMVA Summary'!D53</f>
        <v>kWh</v>
      </c>
      <c r="Z21" s="812" t="str">
        <f>'1.  LRAMVA Summary'!E53</f>
        <v>kWh</v>
      </c>
      <c r="AA21" s="812" t="str">
        <f>'1.  LRAMVA Summary'!F53</f>
        <v>kW</v>
      </c>
      <c r="AB21" s="812" t="str">
        <f>'1.  LRAMVA Summary'!G53</f>
        <v>kW</v>
      </c>
      <c r="AC21" s="812" t="str">
        <f>'1.  LRAMVA Summary'!H53</f>
        <v>kW</v>
      </c>
      <c r="AD21" s="812" t="str">
        <f>'1.  LRAMVA Summary'!I53</f>
        <v>kWh</v>
      </c>
      <c r="AE21" s="812" t="str">
        <f>'1.  LRAMVA Summary'!J53</f>
        <v>kWh</v>
      </c>
      <c r="AF21" s="812" t="str">
        <f>'1.  LRAMVA Summary'!K53</f>
        <v>kW</v>
      </c>
      <c r="AG21" s="812" t="str">
        <f>'1.  LRAMVA Summary'!L53</f>
        <v>kW</v>
      </c>
      <c r="AH21" s="812" t="str">
        <f>'1.  LRAMVA Summary'!M53</f>
        <v>kWh</v>
      </c>
      <c r="AI21" s="812">
        <f>'1.  LRAMVA Summary'!N53</f>
        <v>0</v>
      </c>
      <c r="AJ21" s="812">
        <f>'1.  LRAMVA Summary'!O53</f>
        <v>0</v>
      </c>
      <c r="AK21" s="812">
        <f>'1.  LRAMVA Summary'!P53</f>
        <v>0</v>
      </c>
      <c r="AL21" s="812">
        <f>'1.  LRAMVA Summary'!Q53</f>
        <v>0</v>
      </c>
      <c r="AM21" s="291"/>
      <c r="AN21" s="813"/>
    </row>
    <row r="22" spans="1:40" s="283" customFormat="1" ht="15" hidden="1" customHeight="1" outlineLevel="1">
      <c r="A22" s="474">
        <v>1</v>
      </c>
      <c r="B22" s="293" t="s">
        <v>1</v>
      </c>
      <c r="C22" s="812" t="s">
        <v>25</v>
      </c>
      <c r="D22" s="294"/>
      <c r="E22" s="294"/>
      <c r="F22" s="294"/>
      <c r="G22" s="294"/>
      <c r="H22" s="294"/>
      <c r="I22" s="294"/>
      <c r="J22" s="294"/>
      <c r="K22" s="294"/>
      <c r="L22" s="294"/>
      <c r="M22" s="294"/>
      <c r="N22" s="812"/>
      <c r="O22" s="294"/>
      <c r="P22" s="294"/>
      <c r="Q22" s="294"/>
      <c r="R22" s="294"/>
      <c r="S22" s="294"/>
      <c r="T22" s="294"/>
      <c r="U22" s="294"/>
      <c r="V22" s="294"/>
      <c r="W22" s="294"/>
      <c r="X22" s="294"/>
      <c r="Y22" s="814"/>
      <c r="Z22" s="814"/>
      <c r="AA22" s="814"/>
      <c r="AB22" s="814"/>
      <c r="AC22" s="814"/>
      <c r="AD22" s="814"/>
      <c r="AE22" s="814"/>
      <c r="AF22" s="814"/>
      <c r="AG22" s="814"/>
      <c r="AH22" s="814"/>
      <c r="AI22" s="814"/>
      <c r="AJ22" s="814"/>
      <c r="AK22" s="814"/>
      <c r="AL22" s="814"/>
      <c r="AM22" s="295">
        <f>SUM(Y22:AL22)</f>
        <v>0</v>
      </c>
    </row>
    <row r="23" spans="1:40" s="283" customFormat="1" ht="15.5" hidden="1" outlineLevel="1">
      <c r="A23" s="474"/>
      <c r="B23" s="293" t="s">
        <v>214</v>
      </c>
      <c r="C23" s="812" t="s">
        <v>163</v>
      </c>
      <c r="D23" s="294"/>
      <c r="E23" s="294"/>
      <c r="F23" s="294"/>
      <c r="G23" s="294"/>
      <c r="H23" s="294"/>
      <c r="I23" s="294"/>
      <c r="J23" s="294"/>
      <c r="K23" s="294"/>
      <c r="L23" s="294"/>
      <c r="M23" s="294"/>
      <c r="N23" s="815"/>
      <c r="O23" s="294"/>
      <c r="P23" s="294"/>
      <c r="Q23" s="294"/>
      <c r="R23" s="294"/>
      <c r="S23" s="294"/>
      <c r="T23" s="294"/>
      <c r="U23" s="294"/>
      <c r="V23" s="294"/>
      <c r="W23" s="294"/>
      <c r="X23" s="294"/>
      <c r="Y23" s="816">
        <f>Y22</f>
        <v>0</v>
      </c>
      <c r="Z23" s="816">
        <f>Z22</f>
        <v>0</v>
      </c>
      <c r="AA23" s="816">
        <f t="shared" ref="AA23:AH23" si="0">AA22</f>
        <v>0</v>
      </c>
      <c r="AB23" s="816">
        <f t="shared" si="0"/>
        <v>0</v>
      </c>
      <c r="AC23" s="816">
        <f t="shared" si="0"/>
        <v>0</v>
      </c>
      <c r="AD23" s="816">
        <f t="shared" si="0"/>
        <v>0</v>
      </c>
      <c r="AE23" s="816">
        <f t="shared" si="0"/>
        <v>0</v>
      </c>
      <c r="AF23" s="816">
        <f t="shared" si="0"/>
        <v>0</v>
      </c>
      <c r="AG23" s="816">
        <f t="shared" si="0"/>
        <v>0</v>
      </c>
      <c r="AH23" s="816">
        <f t="shared" si="0"/>
        <v>0</v>
      </c>
      <c r="AI23" s="816">
        <f>AI22</f>
        <v>0</v>
      </c>
      <c r="AJ23" s="816">
        <f>AJ22</f>
        <v>0</v>
      </c>
      <c r="AK23" s="816">
        <f>AK22</f>
        <v>0</v>
      </c>
      <c r="AL23" s="816">
        <f>AL22</f>
        <v>0</v>
      </c>
      <c r="AM23" s="296"/>
    </row>
    <row r="24" spans="1:40" s="302" customFormat="1" ht="15.5" hidden="1" outlineLevel="1">
      <c r="A24" s="476"/>
      <c r="B24" s="297"/>
      <c r="C24" s="817"/>
      <c r="D24" s="817"/>
      <c r="E24" s="817"/>
      <c r="F24" s="817"/>
      <c r="G24" s="817"/>
      <c r="H24" s="817"/>
      <c r="I24" s="817"/>
      <c r="J24" s="817"/>
      <c r="K24" s="817"/>
      <c r="L24" s="817"/>
      <c r="M24" s="817"/>
      <c r="O24" s="817"/>
      <c r="P24" s="817"/>
      <c r="Q24" s="817"/>
      <c r="R24" s="817"/>
      <c r="S24" s="817"/>
      <c r="T24" s="817"/>
      <c r="U24" s="817"/>
      <c r="V24" s="817"/>
      <c r="W24" s="817"/>
      <c r="X24" s="817"/>
      <c r="Y24" s="818"/>
      <c r="Z24" s="819"/>
      <c r="AA24" s="819"/>
      <c r="AB24" s="819"/>
      <c r="AC24" s="819"/>
      <c r="AD24" s="819"/>
      <c r="AE24" s="819"/>
      <c r="AF24" s="819"/>
      <c r="AG24" s="819"/>
      <c r="AH24" s="819"/>
      <c r="AI24" s="819"/>
      <c r="AJ24" s="819"/>
      <c r="AK24" s="819"/>
      <c r="AL24" s="819"/>
      <c r="AM24" s="301"/>
    </row>
    <row r="25" spans="1:40" s="283" customFormat="1" ht="15.5" hidden="1" outlineLevel="1">
      <c r="A25" s="474">
        <v>2</v>
      </c>
      <c r="B25" s="293" t="s">
        <v>2</v>
      </c>
      <c r="C25" s="812" t="s">
        <v>25</v>
      </c>
      <c r="D25" s="294"/>
      <c r="E25" s="294"/>
      <c r="F25" s="294"/>
      <c r="G25" s="294"/>
      <c r="H25" s="294"/>
      <c r="I25" s="294"/>
      <c r="J25" s="294"/>
      <c r="K25" s="294"/>
      <c r="L25" s="294"/>
      <c r="M25" s="294"/>
      <c r="N25" s="812"/>
      <c r="O25" s="294"/>
      <c r="P25" s="294"/>
      <c r="Q25" s="294"/>
      <c r="R25" s="294"/>
      <c r="S25" s="294"/>
      <c r="T25" s="294"/>
      <c r="U25" s="294"/>
      <c r="V25" s="294"/>
      <c r="W25" s="294"/>
      <c r="X25" s="294"/>
      <c r="Y25" s="814"/>
      <c r="Z25" s="814"/>
      <c r="AA25" s="814"/>
      <c r="AB25" s="814"/>
      <c r="AC25" s="814"/>
      <c r="AD25" s="814"/>
      <c r="AE25" s="814"/>
      <c r="AF25" s="814"/>
      <c r="AG25" s="814"/>
      <c r="AH25" s="814"/>
      <c r="AI25" s="814"/>
      <c r="AJ25" s="814"/>
      <c r="AK25" s="814"/>
      <c r="AL25" s="814"/>
      <c r="AM25" s="295">
        <f>SUM(Y25:AL25)</f>
        <v>0</v>
      </c>
    </row>
    <row r="26" spans="1:40" s="283" customFormat="1" ht="15.5" hidden="1" outlineLevel="1">
      <c r="A26" s="474"/>
      <c r="B26" s="293" t="s">
        <v>214</v>
      </c>
      <c r="C26" s="812" t="s">
        <v>163</v>
      </c>
      <c r="D26" s="294"/>
      <c r="E26" s="294"/>
      <c r="F26" s="294"/>
      <c r="G26" s="294"/>
      <c r="H26" s="294"/>
      <c r="I26" s="294"/>
      <c r="J26" s="294"/>
      <c r="K26" s="294"/>
      <c r="L26" s="294"/>
      <c r="M26" s="294"/>
      <c r="N26" s="815"/>
      <c r="O26" s="294"/>
      <c r="P26" s="294"/>
      <c r="Q26" s="294"/>
      <c r="R26" s="294"/>
      <c r="S26" s="294"/>
      <c r="T26" s="294"/>
      <c r="U26" s="294"/>
      <c r="V26" s="294"/>
      <c r="W26" s="294"/>
      <c r="X26" s="294"/>
      <c r="Y26" s="816">
        <f>Y25</f>
        <v>0</v>
      </c>
      <c r="Z26" s="816">
        <f>Z25</f>
        <v>0</v>
      </c>
      <c r="AA26" s="816">
        <f t="shared" ref="AA26:AH26" si="1">AA25</f>
        <v>0</v>
      </c>
      <c r="AB26" s="816">
        <f t="shared" si="1"/>
        <v>0</v>
      </c>
      <c r="AC26" s="816">
        <f t="shared" si="1"/>
        <v>0</v>
      </c>
      <c r="AD26" s="816">
        <f t="shared" si="1"/>
        <v>0</v>
      </c>
      <c r="AE26" s="816">
        <f t="shared" si="1"/>
        <v>0</v>
      </c>
      <c r="AF26" s="816">
        <f t="shared" si="1"/>
        <v>0</v>
      </c>
      <c r="AG26" s="816">
        <f t="shared" si="1"/>
        <v>0</v>
      </c>
      <c r="AH26" s="816">
        <f t="shared" si="1"/>
        <v>0</v>
      </c>
      <c r="AI26" s="816">
        <f>AI25</f>
        <v>0</v>
      </c>
      <c r="AJ26" s="816">
        <f>AJ25</f>
        <v>0</v>
      </c>
      <c r="AK26" s="816">
        <f>AK25</f>
        <v>0</v>
      </c>
      <c r="AL26" s="816">
        <f>AL25</f>
        <v>0</v>
      </c>
      <c r="AM26" s="296"/>
    </row>
    <row r="27" spans="1:40" s="302" customFormat="1" ht="15.5" hidden="1" outlineLevel="1">
      <c r="A27" s="476"/>
      <c r="B27" s="297"/>
      <c r="C27" s="817"/>
      <c r="D27" s="820"/>
      <c r="E27" s="820"/>
      <c r="F27" s="820"/>
      <c r="G27" s="820"/>
      <c r="H27" s="820"/>
      <c r="I27" s="820"/>
      <c r="J27" s="820"/>
      <c r="K27" s="820"/>
      <c r="L27" s="820"/>
      <c r="M27" s="820"/>
      <c r="O27" s="820"/>
      <c r="P27" s="820"/>
      <c r="Q27" s="820"/>
      <c r="R27" s="820"/>
      <c r="S27" s="820"/>
      <c r="T27" s="820"/>
      <c r="U27" s="820"/>
      <c r="V27" s="820"/>
      <c r="W27" s="820"/>
      <c r="X27" s="820"/>
      <c r="Y27" s="818"/>
      <c r="Z27" s="819"/>
      <c r="AA27" s="819"/>
      <c r="AB27" s="819"/>
      <c r="AC27" s="819"/>
      <c r="AD27" s="819"/>
      <c r="AE27" s="819"/>
      <c r="AF27" s="819"/>
      <c r="AG27" s="819"/>
      <c r="AH27" s="819"/>
      <c r="AI27" s="819"/>
      <c r="AJ27" s="819"/>
      <c r="AK27" s="819"/>
      <c r="AL27" s="819"/>
      <c r="AM27" s="301"/>
    </row>
    <row r="28" spans="1:40" s="283" customFormat="1" ht="15.5" hidden="1" outlineLevel="1">
      <c r="A28" s="474">
        <v>3</v>
      </c>
      <c r="B28" s="293" t="s">
        <v>3</v>
      </c>
      <c r="C28" s="812" t="s">
        <v>25</v>
      </c>
      <c r="D28" s="294"/>
      <c r="E28" s="294"/>
      <c r="F28" s="294"/>
      <c r="G28" s="294"/>
      <c r="H28" s="294"/>
      <c r="I28" s="294"/>
      <c r="J28" s="294"/>
      <c r="K28" s="294"/>
      <c r="L28" s="294"/>
      <c r="M28" s="294"/>
      <c r="N28" s="812"/>
      <c r="O28" s="294"/>
      <c r="P28" s="294"/>
      <c r="Q28" s="294"/>
      <c r="R28" s="294"/>
      <c r="S28" s="294"/>
      <c r="T28" s="294"/>
      <c r="U28" s="294"/>
      <c r="V28" s="294"/>
      <c r="W28" s="294"/>
      <c r="X28" s="294"/>
      <c r="Y28" s="814"/>
      <c r="Z28" s="814"/>
      <c r="AA28" s="814"/>
      <c r="AB28" s="814"/>
      <c r="AC28" s="814"/>
      <c r="AD28" s="814"/>
      <c r="AE28" s="814"/>
      <c r="AF28" s="814"/>
      <c r="AG28" s="814"/>
      <c r="AH28" s="814"/>
      <c r="AI28" s="814"/>
      <c r="AJ28" s="814"/>
      <c r="AK28" s="814"/>
      <c r="AL28" s="814"/>
      <c r="AM28" s="295">
        <f>SUM(Y28:AL28)</f>
        <v>0</v>
      </c>
    </row>
    <row r="29" spans="1:40" s="283" customFormat="1" ht="15.5" hidden="1" outlineLevel="1">
      <c r="A29" s="474"/>
      <c r="B29" s="293" t="s">
        <v>214</v>
      </c>
      <c r="C29" s="812" t="s">
        <v>163</v>
      </c>
      <c r="D29" s="294"/>
      <c r="E29" s="294"/>
      <c r="F29" s="294"/>
      <c r="G29" s="294"/>
      <c r="H29" s="294"/>
      <c r="I29" s="294"/>
      <c r="J29" s="294"/>
      <c r="K29" s="294"/>
      <c r="L29" s="294"/>
      <c r="M29" s="294"/>
      <c r="N29" s="815"/>
      <c r="O29" s="294"/>
      <c r="P29" s="294"/>
      <c r="Q29" s="294"/>
      <c r="R29" s="294"/>
      <c r="S29" s="294"/>
      <c r="T29" s="294"/>
      <c r="U29" s="294"/>
      <c r="V29" s="294"/>
      <c r="W29" s="294"/>
      <c r="X29" s="294"/>
      <c r="Y29" s="816">
        <f>Y28</f>
        <v>0</v>
      </c>
      <c r="Z29" s="816">
        <f>Z28</f>
        <v>0</v>
      </c>
      <c r="AA29" s="816">
        <f t="shared" ref="AA29:AH29" si="2">AA28</f>
        <v>0</v>
      </c>
      <c r="AB29" s="816">
        <f t="shared" si="2"/>
        <v>0</v>
      </c>
      <c r="AC29" s="816">
        <f t="shared" si="2"/>
        <v>0</v>
      </c>
      <c r="AD29" s="816">
        <f t="shared" si="2"/>
        <v>0</v>
      </c>
      <c r="AE29" s="816">
        <f t="shared" si="2"/>
        <v>0</v>
      </c>
      <c r="AF29" s="816">
        <f t="shared" si="2"/>
        <v>0</v>
      </c>
      <c r="AG29" s="816">
        <f t="shared" si="2"/>
        <v>0</v>
      </c>
      <c r="AH29" s="816">
        <f t="shared" si="2"/>
        <v>0</v>
      </c>
      <c r="AI29" s="816">
        <f>AI28</f>
        <v>0</v>
      </c>
      <c r="AJ29" s="816">
        <f>AJ28</f>
        <v>0</v>
      </c>
      <c r="AK29" s="816">
        <f>AK28</f>
        <v>0</v>
      </c>
      <c r="AL29" s="816">
        <f>AL28</f>
        <v>0</v>
      </c>
      <c r="AM29" s="296"/>
    </row>
    <row r="30" spans="1:40" s="283" customFormat="1" ht="15.5" hidden="1" outlineLevel="1">
      <c r="A30" s="474"/>
      <c r="B30" s="293"/>
      <c r="C30" s="821"/>
      <c r="D30" s="812"/>
      <c r="E30" s="812"/>
      <c r="F30" s="812"/>
      <c r="G30" s="812"/>
      <c r="H30" s="812"/>
      <c r="I30" s="812"/>
      <c r="J30" s="812"/>
      <c r="K30" s="812"/>
      <c r="L30" s="812"/>
      <c r="M30" s="812"/>
      <c r="O30" s="812"/>
      <c r="P30" s="812"/>
      <c r="Q30" s="812"/>
      <c r="R30" s="812"/>
      <c r="S30" s="812"/>
      <c r="T30" s="812"/>
      <c r="U30" s="812"/>
      <c r="V30" s="812"/>
      <c r="W30" s="812"/>
      <c r="X30" s="812"/>
      <c r="Y30" s="818"/>
      <c r="Z30" s="818"/>
      <c r="AA30" s="818"/>
      <c r="AB30" s="818"/>
      <c r="AC30" s="818"/>
      <c r="AD30" s="818"/>
      <c r="AE30" s="818"/>
      <c r="AF30" s="818"/>
      <c r="AG30" s="818"/>
      <c r="AH30" s="818"/>
      <c r="AI30" s="818"/>
      <c r="AJ30" s="818"/>
      <c r="AK30" s="818"/>
      <c r="AL30" s="818"/>
      <c r="AM30" s="305"/>
    </row>
    <row r="31" spans="1:40" s="283" customFormat="1" ht="15.5" hidden="1" outlineLevel="1">
      <c r="A31" s="474">
        <v>4</v>
      </c>
      <c r="B31" s="293" t="s">
        <v>4</v>
      </c>
      <c r="C31" s="812" t="s">
        <v>25</v>
      </c>
      <c r="D31" s="294"/>
      <c r="E31" s="294"/>
      <c r="F31" s="294"/>
      <c r="G31" s="294"/>
      <c r="H31" s="294"/>
      <c r="I31" s="294"/>
      <c r="J31" s="294"/>
      <c r="K31" s="294"/>
      <c r="L31" s="294"/>
      <c r="M31" s="294"/>
      <c r="N31" s="812"/>
      <c r="O31" s="294"/>
      <c r="P31" s="294"/>
      <c r="Q31" s="294"/>
      <c r="R31" s="294"/>
      <c r="S31" s="294"/>
      <c r="T31" s="294"/>
      <c r="U31" s="294"/>
      <c r="V31" s="294"/>
      <c r="W31" s="294"/>
      <c r="X31" s="294"/>
      <c r="Y31" s="814"/>
      <c r="Z31" s="814"/>
      <c r="AA31" s="814"/>
      <c r="AB31" s="814"/>
      <c r="AC31" s="814"/>
      <c r="AD31" s="814"/>
      <c r="AE31" s="814"/>
      <c r="AF31" s="814"/>
      <c r="AG31" s="814"/>
      <c r="AH31" s="814"/>
      <c r="AI31" s="814"/>
      <c r="AJ31" s="814"/>
      <c r="AK31" s="814"/>
      <c r="AL31" s="814"/>
      <c r="AM31" s="295">
        <f>SUM(Y31:AL31)</f>
        <v>0</v>
      </c>
    </row>
    <row r="32" spans="1:40" s="283" customFormat="1" ht="15.5" hidden="1" outlineLevel="1">
      <c r="A32" s="474"/>
      <c r="B32" s="293" t="s">
        <v>214</v>
      </c>
      <c r="C32" s="812" t="s">
        <v>163</v>
      </c>
      <c r="D32" s="294"/>
      <c r="E32" s="294"/>
      <c r="F32" s="294"/>
      <c r="G32" s="294"/>
      <c r="H32" s="294"/>
      <c r="I32" s="294"/>
      <c r="J32" s="294"/>
      <c r="K32" s="294"/>
      <c r="L32" s="294"/>
      <c r="M32" s="294"/>
      <c r="N32" s="815"/>
      <c r="O32" s="294"/>
      <c r="P32" s="294"/>
      <c r="Q32" s="294"/>
      <c r="R32" s="294"/>
      <c r="S32" s="294"/>
      <c r="T32" s="294"/>
      <c r="U32" s="294"/>
      <c r="V32" s="294"/>
      <c r="W32" s="294"/>
      <c r="X32" s="294"/>
      <c r="Y32" s="816">
        <f>Y31</f>
        <v>0</v>
      </c>
      <c r="Z32" s="816">
        <f>Z31</f>
        <v>0</v>
      </c>
      <c r="AA32" s="816">
        <f t="shared" ref="AA32:AH32" si="3">AA31</f>
        <v>0</v>
      </c>
      <c r="AB32" s="816">
        <f t="shared" si="3"/>
        <v>0</v>
      </c>
      <c r="AC32" s="816">
        <f t="shared" si="3"/>
        <v>0</v>
      </c>
      <c r="AD32" s="816">
        <f t="shared" si="3"/>
        <v>0</v>
      </c>
      <c r="AE32" s="816">
        <f t="shared" si="3"/>
        <v>0</v>
      </c>
      <c r="AF32" s="816">
        <f t="shared" si="3"/>
        <v>0</v>
      </c>
      <c r="AG32" s="816">
        <f t="shared" si="3"/>
        <v>0</v>
      </c>
      <c r="AH32" s="816">
        <f t="shared" si="3"/>
        <v>0</v>
      </c>
      <c r="AI32" s="816">
        <f>AI31</f>
        <v>0</v>
      </c>
      <c r="AJ32" s="816">
        <f>AJ31</f>
        <v>0</v>
      </c>
      <c r="AK32" s="816">
        <f>AK31</f>
        <v>0</v>
      </c>
      <c r="AL32" s="816">
        <f>AL31</f>
        <v>0</v>
      </c>
      <c r="AM32" s="296"/>
    </row>
    <row r="33" spans="1:39" s="283" customFormat="1" ht="15.5" hidden="1" outlineLevel="1">
      <c r="A33" s="474"/>
      <c r="B33" s="293"/>
      <c r="C33" s="821"/>
      <c r="D33" s="820"/>
      <c r="E33" s="820"/>
      <c r="F33" s="820"/>
      <c r="G33" s="820"/>
      <c r="H33" s="820"/>
      <c r="I33" s="820"/>
      <c r="J33" s="820"/>
      <c r="K33" s="820"/>
      <c r="L33" s="820"/>
      <c r="M33" s="820"/>
      <c r="N33" s="812"/>
      <c r="O33" s="820"/>
      <c r="P33" s="820"/>
      <c r="Q33" s="820"/>
      <c r="R33" s="820"/>
      <c r="S33" s="820"/>
      <c r="T33" s="820"/>
      <c r="U33" s="820"/>
      <c r="V33" s="820"/>
      <c r="W33" s="820"/>
      <c r="X33" s="820"/>
      <c r="Y33" s="818"/>
      <c r="Z33" s="818"/>
      <c r="AA33" s="818"/>
      <c r="AB33" s="818"/>
      <c r="AC33" s="818"/>
      <c r="AD33" s="818"/>
      <c r="AE33" s="818"/>
      <c r="AF33" s="818"/>
      <c r="AG33" s="818"/>
      <c r="AH33" s="818"/>
      <c r="AI33" s="818"/>
      <c r="AJ33" s="818"/>
      <c r="AK33" s="818"/>
      <c r="AL33" s="818"/>
      <c r="AM33" s="305"/>
    </row>
    <row r="34" spans="1:39" s="283" customFormat="1" ht="15.5" hidden="1" outlineLevel="1">
      <c r="A34" s="474">
        <v>5</v>
      </c>
      <c r="B34" s="293" t="s">
        <v>5</v>
      </c>
      <c r="C34" s="812" t="s">
        <v>25</v>
      </c>
      <c r="D34" s="294"/>
      <c r="E34" s="294"/>
      <c r="F34" s="294"/>
      <c r="G34" s="294"/>
      <c r="H34" s="294"/>
      <c r="I34" s="294"/>
      <c r="J34" s="294"/>
      <c r="K34" s="294"/>
      <c r="L34" s="294"/>
      <c r="M34" s="294"/>
      <c r="N34" s="812"/>
      <c r="O34" s="294"/>
      <c r="P34" s="294"/>
      <c r="Q34" s="294"/>
      <c r="R34" s="294"/>
      <c r="S34" s="294"/>
      <c r="T34" s="294"/>
      <c r="U34" s="294"/>
      <c r="V34" s="294"/>
      <c r="W34" s="294"/>
      <c r="X34" s="294"/>
      <c r="Y34" s="814"/>
      <c r="Z34" s="814"/>
      <c r="AA34" s="814"/>
      <c r="AB34" s="814"/>
      <c r="AC34" s="814"/>
      <c r="AD34" s="814"/>
      <c r="AE34" s="814"/>
      <c r="AF34" s="814"/>
      <c r="AG34" s="814"/>
      <c r="AH34" s="814"/>
      <c r="AI34" s="814"/>
      <c r="AJ34" s="814"/>
      <c r="AK34" s="814"/>
      <c r="AL34" s="814"/>
      <c r="AM34" s="295">
        <f>SUM(Y34:AL34)</f>
        <v>0</v>
      </c>
    </row>
    <row r="35" spans="1:39" s="283" customFormat="1" ht="15.5" hidden="1" outlineLevel="1">
      <c r="A35" s="474"/>
      <c r="B35" s="293" t="s">
        <v>214</v>
      </c>
      <c r="C35" s="812" t="s">
        <v>163</v>
      </c>
      <c r="D35" s="294"/>
      <c r="E35" s="294"/>
      <c r="F35" s="294"/>
      <c r="G35" s="294"/>
      <c r="H35" s="294"/>
      <c r="I35" s="294"/>
      <c r="J35" s="294"/>
      <c r="K35" s="294"/>
      <c r="L35" s="294"/>
      <c r="M35" s="294"/>
      <c r="N35" s="815"/>
      <c r="O35" s="294"/>
      <c r="P35" s="294"/>
      <c r="Q35" s="294"/>
      <c r="R35" s="294"/>
      <c r="S35" s="294"/>
      <c r="T35" s="294"/>
      <c r="U35" s="294"/>
      <c r="V35" s="294"/>
      <c r="W35" s="294"/>
      <c r="X35" s="294"/>
      <c r="Y35" s="816">
        <f>Y34</f>
        <v>0</v>
      </c>
      <c r="Z35" s="816">
        <f>Z34</f>
        <v>0</v>
      </c>
      <c r="AA35" s="816">
        <f t="shared" ref="AA35:AH35" si="4">AA34</f>
        <v>0</v>
      </c>
      <c r="AB35" s="816">
        <f t="shared" si="4"/>
        <v>0</v>
      </c>
      <c r="AC35" s="816">
        <f t="shared" si="4"/>
        <v>0</v>
      </c>
      <c r="AD35" s="816">
        <f t="shared" si="4"/>
        <v>0</v>
      </c>
      <c r="AE35" s="816">
        <f t="shared" si="4"/>
        <v>0</v>
      </c>
      <c r="AF35" s="816">
        <f t="shared" si="4"/>
        <v>0</v>
      </c>
      <c r="AG35" s="816">
        <f t="shared" si="4"/>
        <v>0</v>
      </c>
      <c r="AH35" s="816">
        <f t="shared" si="4"/>
        <v>0</v>
      </c>
      <c r="AI35" s="816">
        <f>AI34</f>
        <v>0</v>
      </c>
      <c r="AJ35" s="816">
        <f>AJ34</f>
        <v>0</v>
      </c>
      <c r="AK35" s="816">
        <f>AK34</f>
        <v>0</v>
      </c>
      <c r="AL35" s="816">
        <f>AL34</f>
        <v>0</v>
      </c>
      <c r="AM35" s="296"/>
    </row>
    <row r="36" spans="1:39" s="283" customFormat="1" ht="15.5" hidden="1" outlineLevel="1">
      <c r="A36" s="474"/>
      <c r="B36" s="293"/>
      <c r="C36" s="821"/>
      <c r="D36" s="820"/>
      <c r="E36" s="820"/>
      <c r="F36" s="820"/>
      <c r="G36" s="820"/>
      <c r="H36" s="820"/>
      <c r="I36" s="820"/>
      <c r="J36" s="820"/>
      <c r="K36" s="820"/>
      <c r="L36" s="820"/>
      <c r="M36" s="820"/>
      <c r="N36" s="812"/>
      <c r="O36" s="820"/>
      <c r="P36" s="820"/>
      <c r="Q36" s="820"/>
      <c r="R36" s="820"/>
      <c r="S36" s="820"/>
      <c r="T36" s="820"/>
      <c r="U36" s="820"/>
      <c r="V36" s="820"/>
      <c r="W36" s="820"/>
      <c r="X36" s="820"/>
      <c r="Y36" s="818"/>
      <c r="Z36" s="818"/>
      <c r="AA36" s="818"/>
      <c r="AB36" s="818"/>
      <c r="AC36" s="818"/>
      <c r="AD36" s="818"/>
      <c r="AE36" s="818"/>
      <c r="AF36" s="818"/>
      <c r="AG36" s="818"/>
      <c r="AH36" s="818"/>
      <c r="AI36" s="818"/>
      <c r="AJ36" s="818"/>
      <c r="AK36" s="818"/>
      <c r="AL36" s="818"/>
      <c r="AM36" s="305"/>
    </row>
    <row r="37" spans="1:39" s="283" customFormat="1" ht="15.5" hidden="1" outlineLevel="1">
      <c r="A37" s="474">
        <v>6</v>
      </c>
      <c r="B37" s="293" t="s">
        <v>6</v>
      </c>
      <c r="C37" s="812" t="s">
        <v>25</v>
      </c>
      <c r="D37" s="294"/>
      <c r="E37" s="294"/>
      <c r="F37" s="294"/>
      <c r="G37" s="294"/>
      <c r="H37" s="294"/>
      <c r="I37" s="294"/>
      <c r="J37" s="294"/>
      <c r="K37" s="294"/>
      <c r="L37" s="294"/>
      <c r="M37" s="294"/>
      <c r="N37" s="812"/>
      <c r="O37" s="294"/>
      <c r="P37" s="294"/>
      <c r="Q37" s="294"/>
      <c r="R37" s="294"/>
      <c r="S37" s="294"/>
      <c r="T37" s="294"/>
      <c r="U37" s="294"/>
      <c r="V37" s="294"/>
      <c r="W37" s="294"/>
      <c r="X37" s="294"/>
      <c r="Y37" s="814"/>
      <c r="Z37" s="814"/>
      <c r="AA37" s="814"/>
      <c r="AB37" s="814"/>
      <c r="AC37" s="814"/>
      <c r="AD37" s="814"/>
      <c r="AE37" s="814"/>
      <c r="AF37" s="814"/>
      <c r="AG37" s="814"/>
      <c r="AH37" s="814"/>
      <c r="AI37" s="814"/>
      <c r="AJ37" s="814"/>
      <c r="AK37" s="814"/>
      <c r="AL37" s="814"/>
      <c r="AM37" s="295">
        <f>SUM(Y37:AL37)</f>
        <v>0</v>
      </c>
    </row>
    <row r="38" spans="1:39" s="283" customFormat="1" ht="15.5" hidden="1" outlineLevel="1">
      <c r="A38" s="474"/>
      <c r="B38" s="293" t="s">
        <v>214</v>
      </c>
      <c r="C38" s="812" t="s">
        <v>163</v>
      </c>
      <c r="D38" s="294"/>
      <c r="E38" s="294"/>
      <c r="F38" s="294"/>
      <c r="G38" s="294"/>
      <c r="H38" s="294"/>
      <c r="I38" s="294"/>
      <c r="J38" s="294"/>
      <c r="K38" s="294"/>
      <c r="L38" s="294"/>
      <c r="M38" s="294"/>
      <c r="N38" s="815"/>
      <c r="O38" s="294"/>
      <c r="P38" s="294"/>
      <c r="Q38" s="294"/>
      <c r="R38" s="294"/>
      <c r="S38" s="294"/>
      <c r="T38" s="294"/>
      <c r="U38" s="294"/>
      <c r="V38" s="294"/>
      <c r="W38" s="294"/>
      <c r="X38" s="294"/>
      <c r="Y38" s="816"/>
      <c r="Z38" s="816"/>
      <c r="AA38" s="816"/>
      <c r="AB38" s="816"/>
      <c r="AC38" s="816"/>
      <c r="AD38" s="816"/>
      <c r="AE38" s="816"/>
      <c r="AF38" s="816"/>
      <c r="AG38" s="816"/>
      <c r="AH38" s="816"/>
      <c r="AI38" s="816">
        <f>AI37</f>
        <v>0</v>
      </c>
      <c r="AJ38" s="816">
        <f>AJ37</f>
        <v>0</v>
      </c>
      <c r="AK38" s="816">
        <f>AK37</f>
        <v>0</v>
      </c>
      <c r="AL38" s="816">
        <f>AL37</f>
        <v>0</v>
      </c>
      <c r="AM38" s="296"/>
    </row>
    <row r="39" spans="1:39" s="283" customFormat="1" ht="15.5" hidden="1" outlineLevel="1">
      <c r="A39" s="474"/>
      <c r="B39" s="293"/>
      <c r="C39" s="821"/>
      <c r="D39" s="820"/>
      <c r="E39" s="820"/>
      <c r="F39" s="820"/>
      <c r="G39" s="820"/>
      <c r="H39" s="820"/>
      <c r="I39" s="820"/>
      <c r="J39" s="820"/>
      <c r="K39" s="820"/>
      <c r="L39" s="820"/>
      <c r="M39" s="820"/>
      <c r="N39" s="812"/>
      <c r="O39" s="820"/>
      <c r="P39" s="820"/>
      <c r="Q39" s="820"/>
      <c r="R39" s="820"/>
      <c r="S39" s="820"/>
      <c r="T39" s="820"/>
      <c r="U39" s="820"/>
      <c r="V39" s="820"/>
      <c r="W39" s="820"/>
      <c r="X39" s="820"/>
      <c r="Y39" s="818"/>
      <c r="Z39" s="818"/>
      <c r="AA39" s="818"/>
      <c r="AB39" s="818"/>
      <c r="AC39" s="818"/>
      <c r="AD39" s="818"/>
      <c r="AE39" s="818"/>
      <c r="AF39" s="818"/>
      <c r="AG39" s="818"/>
      <c r="AH39" s="818"/>
      <c r="AI39" s="818"/>
      <c r="AJ39" s="818"/>
      <c r="AK39" s="818"/>
      <c r="AL39" s="818"/>
      <c r="AM39" s="305"/>
    </row>
    <row r="40" spans="1:39" s="283" customFormat="1" ht="15.5" hidden="1" outlineLevel="1">
      <c r="A40" s="474">
        <v>7</v>
      </c>
      <c r="B40" s="293" t="s">
        <v>42</v>
      </c>
      <c r="C40" s="812" t="s">
        <v>25</v>
      </c>
      <c r="D40" s="294"/>
      <c r="E40" s="294"/>
      <c r="F40" s="294"/>
      <c r="G40" s="294"/>
      <c r="H40" s="294"/>
      <c r="I40" s="294"/>
      <c r="J40" s="294"/>
      <c r="K40" s="294"/>
      <c r="L40" s="294"/>
      <c r="M40" s="294"/>
      <c r="N40" s="812"/>
      <c r="O40" s="294"/>
      <c r="P40" s="294"/>
      <c r="Q40" s="294"/>
      <c r="R40" s="294"/>
      <c r="S40" s="294"/>
      <c r="T40" s="294"/>
      <c r="U40" s="294"/>
      <c r="V40" s="294"/>
      <c r="W40" s="294"/>
      <c r="X40" s="294"/>
      <c r="Y40" s="814"/>
      <c r="Z40" s="814"/>
      <c r="AA40" s="814"/>
      <c r="AB40" s="814"/>
      <c r="AC40" s="814"/>
      <c r="AD40" s="814"/>
      <c r="AE40" s="814"/>
      <c r="AF40" s="814"/>
      <c r="AG40" s="814"/>
      <c r="AH40" s="814"/>
      <c r="AI40" s="814"/>
      <c r="AJ40" s="814"/>
      <c r="AK40" s="814"/>
      <c r="AL40" s="814"/>
      <c r="AM40" s="295">
        <f>SUM(Y40:AL40)</f>
        <v>0</v>
      </c>
    </row>
    <row r="41" spans="1:39" s="283" customFormat="1" ht="15.5" hidden="1" outlineLevel="1">
      <c r="A41" s="474"/>
      <c r="B41" s="293" t="s">
        <v>214</v>
      </c>
      <c r="C41" s="812" t="s">
        <v>163</v>
      </c>
      <c r="D41" s="294"/>
      <c r="E41" s="294"/>
      <c r="F41" s="294"/>
      <c r="G41" s="294"/>
      <c r="H41" s="294"/>
      <c r="I41" s="294"/>
      <c r="J41" s="294"/>
      <c r="K41" s="294"/>
      <c r="L41" s="294"/>
      <c r="M41" s="294"/>
      <c r="N41" s="812"/>
      <c r="O41" s="294"/>
      <c r="P41" s="294"/>
      <c r="Q41" s="294"/>
      <c r="R41" s="294"/>
      <c r="S41" s="294"/>
      <c r="T41" s="294"/>
      <c r="U41" s="294"/>
      <c r="V41" s="294"/>
      <c r="W41" s="294"/>
      <c r="X41" s="294"/>
      <c r="Y41" s="816">
        <f>Y40</f>
        <v>0</v>
      </c>
      <c r="Z41" s="816">
        <f>Z40</f>
        <v>0</v>
      </c>
      <c r="AA41" s="816">
        <f t="shared" ref="AA41:AH41" si="5">AA40</f>
        <v>0</v>
      </c>
      <c r="AB41" s="816">
        <f t="shared" si="5"/>
        <v>0</v>
      </c>
      <c r="AC41" s="816">
        <f t="shared" si="5"/>
        <v>0</v>
      </c>
      <c r="AD41" s="816">
        <f t="shared" si="5"/>
        <v>0</v>
      </c>
      <c r="AE41" s="816">
        <f t="shared" si="5"/>
        <v>0</v>
      </c>
      <c r="AF41" s="816">
        <f t="shared" si="5"/>
        <v>0</v>
      </c>
      <c r="AG41" s="816">
        <f t="shared" si="5"/>
        <v>0</v>
      </c>
      <c r="AH41" s="816">
        <f t="shared" si="5"/>
        <v>0</v>
      </c>
      <c r="AI41" s="816">
        <f>AI40</f>
        <v>0</v>
      </c>
      <c r="AJ41" s="816">
        <f>AJ40</f>
        <v>0</v>
      </c>
      <c r="AK41" s="816">
        <f>AK40</f>
        <v>0</v>
      </c>
      <c r="AL41" s="816">
        <f>AL40</f>
        <v>0</v>
      </c>
      <c r="AM41" s="296"/>
    </row>
    <row r="42" spans="1:39" s="283" customFormat="1" ht="15.5" hidden="1" outlineLevel="1">
      <c r="A42" s="474"/>
      <c r="B42" s="293"/>
      <c r="C42" s="821"/>
      <c r="D42" s="820"/>
      <c r="E42" s="820"/>
      <c r="F42" s="820"/>
      <c r="G42" s="820"/>
      <c r="H42" s="820"/>
      <c r="I42" s="820"/>
      <c r="J42" s="820"/>
      <c r="K42" s="820"/>
      <c r="L42" s="820"/>
      <c r="M42" s="820"/>
      <c r="N42" s="812"/>
      <c r="O42" s="820"/>
      <c r="P42" s="820"/>
      <c r="Q42" s="820"/>
      <c r="R42" s="820"/>
      <c r="S42" s="820"/>
      <c r="T42" s="820"/>
      <c r="U42" s="820"/>
      <c r="V42" s="820"/>
      <c r="W42" s="820"/>
      <c r="X42" s="820"/>
      <c r="Y42" s="818"/>
      <c r="Z42" s="818"/>
      <c r="AA42" s="818"/>
      <c r="AB42" s="818"/>
      <c r="AC42" s="818"/>
      <c r="AD42" s="818"/>
      <c r="AE42" s="818"/>
      <c r="AF42" s="818"/>
      <c r="AG42" s="818"/>
      <c r="AH42" s="818"/>
      <c r="AI42" s="818"/>
      <c r="AJ42" s="818"/>
      <c r="AK42" s="818"/>
      <c r="AL42" s="818"/>
      <c r="AM42" s="305"/>
    </row>
    <row r="43" spans="1:39" s="283" customFormat="1" ht="15.5" hidden="1" outlineLevel="1">
      <c r="A43" s="474">
        <v>8</v>
      </c>
      <c r="B43" s="293" t="s">
        <v>484</v>
      </c>
      <c r="C43" s="812" t="s">
        <v>25</v>
      </c>
      <c r="D43" s="294"/>
      <c r="E43" s="294"/>
      <c r="F43" s="294"/>
      <c r="G43" s="294"/>
      <c r="H43" s="294"/>
      <c r="I43" s="294"/>
      <c r="J43" s="294"/>
      <c r="K43" s="294"/>
      <c r="L43" s="294"/>
      <c r="M43" s="294"/>
      <c r="N43" s="812"/>
      <c r="O43" s="294"/>
      <c r="P43" s="294"/>
      <c r="Q43" s="294"/>
      <c r="R43" s="294"/>
      <c r="S43" s="294"/>
      <c r="T43" s="294"/>
      <c r="U43" s="294"/>
      <c r="V43" s="294"/>
      <c r="W43" s="294"/>
      <c r="X43" s="294"/>
      <c r="Y43" s="814"/>
      <c r="Z43" s="814"/>
      <c r="AA43" s="814"/>
      <c r="AB43" s="814"/>
      <c r="AC43" s="814"/>
      <c r="AD43" s="814"/>
      <c r="AE43" s="814"/>
      <c r="AF43" s="814"/>
      <c r="AG43" s="814"/>
      <c r="AH43" s="814"/>
      <c r="AI43" s="814"/>
      <c r="AJ43" s="814"/>
      <c r="AK43" s="814"/>
      <c r="AL43" s="814"/>
      <c r="AM43" s="295">
        <f>SUM(Y43:AL43)</f>
        <v>0</v>
      </c>
    </row>
    <row r="44" spans="1:39" s="283" customFormat="1" ht="15.5" hidden="1" outlineLevel="1">
      <c r="A44" s="474"/>
      <c r="B44" s="293" t="s">
        <v>214</v>
      </c>
      <c r="C44" s="812" t="s">
        <v>163</v>
      </c>
      <c r="D44" s="294"/>
      <c r="E44" s="294"/>
      <c r="F44" s="294"/>
      <c r="G44" s="294"/>
      <c r="H44" s="294"/>
      <c r="I44" s="294"/>
      <c r="J44" s="294"/>
      <c r="K44" s="294"/>
      <c r="L44" s="294"/>
      <c r="M44" s="294"/>
      <c r="N44" s="812"/>
      <c r="O44" s="294"/>
      <c r="P44" s="294"/>
      <c r="Q44" s="294"/>
      <c r="R44" s="294"/>
      <c r="S44" s="294"/>
      <c r="T44" s="294"/>
      <c r="U44" s="294"/>
      <c r="V44" s="294"/>
      <c r="W44" s="294"/>
      <c r="X44" s="294"/>
      <c r="Y44" s="816"/>
      <c r="Z44" s="816"/>
      <c r="AA44" s="816"/>
      <c r="AB44" s="816"/>
      <c r="AC44" s="816"/>
      <c r="AD44" s="816"/>
      <c r="AE44" s="816"/>
      <c r="AF44" s="816"/>
      <c r="AG44" s="816"/>
      <c r="AH44" s="816"/>
      <c r="AI44" s="816">
        <f>AI43</f>
        <v>0</v>
      </c>
      <c r="AJ44" s="816">
        <f>AJ43</f>
        <v>0</v>
      </c>
      <c r="AK44" s="816">
        <f>AK43</f>
        <v>0</v>
      </c>
      <c r="AL44" s="816">
        <f>AL43</f>
        <v>0</v>
      </c>
      <c r="AM44" s="296"/>
    </row>
    <row r="45" spans="1:39" s="283" customFormat="1" ht="15.5" hidden="1" outlineLevel="1">
      <c r="A45" s="474"/>
      <c r="B45" s="293"/>
      <c r="C45" s="821"/>
      <c r="D45" s="820"/>
      <c r="E45" s="820"/>
      <c r="F45" s="820"/>
      <c r="G45" s="820"/>
      <c r="H45" s="820"/>
      <c r="I45" s="820"/>
      <c r="J45" s="820"/>
      <c r="K45" s="820"/>
      <c r="L45" s="820"/>
      <c r="M45" s="820"/>
      <c r="N45" s="812"/>
      <c r="O45" s="820"/>
      <c r="P45" s="820"/>
      <c r="Q45" s="820"/>
      <c r="R45" s="820"/>
      <c r="S45" s="820"/>
      <c r="T45" s="820"/>
      <c r="U45" s="820"/>
      <c r="V45" s="820"/>
      <c r="W45" s="820"/>
      <c r="X45" s="820"/>
      <c r="Y45" s="818"/>
      <c r="Z45" s="818"/>
      <c r="AA45" s="818"/>
      <c r="AB45" s="818"/>
      <c r="AC45" s="818"/>
      <c r="AD45" s="818"/>
      <c r="AE45" s="818"/>
      <c r="AF45" s="818"/>
      <c r="AG45" s="818"/>
      <c r="AH45" s="818"/>
      <c r="AI45" s="818"/>
      <c r="AJ45" s="818"/>
      <c r="AK45" s="818"/>
      <c r="AL45" s="818"/>
      <c r="AM45" s="305"/>
    </row>
    <row r="46" spans="1:39" s="283" customFormat="1" ht="15.5" hidden="1" outlineLevel="1">
      <c r="A46" s="474">
        <v>9</v>
      </c>
      <c r="B46" s="293" t="s">
        <v>7</v>
      </c>
      <c r="C46" s="812" t="s">
        <v>25</v>
      </c>
      <c r="D46" s="294"/>
      <c r="E46" s="294"/>
      <c r="F46" s="294"/>
      <c r="G46" s="294"/>
      <c r="H46" s="294"/>
      <c r="I46" s="294"/>
      <c r="J46" s="294"/>
      <c r="K46" s="294"/>
      <c r="L46" s="294"/>
      <c r="M46" s="294"/>
      <c r="N46" s="812"/>
      <c r="O46" s="294"/>
      <c r="P46" s="294"/>
      <c r="Q46" s="294"/>
      <c r="R46" s="294"/>
      <c r="S46" s="294"/>
      <c r="T46" s="294"/>
      <c r="U46" s="294"/>
      <c r="V46" s="294"/>
      <c r="W46" s="294"/>
      <c r="X46" s="294"/>
      <c r="Y46" s="814"/>
      <c r="Z46" s="814"/>
      <c r="AA46" s="814"/>
      <c r="AB46" s="814"/>
      <c r="AC46" s="814"/>
      <c r="AD46" s="814"/>
      <c r="AE46" s="814"/>
      <c r="AF46" s="814"/>
      <c r="AG46" s="814"/>
      <c r="AH46" s="814"/>
      <c r="AI46" s="814"/>
      <c r="AJ46" s="814"/>
      <c r="AK46" s="814"/>
      <c r="AL46" s="814"/>
      <c r="AM46" s="295">
        <f>SUM(Y46:AL46)</f>
        <v>0</v>
      </c>
    </row>
    <row r="47" spans="1:39" s="283" customFormat="1" ht="15.5" hidden="1" outlineLevel="1">
      <c r="A47" s="474"/>
      <c r="B47" s="293" t="s">
        <v>214</v>
      </c>
      <c r="C47" s="812" t="s">
        <v>163</v>
      </c>
      <c r="D47" s="294"/>
      <c r="E47" s="294"/>
      <c r="F47" s="294"/>
      <c r="G47" s="294"/>
      <c r="H47" s="294"/>
      <c r="I47" s="294"/>
      <c r="J47" s="294"/>
      <c r="K47" s="294"/>
      <c r="L47" s="294"/>
      <c r="M47" s="294"/>
      <c r="N47" s="812"/>
      <c r="O47" s="294"/>
      <c r="P47" s="294"/>
      <c r="Q47" s="294"/>
      <c r="R47" s="294"/>
      <c r="S47" s="294"/>
      <c r="T47" s="294"/>
      <c r="U47" s="294"/>
      <c r="V47" s="294"/>
      <c r="W47" s="294"/>
      <c r="X47" s="294"/>
      <c r="Y47" s="816"/>
      <c r="Z47" s="816"/>
      <c r="AA47" s="816"/>
      <c r="AB47" s="816"/>
      <c r="AC47" s="816"/>
      <c r="AD47" s="816"/>
      <c r="AE47" s="816"/>
      <c r="AF47" s="816"/>
      <c r="AG47" s="816"/>
      <c r="AH47" s="816"/>
      <c r="AI47" s="816">
        <f>AI46</f>
        <v>0</v>
      </c>
      <c r="AJ47" s="816">
        <f>AJ46</f>
        <v>0</v>
      </c>
      <c r="AK47" s="816">
        <f>AK46</f>
        <v>0</v>
      </c>
      <c r="AL47" s="816">
        <f>AL46</f>
        <v>0</v>
      </c>
      <c r="AM47" s="296"/>
    </row>
    <row r="48" spans="1:39" s="283" customFormat="1" ht="15.5" hidden="1" outlineLevel="1">
      <c r="A48" s="474"/>
      <c r="B48" s="306"/>
      <c r="C48" s="822"/>
      <c r="D48" s="812"/>
      <c r="E48" s="812"/>
      <c r="F48" s="812"/>
      <c r="G48" s="812"/>
      <c r="H48" s="812"/>
      <c r="I48" s="812"/>
      <c r="J48" s="812"/>
      <c r="K48" s="812"/>
      <c r="L48" s="812"/>
      <c r="M48" s="812"/>
      <c r="N48" s="812"/>
      <c r="O48" s="812"/>
      <c r="P48" s="812"/>
      <c r="Q48" s="812"/>
      <c r="R48" s="812"/>
      <c r="S48" s="812"/>
      <c r="T48" s="812"/>
      <c r="U48" s="812"/>
      <c r="V48" s="812"/>
      <c r="W48" s="812"/>
      <c r="X48" s="812"/>
      <c r="Y48" s="818"/>
      <c r="Z48" s="818"/>
      <c r="AA48" s="818"/>
      <c r="AB48" s="818"/>
      <c r="AC48" s="818"/>
      <c r="AD48" s="818"/>
      <c r="AE48" s="818"/>
      <c r="AF48" s="818"/>
      <c r="AG48" s="818"/>
      <c r="AH48" s="818"/>
      <c r="AI48" s="818"/>
      <c r="AJ48" s="818"/>
      <c r="AK48" s="818"/>
      <c r="AL48" s="818"/>
      <c r="AM48" s="305"/>
    </row>
    <row r="49" spans="1:42" s="292" customFormat="1" ht="15.5" hidden="1" outlineLevel="1">
      <c r="A49" s="475"/>
      <c r="B49" s="287" t="s">
        <v>8</v>
      </c>
      <c r="C49" s="810"/>
      <c r="D49" s="810"/>
      <c r="E49" s="810"/>
      <c r="F49" s="810"/>
      <c r="G49" s="810"/>
      <c r="H49" s="810"/>
      <c r="I49" s="810"/>
      <c r="J49" s="810"/>
      <c r="K49" s="810"/>
      <c r="L49" s="810"/>
      <c r="M49" s="810"/>
      <c r="N49" s="812"/>
      <c r="O49" s="810"/>
      <c r="P49" s="810"/>
      <c r="Q49" s="810"/>
      <c r="R49" s="810"/>
      <c r="S49" s="810"/>
      <c r="T49" s="810"/>
      <c r="U49" s="810"/>
      <c r="V49" s="810"/>
      <c r="W49" s="810"/>
      <c r="X49" s="810"/>
      <c r="Y49" s="823"/>
      <c r="Z49" s="823"/>
      <c r="AA49" s="823"/>
      <c r="AB49" s="823"/>
      <c r="AC49" s="823"/>
      <c r="AD49" s="823"/>
      <c r="AE49" s="823"/>
      <c r="AF49" s="823"/>
      <c r="AG49" s="823"/>
      <c r="AH49" s="823"/>
      <c r="AI49" s="823"/>
      <c r="AJ49" s="823"/>
      <c r="AK49" s="823"/>
      <c r="AL49" s="823"/>
      <c r="AM49" s="291"/>
      <c r="AN49" s="813"/>
      <c r="AO49" s="307"/>
      <c r="AP49" s="307"/>
    </row>
    <row r="50" spans="1:42" s="283" customFormat="1" ht="15.5" hidden="1" outlineLevel="1">
      <c r="A50" s="474">
        <v>10</v>
      </c>
      <c r="B50" s="824" t="s">
        <v>22</v>
      </c>
      <c r="C50" s="812" t="s">
        <v>25</v>
      </c>
      <c r="D50" s="294"/>
      <c r="E50" s="294"/>
      <c r="F50" s="294"/>
      <c r="G50" s="294"/>
      <c r="H50" s="294"/>
      <c r="I50" s="294"/>
      <c r="J50" s="294"/>
      <c r="K50" s="294"/>
      <c r="L50" s="294"/>
      <c r="M50" s="294"/>
      <c r="N50" s="294">
        <v>12</v>
      </c>
      <c r="O50" s="294"/>
      <c r="P50" s="294"/>
      <c r="Q50" s="294"/>
      <c r="R50" s="294"/>
      <c r="S50" s="294"/>
      <c r="T50" s="294"/>
      <c r="U50" s="294"/>
      <c r="V50" s="294"/>
      <c r="W50" s="294"/>
      <c r="X50" s="294"/>
      <c r="Y50" s="391"/>
      <c r="Z50" s="391"/>
      <c r="AA50" s="391"/>
      <c r="AB50" s="391"/>
      <c r="AC50" s="391"/>
      <c r="AD50" s="391"/>
      <c r="AE50" s="391"/>
      <c r="AF50" s="391"/>
      <c r="AG50" s="391"/>
      <c r="AH50" s="391"/>
      <c r="AI50" s="391"/>
      <c r="AJ50" s="391"/>
      <c r="AK50" s="391"/>
      <c r="AL50" s="391"/>
      <c r="AM50" s="295">
        <f>SUM(Y50:AL50)</f>
        <v>0</v>
      </c>
    </row>
    <row r="51" spans="1:42" s="283" customFormat="1" ht="15.5" hidden="1" outlineLevel="1">
      <c r="A51" s="474"/>
      <c r="B51" s="293" t="s">
        <v>214</v>
      </c>
      <c r="C51" s="812" t="s">
        <v>163</v>
      </c>
      <c r="D51" s="294"/>
      <c r="E51" s="294"/>
      <c r="F51" s="294"/>
      <c r="G51" s="294"/>
      <c r="H51" s="294"/>
      <c r="I51" s="294"/>
      <c r="J51" s="294"/>
      <c r="K51" s="294"/>
      <c r="L51" s="294"/>
      <c r="M51" s="294"/>
      <c r="N51" s="294">
        <v>12</v>
      </c>
      <c r="O51" s="294"/>
      <c r="P51" s="294"/>
      <c r="Q51" s="294"/>
      <c r="R51" s="294"/>
      <c r="S51" s="294"/>
      <c r="T51" s="294"/>
      <c r="U51" s="294"/>
      <c r="V51" s="294"/>
      <c r="W51" s="294"/>
      <c r="X51" s="294"/>
      <c r="Y51" s="816">
        <f>Y50</f>
        <v>0</v>
      </c>
      <c r="Z51" s="816">
        <f>Z50</f>
        <v>0</v>
      </c>
      <c r="AA51" s="816">
        <f t="shared" ref="AA51:AH51" si="6">AA50</f>
        <v>0</v>
      </c>
      <c r="AB51" s="816">
        <f t="shared" si="6"/>
        <v>0</v>
      </c>
      <c r="AC51" s="816">
        <f t="shared" si="6"/>
        <v>0</v>
      </c>
      <c r="AD51" s="816">
        <f t="shared" si="6"/>
        <v>0</v>
      </c>
      <c r="AE51" s="816">
        <f t="shared" si="6"/>
        <v>0</v>
      </c>
      <c r="AF51" s="816">
        <f t="shared" si="6"/>
        <v>0</v>
      </c>
      <c r="AG51" s="816">
        <f t="shared" si="6"/>
        <v>0</v>
      </c>
      <c r="AH51" s="816">
        <f t="shared" si="6"/>
        <v>0</v>
      </c>
      <c r="AI51" s="816">
        <f>AI50</f>
        <v>0</v>
      </c>
      <c r="AJ51" s="816">
        <f>AJ50</f>
        <v>0</v>
      </c>
      <c r="AK51" s="816">
        <f>AK50</f>
        <v>0</v>
      </c>
      <c r="AL51" s="816">
        <f>AL50</f>
        <v>0</v>
      </c>
      <c r="AM51" s="309"/>
    </row>
    <row r="52" spans="1:42" s="283" customFormat="1" ht="15.5" hidden="1" outlineLevel="1">
      <c r="A52" s="474"/>
      <c r="B52" s="824"/>
      <c r="C52" s="825"/>
      <c r="D52" s="812"/>
      <c r="E52" s="812"/>
      <c r="F52" s="812"/>
      <c r="G52" s="812"/>
      <c r="H52" s="812"/>
      <c r="I52" s="812"/>
      <c r="J52" s="812"/>
      <c r="K52" s="812"/>
      <c r="L52" s="812"/>
      <c r="M52" s="812"/>
      <c r="N52" s="812"/>
      <c r="O52" s="812"/>
      <c r="P52" s="812"/>
      <c r="Q52" s="812"/>
      <c r="R52" s="812"/>
      <c r="S52" s="812"/>
      <c r="T52" s="812"/>
      <c r="U52" s="812"/>
      <c r="V52" s="812"/>
      <c r="W52" s="812"/>
      <c r="X52" s="812"/>
      <c r="Y52" s="392"/>
      <c r="Z52" s="392"/>
      <c r="AA52" s="392"/>
      <c r="AB52" s="392"/>
      <c r="AC52" s="392"/>
      <c r="AD52" s="392"/>
      <c r="AE52" s="392"/>
      <c r="AF52" s="392"/>
      <c r="AG52" s="392"/>
      <c r="AH52" s="392"/>
      <c r="AI52" s="392"/>
      <c r="AJ52" s="392"/>
      <c r="AK52" s="392"/>
      <c r="AL52" s="392"/>
      <c r="AM52" s="311"/>
    </row>
    <row r="53" spans="1:42" s="283" customFormat="1" ht="15.5" hidden="1" outlineLevel="1">
      <c r="A53" s="474">
        <v>11</v>
      </c>
      <c r="B53" s="485" t="s">
        <v>21</v>
      </c>
      <c r="C53" s="812" t="s">
        <v>25</v>
      </c>
      <c r="D53" s="294"/>
      <c r="E53" s="294"/>
      <c r="F53" s="294"/>
      <c r="G53" s="294"/>
      <c r="H53" s="294"/>
      <c r="I53" s="294"/>
      <c r="J53" s="294"/>
      <c r="K53" s="294"/>
      <c r="L53" s="294"/>
      <c r="M53" s="294"/>
      <c r="N53" s="294">
        <v>12</v>
      </c>
      <c r="O53" s="294"/>
      <c r="P53" s="294"/>
      <c r="Q53" s="294"/>
      <c r="R53" s="294"/>
      <c r="S53" s="294"/>
      <c r="T53" s="294"/>
      <c r="U53" s="294"/>
      <c r="V53" s="294"/>
      <c r="W53" s="294"/>
      <c r="X53" s="294"/>
      <c r="Y53" s="391"/>
      <c r="Z53" s="391"/>
      <c r="AA53" s="391"/>
      <c r="AB53" s="391"/>
      <c r="AC53" s="391"/>
      <c r="AD53" s="391"/>
      <c r="AE53" s="391"/>
      <c r="AF53" s="391"/>
      <c r="AG53" s="391"/>
      <c r="AH53" s="391"/>
      <c r="AI53" s="391"/>
      <c r="AJ53" s="391"/>
      <c r="AK53" s="391"/>
      <c r="AL53" s="391"/>
      <c r="AM53" s="295">
        <f>SUM(Y53:AL53)</f>
        <v>0</v>
      </c>
    </row>
    <row r="54" spans="1:42" s="283" customFormat="1" ht="15.5" hidden="1" outlineLevel="1">
      <c r="A54" s="474"/>
      <c r="B54" s="313" t="s">
        <v>214</v>
      </c>
      <c r="C54" s="812" t="s">
        <v>163</v>
      </c>
      <c r="D54" s="294"/>
      <c r="E54" s="294"/>
      <c r="F54" s="294"/>
      <c r="G54" s="294"/>
      <c r="H54" s="294"/>
      <c r="I54" s="294"/>
      <c r="J54" s="294"/>
      <c r="K54" s="294"/>
      <c r="L54" s="294"/>
      <c r="M54" s="294"/>
      <c r="N54" s="294">
        <v>12</v>
      </c>
      <c r="O54" s="294"/>
      <c r="P54" s="294"/>
      <c r="Q54" s="294"/>
      <c r="R54" s="294"/>
      <c r="S54" s="294"/>
      <c r="T54" s="294"/>
      <c r="U54" s="294"/>
      <c r="V54" s="294"/>
      <c r="W54" s="294"/>
      <c r="X54" s="294"/>
      <c r="Y54" s="816">
        <f>Y53</f>
        <v>0</v>
      </c>
      <c r="Z54" s="816">
        <f>Z53</f>
        <v>0</v>
      </c>
      <c r="AA54" s="816">
        <f t="shared" ref="AA54:AH54" si="7">AA53</f>
        <v>0</v>
      </c>
      <c r="AB54" s="816">
        <f t="shared" si="7"/>
        <v>0</v>
      </c>
      <c r="AC54" s="816">
        <f t="shared" si="7"/>
        <v>0</v>
      </c>
      <c r="AD54" s="816">
        <f t="shared" si="7"/>
        <v>0</v>
      </c>
      <c r="AE54" s="816">
        <f t="shared" si="7"/>
        <v>0</v>
      </c>
      <c r="AF54" s="816">
        <f t="shared" si="7"/>
        <v>0</v>
      </c>
      <c r="AG54" s="816">
        <f t="shared" si="7"/>
        <v>0</v>
      </c>
      <c r="AH54" s="816">
        <f t="shared" si="7"/>
        <v>0</v>
      </c>
      <c r="AI54" s="816">
        <f>AI53</f>
        <v>0</v>
      </c>
      <c r="AJ54" s="816">
        <f>AJ53</f>
        <v>0</v>
      </c>
      <c r="AK54" s="816">
        <f>AK53</f>
        <v>0</v>
      </c>
      <c r="AL54" s="816">
        <f>AL53</f>
        <v>0</v>
      </c>
      <c r="AM54" s="309"/>
    </row>
    <row r="55" spans="1:42" s="283" customFormat="1" ht="15.5" hidden="1" outlineLevel="1">
      <c r="A55" s="474"/>
      <c r="B55" s="485"/>
      <c r="C55" s="825"/>
      <c r="D55" s="812"/>
      <c r="E55" s="812"/>
      <c r="F55" s="812"/>
      <c r="G55" s="812"/>
      <c r="H55" s="812"/>
      <c r="I55" s="812"/>
      <c r="J55" s="812"/>
      <c r="K55" s="812"/>
      <c r="L55" s="812"/>
      <c r="M55" s="812"/>
      <c r="N55" s="812"/>
      <c r="O55" s="812"/>
      <c r="P55" s="812"/>
      <c r="Q55" s="812"/>
      <c r="R55" s="812"/>
      <c r="S55" s="812"/>
      <c r="T55" s="812"/>
      <c r="U55" s="812"/>
      <c r="V55" s="812"/>
      <c r="W55" s="812"/>
      <c r="X55" s="812"/>
      <c r="Y55" s="392"/>
      <c r="Z55" s="393"/>
      <c r="AA55" s="392"/>
      <c r="AB55" s="392"/>
      <c r="AC55" s="392"/>
      <c r="AD55" s="392"/>
      <c r="AE55" s="392"/>
      <c r="AF55" s="392"/>
      <c r="AG55" s="392"/>
      <c r="AH55" s="392"/>
      <c r="AI55" s="392"/>
      <c r="AJ55" s="392"/>
      <c r="AK55" s="392"/>
      <c r="AL55" s="392"/>
      <c r="AM55" s="311"/>
    </row>
    <row r="56" spans="1:42" s="283" customFormat="1" ht="15.5" hidden="1" outlineLevel="1">
      <c r="A56" s="474">
        <v>12</v>
      </c>
      <c r="B56" s="485" t="s">
        <v>23</v>
      </c>
      <c r="C56" s="812" t="s">
        <v>25</v>
      </c>
      <c r="D56" s="294"/>
      <c r="E56" s="294"/>
      <c r="F56" s="294"/>
      <c r="G56" s="294"/>
      <c r="H56" s="294"/>
      <c r="I56" s="294"/>
      <c r="J56" s="294"/>
      <c r="K56" s="294"/>
      <c r="L56" s="294"/>
      <c r="M56" s="294"/>
      <c r="N56" s="294"/>
      <c r="O56" s="294"/>
      <c r="P56" s="294"/>
      <c r="Q56" s="294"/>
      <c r="R56" s="294"/>
      <c r="S56" s="294"/>
      <c r="T56" s="294"/>
      <c r="U56" s="294"/>
      <c r="V56" s="294"/>
      <c r="W56" s="294"/>
      <c r="X56" s="294"/>
      <c r="Y56" s="391"/>
      <c r="Z56" s="391"/>
      <c r="AA56" s="391"/>
      <c r="AB56" s="391"/>
      <c r="AC56" s="391"/>
      <c r="AD56" s="391"/>
      <c r="AE56" s="391"/>
      <c r="AF56" s="391"/>
      <c r="AG56" s="391"/>
      <c r="AH56" s="391"/>
      <c r="AI56" s="391"/>
      <c r="AJ56" s="391"/>
      <c r="AK56" s="391"/>
      <c r="AL56" s="391"/>
      <c r="AM56" s="295">
        <f>SUM(Y56:AL56)</f>
        <v>0</v>
      </c>
    </row>
    <row r="57" spans="1:42" s="283" customFormat="1" ht="15.5" hidden="1" outlineLevel="1">
      <c r="A57" s="474"/>
      <c r="B57" s="313" t="s">
        <v>214</v>
      </c>
      <c r="C57" s="812" t="s">
        <v>163</v>
      </c>
      <c r="D57" s="294"/>
      <c r="E57" s="294"/>
      <c r="F57" s="294"/>
      <c r="G57" s="294"/>
      <c r="H57" s="294"/>
      <c r="I57" s="294"/>
      <c r="J57" s="294"/>
      <c r="K57" s="294"/>
      <c r="L57" s="294"/>
      <c r="M57" s="294"/>
      <c r="N57" s="294"/>
      <c r="O57" s="294"/>
      <c r="P57" s="294"/>
      <c r="Q57" s="294"/>
      <c r="R57" s="294"/>
      <c r="S57" s="294"/>
      <c r="T57" s="294"/>
      <c r="U57" s="294"/>
      <c r="V57" s="294"/>
      <c r="W57" s="294"/>
      <c r="X57" s="294"/>
      <c r="Y57" s="816"/>
      <c r="Z57" s="816"/>
      <c r="AA57" s="816"/>
      <c r="AB57" s="816"/>
      <c r="AC57" s="816"/>
      <c r="AD57" s="816"/>
      <c r="AE57" s="816"/>
      <c r="AF57" s="816"/>
      <c r="AG57" s="816"/>
      <c r="AH57" s="816"/>
      <c r="AI57" s="816">
        <f>AI56</f>
        <v>0</v>
      </c>
      <c r="AJ57" s="816">
        <f>AJ56</f>
        <v>0</v>
      </c>
      <c r="AK57" s="816">
        <f>AK56</f>
        <v>0</v>
      </c>
      <c r="AL57" s="816">
        <f>AL56</f>
        <v>0</v>
      </c>
      <c r="AM57" s="309"/>
    </row>
    <row r="58" spans="1:42" s="283" customFormat="1" ht="15.5" hidden="1" outlineLevel="1">
      <c r="A58" s="474"/>
      <c r="B58" s="485"/>
      <c r="C58" s="825"/>
      <c r="D58" s="826"/>
      <c r="E58" s="826"/>
      <c r="F58" s="826"/>
      <c r="G58" s="826"/>
      <c r="H58" s="826"/>
      <c r="I58" s="826"/>
      <c r="J58" s="826"/>
      <c r="K58" s="826"/>
      <c r="L58" s="826"/>
      <c r="M58" s="826"/>
      <c r="N58" s="812"/>
      <c r="O58" s="826"/>
      <c r="P58" s="826"/>
      <c r="Q58" s="826"/>
      <c r="R58" s="826"/>
      <c r="S58" s="826"/>
      <c r="T58" s="826"/>
      <c r="U58" s="826"/>
      <c r="V58" s="826"/>
      <c r="W58" s="826"/>
      <c r="X58" s="826"/>
      <c r="Y58" s="392"/>
      <c r="Z58" s="393"/>
      <c r="AA58" s="392"/>
      <c r="AB58" s="392"/>
      <c r="AC58" s="392"/>
      <c r="AD58" s="392"/>
      <c r="AE58" s="392"/>
      <c r="AF58" s="392"/>
      <c r="AG58" s="392"/>
      <c r="AH58" s="392"/>
      <c r="AI58" s="392"/>
      <c r="AJ58" s="392"/>
      <c r="AK58" s="392"/>
      <c r="AL58" s="392"/>
      <c r="AM58" s="311"/>
    </row>
    <row r="59" spans="1:42" s="283" customFormat="1" ht="15.5" hidden="1" outlineLevel="1">
      <c r="A59" s="474">
        <v>13</v>
      </c>
      <c r="B59" s="485" t="s">
        <v>24</v>
      </c>
      <c r="C59" s="812" t="s">
        <v>25</v>
      </c>
      <c r="D59" s="294"/>
      <c r="E59" s="294"/>
      <c r="F59" s="294"/>
      <c r="G59" s="294"/>
      <c r="H59" s="294"/>
      <c r="I59" s="294"/>
      <c r="J59" s="294"/>
      <c r="K59" s="294"/>
      <c r="L59" s="294"/>
      <c r="M59" s="294"/>
      <c r="N59" s="294"/>
      <c r="O59" s="294"/>
      <c r="P59" s="294"/>
      <c r="Q59" s="294"/>
      <c r="R59" s="294"/>
      <c r="S59" s="294"/>
      <c r="T59" s="294"/>
      <c r="U59" s="294"/>
      <c r="V59" s="294"/>
      <c r="W59" s="294"/>
      <c r="X59" s="294"/>
      <c r="Y59" s="391"/>
      <c r="Z59" s="391"/>
      <c r="AA59" s="391"/>
      <c r="AB59" s="391"/>
      <c r="AC59" s="391"/>
      <c r="AD59" s="391"/>
      <c r="AE59" s="391"/>
      <c r="AF59" s="391"/>
      <c r="AG59" s="391"/>
      <c r="AH59" s="391"/>
      <c r="AI59" s="391"/>
      <c r="AJ59" s="391"/>
      <c r="AK59" s="391"/>
      <c r="AL59" s="391"/>
      <c r="AM59" s="295">
        <f>SUM(Y59:AL59)</f>
        <v>0</v>
      </c>
    </row>
    <row r="60" spans="1:42" s="283" customFormat="1" ht="15.5" hidden="1" outlineLevel="1">
      <c r="A60" s="474"/>
      <c r="B60" s="313" t="s">
        <v>214</v>
      </c>
      <c r="C60" s="812" t="s">
        <v>163</v>
      </c>
      <c r="D60" s="294"/>
      <c r="E60" s="294"/>
      <c r="F60" s="294"/>
      <c r="G60" s="294"/>
      <c r="H60" s="294"/>
      <c r="I60" s="294"/>
      <c r="J60" s="294"/>
      <c r="K60" s="294"/>
      <c r="L60" s="294"/>
      <c r="M60" s="294"/>
      <c r="N60" s="294"/>
      <c r="O60" s="294"/>
      <c r="P60" s="294"/>
      <c r="Q60" s="294"/>
      <c r="R60" s="294"/>
      <c r="S60" s="294"/>
      <c r="T60" s="294"/>
      <c r="U60" s="294"/>
      <c r="V60" s="294"/>
      <c r="W60" s="294"/>
      <c r="X60" s="294"/>
      <c r="Y60" s="816"/>
      <c r="Z60" s="816"/>
      <c r="AA60" s="816"/>
      <c r="AB60" s="816"/>
      <c r="AC60" s="816"/>
      <c r="AD60" s="816"/>
      <c r="AE60" s="816"/>
      <c r="AF60" s="816"/>
      <c r="AG60" s="816"/>
      <c r="AH60" s="816"/>
      <c r="AI60" s="816">
        <f>AI59</f>
        <v>0</v>
      </c>
      <c r="AJ60" s="816">
        <f>AJ59</f>
        <v>0</v>
      </c>
      <c r="AK60" s="816">
        <f>AK59</f>
        <v>0</v>
      </c>
      <c r="AL60" s="816">
        <f>AL59</f>
        <v>0</v>
      </c>
      <c r="AM60" s="309"/>
    </row>
    <row r="61" spans="1:42" s="283" customFormat="1" ht="15.5" hidden="1" outlineLevel="1">
      <c r="A61" s="474"/>
      <c r="B61" s="485"/>
      <c r="C61" s="825"/>
      <c r="D61" s="826"/>
      <c r="E61" s="826"/>
      <c r="F61" s="826"/>
      <c r="G61" s="826"/>
      <c r="H61" s="826"/>
      <c r="I61" s="826"/>
      <c r="J61" s="826"/>
      <c r="K61" s="826"/>
      <c r="L61" s="826"/>
      <c r="M61" s="826"/>
      <c r="N61" s="812"/>
      <c r="O61" s="826"/>
      <c r="P61" s="826"/>
      <c r="Q61" s="826"/>
      <c r="R61" s="826"/>
      <c r="S61" s="826"/>
      <c r="T61" s="826"/>
      <c r="U61" s="826"/>
      <c r="V61" s="826"/>
      <c r="W61" s="826"/>
      <c r="X61" s="826"/>
      <c r="Y61" s="392"/>
      <c r="Z61" s="392"/>
      <c r="AA61" s="392"/>
      <c r="AB61" s="392"/>
      <c r="AC61" s="392"/>
      <c r="AD61" s="392"/>
      <c r="AE61" s="392"/>
      <c r="AF61" s="392"/>
      <c r="AG61" s="392"/>
      <c r="AH61" s="392"/>
      <c r="AI61" s="392"/>
      <c r="AJ61" s="392"/>
      <c r="AK61" s="392"/>
      <c r="AL61" s="392"/>
      <c r="AM61" s="311"/>
    </row>
    <row r="62" spans="1:42" s="283" customFormat="1" ht="15.5" hidden="1" outlineLevel="1">
      <c r="A62" s="474">
        <v>14</v>
      </c>
      <c r="B62" s="485" t="s">
        <v>20</v>
      </c>
      <c r="C62" s="812" t="s">
        <v>25</v>
      </c>
      <c r="D62" s="294"/>
      <c r="E62" s="294"/>
      <c r="F62" s="294"/>
      <c r="G62" s="294"/>
      <c r="H62" s="294"/>
      <c r="I62" s="294"/>
      <c r="J62" s="294"/>
      <c r="K62" s="294"/>
      <c r="L62" s="294"/>
      <c r="M62" s="294"/>
      <c r="N62" s="294">
        <v>12</v>
      </c>
      <c r="O62" s="294"/>
      <c r="P62" s="294"/>
      <c r="Q62" s="294"/>
      <c r="R62" s="294"/>
      <c r="S62" s="294"/>
      <c r="T62" s="294"/>
      <c r="U62" s="294"/>
      <c r="V62" s="294"/>
      <c r="W62" s="294"/>
      <c r="X62" s="294"/>
      <c r="Y62" s="391"/>
      <c r="Z62" s="391"/>
      <c r="AA62" s="391"/>
      <c r="AB62" s="391"/>
      <c r="AC62" s="391"/>
      <c r="AD62" s="391"/>
      <c r="AE62" s="391"/>
      <c r="AF62" s="391"/>
      <c r="AG62" s="391"/>
      <c r="AH62" s="391"/>
      <c r="AI62" s="391"/>
      <c r="AJ62" s="391"/>
      <c r="AK62" s="391"/>
      <c r="AL62" s="391"/>
      <c r="AM62" s="295">
        <f>SUM(Y62:AL62)</f>
        <v>0</v>
      </c>
    </row>
    <row r="63" spans="1:42" s="283" customFormat="1" ht="15.5" hidden="1" outlineLevel="1">
      <c r="A63" s="474"/>
      <c r="B63" s="313" t="s">
        <v>214</v>
      </c>
      <c r="C63" s="812"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816"/>
      <c r="Z63" s="816"/>
      <c r="AA63" s="816"/>
      <c r="AB63" s="816"/>
      <c r="AC63" s="816"/>
      <c r="AD63" s="816"/>
      <c r="AE63" s="816"/>
      <c r="AF63" s="816"/>
      <c r="AG63" s="816"/>
      <c r="AH63" s="816"/>
      <c r="AI63" s="816">
        <f>AI62</f>
        <v>0</v>
      </c>
      <c r="AJ63" s="816">
        <f>AJ62</f>
        <v>0</v>
      </c>
      <c r="AK63" s="816">
        <f>AK62</f>
        <v>0</v>
      </c>
      <c r="AL63" s="816">
        <f>AL62</f>
        <v>0</v>
      </c>
      <c r="AM63" s="309"/>
    </row>
    <row r="64" spans="1:42" s="283" customFormat="1" ht="15.5" hidden="1" outlineLevel="1">
      <c r="A64" s="474"/>
      <c r="B64" s="485"/>
      <c r="C64" s="825"/>
      <c r="D64" s="826"/>
      <c r="E64" s="826"/>
      <c r="F64" s="826"/>
      <c r="G64" s="826"/>
      <c r="H64" s="826"/>
      <c r="I64" s="826"/>
      <c r="J64" s="826"/>
      <c r="K64" s="826"/>
      <c r="L64" s="826"/>
      <c r="M64" s="826"/>
      <c r="N64" s="812"/>
      <c r="O64" s="826"/>
      <c r="P64" s="826"/>
      <c r="Q64" s="826"/>
      <c r="R64" s="826"/>
      <c r="S64" s="826"/>
      <c r="T64" s="826"/>
      <c r="U64" s="826"/>
      <c r="V64" s="826"/>
      <c r="W64" s="826"/>
      <c r="X64" s="826"/>
      <c r="Y64" s="392"/>
      <c r="Z64" s="393"/>
      <c r="AA64" s="392"/>
      <c r="AB64" s="392"/>
      <c r="AC64" s="392"/>
      <c r="AD64" s="392"/>
      <c r="AE64" s="392"/>
      <c r="AF64" s="392"/>
      <c r="AG64" s="392"/>
      <c r="AH64" s="392"/>
      <c r="AI64" s="392"/>
      <c r="AJ64" s="392"/>
      <c r="AK64" s="392"/>
      <c r="AL64" s="392"/>
      <c r="AM64" s="311"/>
    </row>
    <row r="65" spans="1:40" s="283" customFormat="1" ht="15.5" hidden="1" outlineLevel="1">
      <c r="A65" s="474">
        <v>15</v>
      </c>
      <c r="B65" s="485" t="s">
        <v>485</v>
      </c>
      <c r="C65" s="812" t="s">
        <v>25</v>
      </c>
      <c r="D65" s="294"/>
      <c r="E65" s="294"/>
      <c r="F65" s="294"/>
      <c r="G65" s="294"/>
      <c r="H65" s="294"/>
      <c r="I65" s="294"/>
      <c r="J65" s="294"/>
      <c r="K65" s="294"/>
      <c r="L65" s="294"/>
      <c r="M65" s="294"/>
      <c r="N65" s="812"/>
      <c r="O65" s="294"/>
      <c r="P65" s="294"/>
      <c r="Q65" s="294"/>
      <c r="R65" s="294"/>
      <c r="S65" s="294"/>
      <c r="T65" s="294"/>
      <c r="U65" s="294"/>
      <c r="V65" s="294"/>
      <c r="W65" s="294"/>
      <c r="X65" s="294"/>
      <c r="Y65" s="391"/>
      <c r="Z65" s="391"/>
      <c r="AA65" s="391"/>
      <c r="AB65" s="391"/>
      <c r="AC65" s="391"/>
      <c r="AD65" s="391"/>
      <c r="AE65" s="391"/>
      <c r="AF65" s="391"/>
      <c r="AG65" s="391"/>
      <c r="AH65" s="391"/>
      <c r="AI65" s="391"/>
      <c r="AJ65" s="391"/>
      <c r="AK65" s="391"/>
      <c r="AL65" s="391"/>
      <c r="AM65" s="295">
        <f>SUM(Y65:AL65)</f>
        <v>0</v>
      </c>
    </row>
    <row r="66" spans="1:40" s="283" customFormat="1" ht="15.5" hidden="1" outlineLevel="1">
      <c r="A66" s="474"/>
      <c r="B66" s="313" t="s">
        <v>214</v>
      </c>
      <c r="C66" s="812" t="s">
        <v>163</v>
      </c>
      <c r="D66" s="294"/>
      <c r="E66" s="294"/>
      <c r="F66" s="294"/>
      <c r="G66" s="294"/>
      <c r="H66" s="294"/>
      <c r="I66" s="294"/>
      <c r="J66" s="294"/>
      <c r="K66" s="294"/>
      <c r="L66" s="294"/>
      <c r="M66" s="294"/>
      <c r="N66" s="812"/>
      <c r="O66" s="294"/>
      <c r="P66" s="294"/>
      <c r="Q66" s="294"/>
      <c r="R66" s="294"/>
      <c r="S66" s="294"/>
      <c r="T66" s="294"/>
      <c r="U66" s="294"/>
      <c r="V66" s="294"/>
      <c r="W66" s="294"/>
      <c r="X66" s="294"/>
      <c r="Y66" s="816">
        <f>Y65</f>
        <v>0</v>
      </c>
      <c r="Z66" s="816">
        <f>Z65</f>
        <v>0</v>
      </c>
      <c r="AA66" s="816">
        <f t="shared" ref="AA66:AH66" si="8">AA65</f>
        <v>0</v>
      </c>
      <c r="AB66" s="816">
        <f t="shared" si="8"/>
        <v>0</v>
      </c>
      <c r="AC66" s="816">
        <f t="shared" si="8"/>
        <v>0</v>
      </c>
      <c r="AD66" s="816">
        <f t="shared" si="8"/>
        <v>0</v>
      </c>
      <c r="AE66" s="816">
        <f t="shared" si="8"/>
        <v>0</v>
      </c>
      <c r="AF66" s="816">
        <f t="shared" si="8"/>
        <v>0</v>
      </c>
      <c r="AG66" s="816">
        <f t="shared" si="8"/>
        <v>0</v>
      </c>
      <c r="AH66" s="816">
        <f t="shared" si="8"/>
        <v>0</v>
      </c>
      <c r="AI66" s="816">
        <f>AI65</f>
        <v>0</v>
      </c>
      <c r="AJ66" s="816">
        <f>AJ65</f>
        <v>0</v>
      </c>
      <c r="AK66" s="816">
        <f>AK65</f>
        <v>0</v>
      </c>
      <c r="AL66" s="816">
        <f>AL65</f>
        <v>0</v>
      </c>
      <c r="AM66" s="309"/>
    </row>
    <row r="67" spans="1:40" s="283" customFormat="1" ht="15.5" hidden="1" outlineLevel="1">
      <c r="A67" s="474"/>
      <c r="B67" s="485"/>
      <c r="C67" s="825"/>
      <c r="D67" s="826"/>
      <c r="E67" s="826"/>
      <c r="F67" s="826"/>
      <c r="G67" s="826"/>
      <c r="H67" s="826"/>
      <c r="I67" s="826"/>
      <c r="J67" s="826"/>
      <c r="K67" s="826"/>
      <c r="L67" s="826"/>
      <c r="M67" s="826"/>
      <c r="N67" s="812"/>
      <c r="O67" s="826"/>
      <c r="P67" s="826"/>
      <c r="Q67" s="826"/>
      <c r="R67" s="826"/>
      <c r="S67" s="826"/>
      <c r="T67" s="826"/>
      <c r="U67" s="826"/>
      <c r="V67" s="826"/>
      <c r="W67" s="826"/>
      <c r="X67" s="826"/>
      <c r="Y67" s="394"/>
      <c r="Z67" s="392"/>
      <c r="AA67" s="392"/>
      <c r="AB67" s="392"/>
      <c r="AC67" s="392"/>
      <c r="AD67" s="392"/>
      <c r="AE67" s="392"/>
      <c r="AF67" s="392"/>
      <c r="AG67" s="392"/>
      <c r="AH67" s="392"/>
      <c r="AI67" s="392"/>
      <c r="AJ67" s="392"/>
      <c r="AK67" s="392"/>
      <c r="AL67" s="392"/>
      <c r="AM67" s="311"/>
    </row>
    <row r="68" spans="1:40" s="283" customFormat="1" ht="31" hidden="1" outlineLevel="1">
      <c r="A68" s="474">
        <v>16</v>
      </c>
      <c r="B68" s="485" t="s">
        <v>486</v>
      </c>
      <c r="C68" s="812" t="s">
        <v>25</v>
      </c>
      <c r="D68" s="294"/>
      <c r="E68" s="294"/>
      <c r="F68" s="294"/>
      <c r="G68" s="294"/>
      <c r="H68" s="294"/>
      <c r="I68" s="294"/>
      <c r="J68" s="294"/>
      <c r="K68" s="294"/>
      <c r="L68" s="294"/>
      <c r="M68" s="294"/>
      <c r="N68" s="812"/>
      <c r="O68" s="294"/>
      <c r="P68" s="294"/>
      <c r="Q68" s="294"/>
      <c r="R68" s="294"/>
      <c r="S68" s="294"/>
      <c r="T68" s="294"/>
      <c r="U68" s="294"/>
      <c r="V68" s="294"/>
      <c r="W68" s="294"/>
      <c r="X68" s="294"/>
      <c r="Y68" s="391"/>
      <c r="Z68" s="391"/>
      <c r="AA68" s="391"/>
      <c r="AB68" s="391"/>
      <c r="AC68" s="391"/>
      <c r="AD68" s="391"/>
      <c r="AE68" s="391"/>
      <c r="AF68" s="391"/>
      <c r="AG68" s="391"/>
      <c r="AH68" s="391"/>
      <c r="AI68" s="391"/>
      <c r="AJ68" s="391"/>
      <c r="AK68" s="391"/>
      <c r="AL68" s="391"/>
      <c r="AM68" s="295">
        <f>SUM(Y68:AL68)</f>
        <v>0</v>
      </c>
    </row>
    <row r="69" spans="1:40" s="283" customFormat="1" ht="15.5" hidden="1" outlineLevel="1">
      <c r="A69" s="474"/>
      <c r="B69" s="313" t="s">
        <v>214</v>
      </c>
      <c r="C69" s="812" t="s">
        <v>163</v>
      </c>
      <c r="D69" s="294"/>
      <c r="E69" s="294"/>
      <c r="F69" s="294"/>
      <c r="G69" s="294"/>
      <c r="H69" s="294"/>
      <c r="I69" s="294"/>
      <c r="J69" s="294"/>
      <c r="K69" s="294"/>
      <c r="L69" s="294"/>
      <c r="M69" s="294"/>
      <c r="N69" s="812"/>
      <c r="O69" s="294"/>
      <c r="P69" s="294"/>
      <c r="Q69" s="294"/>
      <c r="R69" s="294"/>
      <c r="S69" s="294"/>
      <c r="T69" s="294"/>
      <c r="U69" s="294"/>
      <c r="V69" s="294"/>
      <c r="W69" s="294"/>
      <c r="X69" s="294"/>
      <c r="Y69" s="816"/>
      <c r="Z69" s="816"/>
      <c r="AA69" s="816"/>
      <c r="AB69" s="816"/>
      <c r="AC69" s="816"/>
      <c r="AD69" s="816"/>
      <c r="AE69" s="816"/>
      <c r="AF69" s="816"/>
      <c r="AG69" s="816"/>
      <c r="AH69" s="816"/>
      <c r="AI69" s="816">
        <f>AI68</f>
        <v>0</v>
      </c>
      <c r="AJ69" s="816">
        <f>AJ68</f>
        <v>0</v>
      </c>
      <c r="AK69" s="816">
        <f>AK68</f>
        <v>0</v>
      </c>
      <c r="AL69" s="816">
        <f>AL68</f>
        <v>0</v>
      </c>
      <c r="AM69" s="309"/>
    </row>
    <row r="70" spans="1:40" s="283" customFormat="1" ht="15.5" hidden="1" outlineLevel="1">
      <c r="A70" s="474"/>
      <c r="B70" s="485"/>
      <c r="C70" s="825"/>
      <c r="D70" s="826"/>
      <c r="E70" s="826"/>
      <c r="F70" s="826"/>
      <c r="G70" s="826"/>
      <c r="H70" s="826"/>
      <c r="I70" s="826"/>
      <c r="J70" s="826"/>
      <c r="K70" s="826"/>
      <c r="L70" s="826"/>
      <c r="M70" s="826"/>
      <c r="N70" s="812"/>
      <c r="O70" s="826"/>
      <c r="P70" s="826"/>
      <c r="Q70" s="826"/>
      <c r="R70" s="826"/>
      <c r="S70" s="826"/>
      <c r="T70" s="826"/>
      <c r="U70" s="826"/>
      <c r="V70" s="826"/>
      <c r="W70" s="826"/>
      <c r="X70" s="826"/>
      <c r="Y70" s="394"/>
      <c r="Z70" s="392"/>
      <c r="AA70" s="392"/>
      <c r="AB70" s="392"/>
      <c r="AC70" s="392"/>
      <c r="AD70" s="392"/>
      <c r="AE70" s="392"/>
      <c r="AF70" s="392"/>
      <c r="AG70" s="392"/>
      <c r="AH70" s="392"/>
      <c r="AI70" s="392"/>
      <c r="AJ70" s="392"/>
      <c r="AK70" s="392"/>
      <c r="AL70" s="392"/>
      <c r="AM70" s="311"/>
    </row>
    <row r="71" spans="1:40" s="283" customFormat="1" ht="15.5" hidden="1" outlineLevel="1">
      <c r="A71" s="474">
        <v>17</v>
      </c>
      <c r="B71" s="485" t="s">
        <v>9</v>
      </c>
      <c r="C71" s="812" t="s">
        <v>25</v>
      </c>
      <c r="D71" s="294"/>
      <c r="E71" s="294"/>
      <c r="F71" s="294"/>
      <c r="G71" s="294"/>
      <c r="H71" s="294"/>
      <c r="I71" s="294"/>
      <c r="J71" s="294"/>
      <c r="K71" s="294"/>
      <c r="L71" s="294"/>
      <c r="M71" s="294"/>
      <c r="N71" s="812"/>
      <c r="O71" s="294"/>
      <c r="P71" s="294"/>
      <c r="Q71" s="294"/>
      <c r="R71" s="294"/>
      <c r="S71" s="294"/>
      <c r="T71" s="294"/>
      <c r="U71" s="294"/>
      <c r="V71" s="294"/>
      <c r="W71" s="294"/>
      <c r="X71" s="294"/>
      <c r="Y71" s="391"/>
      <c r="Z71" s="391"/>
      <c r="AA71" s="391"/>
      <c r="AB71" s="391"/>
      <c r="AC71" s="391"/>
      <c r="AD71" s="391"/>
      <c r="AE71" s="391"/>
      <c r="AF71" s="391"/>
      <c r="AG71" s="391"/>
      <c r="AH71" s="391"/>
      <c r="AI71" s="391"/>
      <c r="AJ71" s="391"/>
      <c r="AK71" s="391"/>
      <c r="AL71" s="391"/>
      <c r="AM71" s="295">
        <f>SUM(Y71:AL71)</f>
        <v>0</v>
      </c>
    </row>
    <row r="72" spans="1:40" s="283" customFormat="1" ht="15.5" hidden="1" outlineLevel="1">
      <c r="A72" s="474"/>
      <c r="B72" s="313" t="s">
        <v>214</v>
      </c>
      <c r="C72" s="812" t="s">
        <v>163</v>
      </c>
      <c r="D72" s="294"/>
      <c r="E72" s="294"/>
      <c r="F72" s="294"/>
      <c r="G72" s="294"/>
      <c r="H72" s="294"/>
      <c r="I72" s="294"/>
      <c r="J72" s="294"/>
      <c r="K72" s="294"/>
      <c r="L72" s="294"/>
      <c r="M72" s="294"/>
      <c r="N72" s="812"/>
      <c r="O72" s="294"/>
      <c r="P72" s="294"/>
      <c r="Q72" s="294"/>
      <c r="R72" s="294"/>
      <c r="S72" s="294"/>
      <c r="T72" s="294"/>
      <c r="U72" s="294"/>
      <c r="V72" s="294"/>
      <c r="W72" s="294"/>
      <c r="X72" s="294"/>
      <c r="Y72" s="816">
        <f>Y71</f>
        <v>0</v>
      </c>
      <c r="Z72" s="816">
        <f>Z71</f>
        <v>0</v>
      </c>
      <c r="AA72" s="816">
        <f t="shared" ref="AA72:AH72" si="9">AA71</f>
        <v>0</v>
      </c>
      <c r="AB72" s="816">
        <f t="shared" si="9"/>
        <v>0</v>
      </c>
      <c r="AC72" s="816">
        <f t="shared" si="9"/>
        <v>0</v>
      </c>
      <c r="AD72" s="816">
        <f t="shared" si="9"/>
        <v>0</v>
      </c>
      <c r="AE72" s="816">
        <f t="shared" si="9"/>
        <v>0</v>
      </c>
      <c r="AF72" s="816">
        <f t="shared" si="9"/>
        <v>0</v>
      </c>
      <c r="AG72" s="816">
        <f t="shared" si="9"/>
        <v>0</v>
      </c>
      <c r="AH72" s="816">
        <f t="shared" si="9"/>
        <v>0</v>
      </c>
      <c r="AI72" s="816">
        <f>AI71</f>
        <v>0</v>
      </c>
      <c r="AJ72" s="816">
        <f>AJ71</f>
        <v>0</v>
      </c>
      <c r="AK72" s="816">
        <f>AK71</f>
        <v>0</v>
      </c>
      <c r="AL72" s="816">
        <f>AL71</f>
        <v>0</v>
      </c>
      <c r="AM72" s="309"/>
    </row>
    <row r="73" spans="1:40" s="283" customFormat="1" ht="15.5" hidden="1" outlineLevel="1">
      <c r="A73" s="474"/>
      <c r="B73" s="313"/>
      <c r="C73" s="821"/>
      <c r="D73" s="812"/>
      <c r="E73" s="812"/>
      <c r="F73" s="812"/>
      <c r="G73" s="812"/>
      <c r="H73" s="812"/>
      <c r="I73" s="812"/>
      <c r="J73" s="812"/>
      <c r="K73" s="812"/>
      <c r="L73" s="812"/>
      <c r="M73" s="812"/>
      <c r="N73" s="812"/>
      <c r="O73" s="812"/>
      <c r="P73" s="812"/>
      <c r="Q73" s="812"/>
      <c r="R73" s="812"/>
      <c r="S73" s="812"/>
      <c r="T73" s="812"/>
      <c r="U73" s="812"/>
      <c r="V73" s="812"/>
      <c r="W73" s="812"/>
      <c r="X73" s="812"/>
      <c r="Y73" s="827"/>
      <c r="Z73" s="828"/>
      <c r="AA73" s="828"/>
      <c r="AB73" s="828"/>
      <c r="AC73" s="828"/>
      <c r="AD73" s="828"/>
      <c r="AE73" s="828"/>
      <c r="AF73" s="828"/>
      <c r="AG73" s="828"/>
      <c r="AH73" s="828"/>
      <c r="AI73" s="828"/>
      <c r="AJ73" s="828"/>
      <c r="AK73" s="828"/>
      <c r="AL73" s="828"/>
      <c r="AM73" s="315"/>
    </row>
    <row r="74" spans="1:40" s="292" customFormat="1" ht="15.5" hidden="1" outlineLevel="1">
      <c r="A74" s="475"/>
      <c r="B74" s="287" t="s">
        <v>10</v>
      </c>
      <c r="C74" s="810"/>
      <c r="D74" s="810"/>
      <c r="E74" s="810"/>
      <c r="F74" s="810"/>
      <c r="G74" s="810"/>
      <c r="H74" s="810"/>
      <c r="I74" s="810"/>
      <c r="J74" s="810"/>
      <c r="K74" s="810"/>
      <c r="L74" s="810"/>
      <c r="M74" s="810"/>
      <c r="N74" s="811"/>
      <c r="O74" s="810"/>
      <c r="P74" s="810"/>
      <c r="Q74" s="810"/>
      <c r="R74" s="810"/>
      <c r="S74" s="810"/>
      <c r="T74" s="810"/>
      <c r="U74" s="810"/>
      <c r="V74" s="810"/>
      <c r="W74" s="810"/>
      <c r="X74" s="810"/>
      <c r="Y74" s="823"/>
      <c r="Z74" s="823"/>
      <c r="AA74" s="823"/>
      <c r="AB74" s="823"/>
      <c r="AC74" s="823"/>
      <c r="AD74" s="823"/>
      <c r="AE74" s="823"/>
      <c r="AF74" s="823"/>
      <c r="AG74" s="823"/>
      <c r="AH74" s="823"/>
      <c r="AI74" s="823"/>
      <c r="AJ74" s="823"/>
      <c r="AK74" s="823"/>
      <c r="AL74" s="823"/>
      <c r="AM74" s="291"/>
      <c r="AN74" s="813"/>
    </row>
    <row r="75" spans="1:40" s="283" customFormat="1" ht="15.5" hidden="1" outlineLevel="1">
      <c r="A75" s="474">
        <v>18</v>
      </c>
      <c r="B75" s="313" t="s">
        <v>11</v>
      </c>
      <c r="C75" s="812" t="s">
        <v>25</v>
      </c>
      <c r="D75" s="294"/>
      <c r="E75" s="294"/>
      <c r="F75" s="294"/>
      <c r="G75" s="294"/>
      <c r="H75" s="294"/>
      <c r="I75" s="294"/>
      <c r="J75" s="294"/>
      <c r="K75" s="294"/>
      <c r="L75" s="294"/>
      <c r="M75" s="294"/>
      <c r="N75" s="294">
        <v>12</v>
      </c>
      <c r="O75" s="294"/>
      <c r="P75" s="294"/>
      <c r="Q75" s="294"/>
      <c r="R75" s="294"/>
      <c r="S75" s="294"/>
      <c r="T75" s="294"/>
      <c r="U75" s="294"/>
      <c r="V75" s="294"/>
      <c r="W75" s="294"/>
      <c r="X75" s="294"/>
      <c r="Y75" s="391"/>
      <c r="Z75" s="391"/>
      <c r="AA75" s="391"/>
      <c r="AB75" s="391"/>
      <c r="AC75" s="391"/>
      <c r="AD75" s="391"/>
      <c r="AE75" s="391"/>
      <c r="AF75" s="391"/>
      <c r="AG75" s="391"/>
      <c r="AH75" s="391"/>
      <c r="AI75" s="391"/>
      <c r="AJ75" s="391"/>
      <c r="AK75" s="391"/>
      <c r="AL75" s="391"/>
      <c r="AM75" s="295">
        <f>SUM(Y75:AL75)</f>
        <v>0</v>
      </c>
    </row>
    <row r="76" spans="1:40" s="283" customFormat="1" ht="15.5" hidden="1" outlineLevel="1">
      <c r="A76" s="474"/>
      <c r="B76" s="313" t="s">
        <v>214</v>
      </c>
      <c r="C76" s="812"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816"/>
      <c r="Z76" s="816"/>
      <c r="AA76" s="816"/>
      <c r="AB76" s="816"/>
      <c r="AC76" s="816"/>
      <c r="AD76" s="816"/>
      <c r="AE76" s="816"/>
      <c r="AF76" s="816"/>
      <c r="AG76" s="816"/>
      <c r="AH76" s="816"/>
      <c r="AI76" s="816">
        <f>AI75</f>
        <v>0</v>
      </c>
      <c r="AJ76" s="816">
        <f>AJ75</f>
        <v>0</v>
      </c>
      <c r="AK76" s="816">
        <f>AK75</f>
        <v>0</v>
      </c>
      <c r="AL76" s="816">
        <f>AL75</f>
        <v>0</v>
      </c>
      <c r="AM76" s="296"/>
    </row>
    <row r="77" spans="1:40" s="307" customFormat="1" ht="15.5" hidden="1" outlineLevel="1">
      <c r="A77" s="477"/>
      <c r="B77" s="313"/>
      <c r="C77" s="821"/>
      <c r="D77" s="812"/>
      <c r="E77" s="812"/>
      <c r="F77" s="812"/>
      <c r="G77" s="812"/>
      <c r="H77" s="812"/>
      <c r="I77" s="812"/>
      <c r="J77" s="812"/>
      <c r="K77" s="812"/>
      <c r="L77" s="812"/>
      <c r="M77" s="812"/>
      <c r="N77" s="812"/>
      <c r="O77" s="812"/>
      <c r="P77" s="812"/>
      <c r="Q77" s="812"/>
      <c r="R77" s="812"/>
      <c r="S77" s="812"/>
      <c r="T77" s="812"/>
      <c r="U77" s="812"/>
      <c r="V77" s="812"/>
      <c r="W77" s="812"/>
      <c r="X77" s="812"/>
      <c r="Y77" s="818"/>
      <c r="Z77" s="829"/>
      <c r="AA77" s="829"/>
      <c r="AB77" s="829"/>
      <c r="AC77" s="829"/>
      <c r="AD77" s="829"/>
      <c r="AE77" s="829"/>
      <c r="AF77" s="829"/>
      <c r="AG77" s="829"/>
      <c r="AH77" s="829"/>
      <c r="AI77" s="829"/>
      <c r="AJ77" s="829"/>
      <c r="AK77" s="829"/>
      <c r="AL77" s="829"/>
      <c r="AM77" s="305"/>
      <c r="AN77" s="283"/>
    </row>
    <row r="78" spans="1:40" s="283" customFormat="1" ht="15.5" hidden="1" outlineLevel="1">
      <c r="A78" s="474">
        <v>19</v>
      </c>
      <c r="B78" s="313" t="s">
        <v>12</v>
      </c>
      <c r="C78" s="812" t="s">
        <v>25</v>
      </c>
      <c r="D78" s="294"/>
      <c r="E78" s="294"/>
      <c r="F78" s="294"/>
      <c r="G78" s="294"/>
      <c r="H78" s="294"/>
      <c r="I78" s="294"/>
      <c r="J78" s="294"/>
      <c r="K78" s="294"/>
      <c r="L78" s="294"/>
      <c r="M78" s="294"/>
      <c r="N78" s="294">
        <v>12</v>
      </c>
      <c r="O78" s="294"/>
      <c r="P78" s="294"/>
      <c r="Q78" s="294"/>
      <c r="R78" s="294"/>
      <c r="S78" s="294"/>
      <c r="T78" s="294"/>
      <c r="U78" s="294"/>
      <c r="V78" s="294"/>
      <c r="W78" s="294"/>
      <c r="X78" s="294"/>
      <c r="Y78" s="814"/>
      <c r="Z78" s="391"/>
      <c r="AA78" s="391"/>
      <c r="AB78" s="391"/>
      <c r="AC78" s="391"/>
      <c r="AD78" s="391"/>
      <c r="AE78" s="391"/>
      <c r="AF78" s="391"/>
      <c r="AG78" s="391"/>
      <c r="AH78" s="391"/>
      <c r="AI78" s="391"/>
      <c r="AJ78" s="391"/>
      <c r="AK78" s="391"/>
      <c r="AL78" s="391"/>
      <c r="AM78" s="295">
        <f>SUM(Y78:AL78)</f>
        <v>0</v>
      </c>
    </row>
    <row r="79" spans="1:40" s="283" customFormat="1" ht="15.5" hidden="1" outlineLevel="1">
      <c r="A79" s="474"/>
      <c r="B79" s="313" t="s">
        <v>214</v>
      </c>
      <c r="C79" s="812"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816"/>
      <c r="Z79" s="816"/>
      <c r="AA79" s="816"/>
      <c r="AB79" s="816"/>
      <c r="AC79" s="816"/>
      <c r="AD79" s="816"/>
      <c r="AE79" s="816"/>
      <c r="AF79" s="816"/>
      <c r="AG79" s="816"/>
      <c r="AH79" s="816"/>
      <c r="AI79" s="816">
        <f>AI78</f>
        <v>0</v>
      </c>
      <c r="AJ79" s="816">
        <f>AJ78</f>
        <v>0</v>
      </c>
      <c r="AK79" s="816">
        <f>AK78</f>
        <v>0</v>
      </c>
      <c r="AL79" s="816">
        <f>AL78</f>
        <v>0</v>
      </c>
      <c r="AM79" s="296"/>
    </row>
    <row r="80" spans="1:40" s="283" customFormat="1" ht="15.5" hidden="1" outlineLevel="1">
      <c r="A80" s="474"/>
      <c r="B80" s="313"/>
      <c r="C80" s="821"/>
      <c r="D80" s="812"/>
      <c r="E80" s="812"/>
      <c r="F80" s="812"/>
      <c r="G80" s="812"/>
      <c r="H80" s="812"/>
      <c r="I80" s="812"/>
      <c r="J80" s="812"/>
      <c r="K80" s="812"/>
      <c r="L80" s="812"/>
      <c r="M80" s="812"/>
      <c r="N80" s="812"/>
      <c r="O80" s="812"/>
      <c r="P80" s="812"/>
      <c r="Q80" s="812"/>
      <c r="R80" s="812"/>
      <c r="S80" s="812"/>
      <c r="T80" s="812"/>
      <c r="U80" s="812"/>
      <c r="V80" s="812"/>
      <c r="W80" s="812"/>
      <c r="X80" s="812"/>
      <c r="Y80" s="830"/>
      <c r="Z80" s="830"/>
      <c r="AA80" s="818"/>
      <c r="AB80" s="818"/>
      <c r="AC80" s="818"/>
      <c r="AD80" s="818"/>
      <c r="AE80" s="818"/>
      <c r="AF80" s="818"/>
      <c r="AG80" s="818"/>
      <c r="AH80" s="818"/>
      <c r="AI80" s="818"/>
      <c r="AJ80" s="818"/>
      <c r="AK80" s="818"/>
      <c r="AL80" s="818"/>
      <c r="AM80" s="305"/>
    </row>
    <row r="81" spans="1:40" s="283" customFormat="1" ht="15.5" hidden="1" outlineLevel="1">
      <c r="A81" s="474">
        <v>20</v>
      </c>
      <c r="B81" s="313" t="s">
        <v>13</v>
      </c>
      <c r="C81" s="812" t="s">
        <v>25</v>
      </c>
      <c r="D81" s="294"/>
      <c r="E81" s="294"/>
      <c r="F81" s="294"/>
      <c r="G81" s="294"/>
      <c r="H81" s="294"/>
      <c r="I81" s="294"/>
      <c r="J81" s="294"/>
      <c r="K81" s="294"/>
      <c r="L81" s="294"/>
      <c r="M81" s="294"/>
      <c r="N81" s="294">
        <v>12</v>
      </c>
      <c r="O81" s="294"/>
      <c r="P81" s="294"/>
      <c r="Q81" s="294"/>
      <c r="R81" s="294"/>
      <c r="S81" s="294"/>
      <c r="T81" s="294"/>
      <c r="U81" s="294"/>
      <c r="V81" s="294"/>
      <c r="W81" s="294"/>
      <c r="X81" s="294"/>
      <c r="Y81" s="814"/>
      <c r="Z81" s="391"/>
      <c r="AA81" s="391"/>
      <c r="AB81" s="391"/>
      <c r="AC81" s="391"/>
      <c r="AD81" s="391"/>
      <c r="AE81" s="391"/>
      <c r="AF81" s="391"/>
      <c r="AG81" s="391"/>
      <c r="AH81" s="391"/>
      <c r="AI81" s="391"/>
      <c r="AJ81" s="391"/>
      <c r="AK81" s="391"/>
      <c r="AL81" s="391"/>
      <c r="AM81" s="295">
        <f>SUM(Y81:AL81)</f>
        <v>0</v>
      </c>
    </row>
    <row r="82" spans="1:40" s="283" customFormat="1" ht="15.5" hidden="1" outlineLevel="1">
      <c r="A82" s="474"/>
      <c r="B82" s="313" t="s">
        <v>214</v>
      </c>
      <c r="C82" s="812"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816"/>
      <c r="Z82" s="816"/>
      <c r="AA82" s="816"/>
      <c r="AB82" s="816"/>
      <c r="AC82" s="816"/>
      <c r="AD82" s="816"/>
      <c r="AE82" s="816"/>
      <c r="AF82" s="816"/>
      <c r="AG82" s="816"/>
      <c r="AH82" s="816"/>
      <c r="AI82" s="816">
        <f>AI81</f>
        <v>0</v>
      </c>
      <c r="AJ82" s="816">
        <f>AJ81</f>
        <v>0</v>
      </c>
      <c r="AK82" s="816">
        <f>AK81</f>
        <v>0</v>
      </c>
      <c r="AL82" s="816">
        <f>AL81</f>
        <v>0</v>
      </c>
      <c r="AM82" s="305"/>
    </row>
    <row r="83" spans="1:40" s="283" customFormat="1" ht="15.5" hidden="1" outlineLevel="1">
      <c r="A83" s="474"/>
      <c r="B83" s="313"/>
      <c r="C83" s="821"/>
      <c r="D83" s="812"/>
      <c r="E83" s="812"/>
      <c r="F83" s="812"/>
      <c r="G83" s="812"/>
      <c r="H83" s="812"/>
      <c r="I83" s="812"/>
      <c r="J83" s="812"/>
      <c r="K83" s="812"/>
      <c r="L83" s="812"/>
      <c r="M83" s="812"/>
      <c r="N83" s="831"/>
      <c r="O83" s="812"/>
      <c r="P83" s="812"/>
      <c r="Q83" s="812"/>
      <c r="R83" s="812"/>
      <c r="S83" s="812"/>
      <c r="T83" s="812"/>
      <c r="U83" s="812"/>
      <c r="V83" s="812"/>
      <c r="W83" s="812"/>
      <c r="X83" s="812"/>
      <c r="Y83" s="818"/>
      <c r="Z83" s="818"/>
      <c r="AA83" s="818"/>
      <c r="AB83" s="818"/>
      <c r="AC83" s="818"/>
      <c r="AD83" s="818"/>
      <c r="AE83" s="818"/>
      <c r="AF83" s="818"/>
      <c r="AG83" s="818"/>
      <c r="AH83" s="818"/>
      <c r="AI83" s="818"/>
      <c r="AJ83" s="818"/>
      <c r="AK83" s="818"/>
      <c r="AL83" s="818"/>
      <c r="AM83" s="305"/>
    </row>
    <row r="84" spans="1:40" s="283" customFormat="1" ht="15.5" hidden="1" outlineLevel="1">
      <c r="A84" s="474">
        <v>21</v>
      </c>
      <c r="B84" s="313" t="s">
        <v>22</v>
      </c>
      <c r="C84" s="812" t="s">
        <v>25</v>
      </c>
      <c r="D84" s="294"/>
      <c r="E84" s="294"/>
      <c r="F84" s="294"/>
      <c r="G84" s="294"/>
      <c r="H84" s="294"/>
      <c r="I84" s="294"/>
      <c r="J84" s="294"/>
      <c r="K84" s="294"/>
      <c r="L84" s="294"/>
      <c r="M84" s="294"/>
      <c r="N84" s="294">
        <v>12</v>
      </c>
      <c r="O84" s="294"/>
      <c r="P84" s="294"/>
      <c r="Q84" s="294"/>
      <c r="R84" s="294"/>
      <c r="S84" s="294"/>
      <c r="T84" s="294"/>
      <c r="U84" s="294"/>
      <c r="V84" s="294"/>
      <c r="W84" s="294"/>
      <c r="X84" s="294"/>
      <c r="Y84" s="814"/>
      <c r="Z84" s="391"/>
      <c r="AA84" s="391"/>
      <c r="AB84" s="391"/>
      <c r="AC84" s="391"/>
      <c r="AD84" s="391"/>
      <c r="AE84" s="391"/>
      <c r="AF84" s="391"/>
      <c r="AG84" s="391"/>
      <c r="AH84" s="391"/>
      <c r="AI84" s="391"/>
      <c r="AJ84" s="391"/>
      <c r="AK84" s="391"/>
      <c r="AL84" s="391"/>
      <c r="AM84" s="295">
        <f>SUM(Y84:AL84)</f>
        <v>0</v>
      </c>
    </row>
    <row r="85" spans="1:40" s="283" customFormat="1" ht="15.5" hidden="1" outlineLevel="1">
      <c r="A85" s="474"/>
      <c r="B85" s="313" t="s">
        <v>214</v>
      </c>
      <c r="C85" s="812"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816">
        <f>Y84</f>
        <v>0</v>
      </c>
      <c r="Z85" s="816">
        <f>Z84</f>
        <v>0</v>
      </c>
      <c r="AA85" s="816">
        <f t="shared" ref="AA85:AH85" si="10">AA84</f>
        <v>0</v>
      </c>
      <c r="AB85" s="816">
        <f t="shared" si="10"/>
        <v>0</v>
      </c>
      <c r="AC85" s="816">
        <f t="shared" si="10"/>
        <v>0</v>
      </c>
      <c r="AD85" s="816">
        <f t="shared" si="10"/>
        <v>0</v>
      </c>
      <c r="AE85" s="816">
        <f t="shared" si="10"/>
        <v>0</v>
      </c>
      <c r="AF85" s="816">
        <f t="shared" si="10"/>
        <v>0</v>
      </c>
      <c r="AG85" s="816">
        <f t="shared" si="10"/>
        <v>0</v>
      </c>
      <c r="AH85" s="816">
        <f t="shared" si="10"/>
        <v>0</v>
      </c>
      <c r="AI85" s="816">
        <f>AI84</f>
        <v>0</v>
      </c>
      <c r="AJ85" s="816">
        <f>AJ84</f>
        <v>0</v>
      </c>
      <c r="AK85" s="816">
        <f>AK84</f>
        <v>0</v>
      </c>
      <c r="AL85" s="816">
        <f>AL84</f>
        <v>0</v>
      </c>
      <c r="AM85" s="296"/>
    </row>
    <row r="86" spans="1:40" s="283" customFormat="1" ht="15.5" hidden="1" outlineLevel="1">
      <c r="A86" s="474"/>
      <c r="B86" s="313"/>
      <c r="C86" s="821"/>
      <c r="D86" s="812"/>
      <c r="E86" s="812"/>
      <c r="F86" s="812"/>
      <c r="G86" s="812"/>
      <c r="H86" s="812"/>
      <c r="I86" s="812"/>
      <c r="J86" s="812"/>
      <c r="K86" s="812"/>
      <c r="L86" s="812"/>
      <c r="M86" s="812"/>
      <c r="N86" s="812"/>
      <c r="O86" s="812"/>
      <c r="P86" s="812"/>
      <c r="Q86" s="812"/>
      <c r="R86" s="812"/>
      <c r="S86" s="812"/>
      <c r="T86" s="812"/>
      <c r="U86" s="812"/>
      <c r="V86" s="812"/>
      <c r="W86" s="812"/>
      <c r="X86" s="812"/>
      <c r="Y86" s="830"/>
      <c r="Z86" s="818"/>
      <c r="AA86" s="818"/>
      <c r="AB86" s="818"/>
      <c r="AC86" s="818"/>
      <c r="AD86" s="818"/>
      <c r="AE86" s="818"/>
      <c r="AF86" s="818"/>
      <c r="AG86" s="818"/>
      <c r="AH86" s="818"/>
      <c r="AI86" s="818"/>
      <c r="AJ86" s="818"/>
      <c r="AK86" s="818"/>
      <c r="AL86" s="818"/>
      <c r="AM86" s="305"/>
    </row>
    <row r="87" spans="1:40" s="283" customFormat="1" ht="15.5" hidden="1" outlineLevel="1">
      <c r="A87" s="474">
        <v>22</v>
      </c>
      <c r="B87" s="313" t="s">
        <v>9</v>
      </c>
      <c r="C87" s="812" t="s">
        <v>25</v>
      </c>
      <c r="D87" s="294"/>
      <c r="E87" s="294"/>
      <c r="F87" s="294"/>
      <c r="G87" s="294"/>
      <c r="H87" s="294"/>
      <c r="I87" s="294"/>
      <c r="J87" s="294"/>
      <c r="K87" s="294"/>
      <c r="L87" s="294"/>
      <c r="M87" s="294"/>
      <c r="N87" s="812"/>
      <c r="O87" s="294"/>
      <c r="P87" s="294"/>
      <c r="Q87" s="294"/>
      <c r="R87" s="294"/>
      <c r="S87" s="294"/>
      <c r="T87" s="294"/>
      <c r="U87" s="294"/>
      <c r="V87" s="294"/>
      <c r="W87" s="294"/>
      <c r="X87" s="294"/>
      <c r="Y87" s="814"/>
      <c r="Z87" s="391"/>
      <c r="AA87" s="391"/>
      <c r="AB87" s="391"/>
      <c r="AC87" s="391"/>
      <c r="AD87" s="391"/>
      <c r="AE87" s="391"/>
      <c r="AF87" s="391"/>
      <c r="AG87" s="391"/>
      <c r="AH87" s="391"/>
      <c r="AI87" s="391"/>
      <c r="AJ87" s="391"/>
      <c r="AK87" s="391"/>
      <c r="AL87" s="391"/>
      <c r="AM87" s="295">
        <f>SUM(Y87:AL87)</f>
        <v>0</v>
      </c>
    </row>
    <row r="88" spans="1:40" s="283" customFormat="1" ht="15.5" hidden="1" outlineLevel="1">
      <c r="A88" s="474"/>
      <c r="B88" s="313" t="s">
        <v>214</v>
      </c>
      <c r="C88" s="812" t="s">
        <v>163</v>
      </c>
      <c r="D88" s="294"/>
      <c r="E88" s="294"/>
      <c r="F88" s="294"/>
      <c r="G88" s="294"/>
      <c r="H88" s="294"/>
      <c r="I88" s="294"/>
      <c r="J88" s="294"/>
      <c r="K88" s="294"/>
      <c r="L88" s="294"/>
      <c r="M88" s="294"/>
      <c r="N88" s="812"/>
      <c r="O88" s="294"/>
      <c r="P88" s="294"/>
      <c r="Q88" s="294"/>
      <c r="R88" s="294"/>
      <c r="S88" s="294"/>
      <c r="T88" s="294"/>
      <c r="U88" s="294"/>
      <c r="V88" s="294"/>
      <c r="W88" s="294"/>
      <c r="X88" s="294"/>
      <c r="Y88" s="816"/>
      <c r="Z88" s="816"/>
      <c r="AA88" s="816"/>
      <c r="AB88" s="816"/>
      <c r="AC88" s="816"/>
      <c r="AD88" s="816"/>
      <c r="AE88" s="816"/>
      <c r="AF88" s="816"/>
      <c r="AG88" s="816"/>
      <c r="AH88" s="816"/>
      <c r="AI88" s="816">
        <f>AI87</f>
        <v>0</v>
      </c>
      <c r="AJ88" s="816">
        <f>AJ87</f>
        <v>0</v>
      </c>
      <c r="AK88" s="816">
        <f>AK87</f>
        <v>0</v>
      </c>
      <c r="AL88" s="816">
        <f>AL87</f>
        <v>0</v>
      </c>
      <c r="AM88" s="305"/>
    </row>
    <row r="89" spans="1:40" s="283" customFormat="1" ht="15.5" hidden="1" outlineLevel="1">
      <c r="A89" s="474"/>
      <c r="B89" s="313"/>
      <c r="C89" s="821"/>
      <c r="D89" s="812"/>
      <c r="E89" s="812"/>
      <c r="F89" s="812"/>
      <c r="G89" s="812"/>
      <c r="H89" s="812"/>
      <c r="I89" s="812"/>
      <c r="J89" s="812"/>
      <c r="K89" s="812"/>
      <c r="L89" s="812"/>
      <c r="M89" s="812"/>
      <c r="N89" s="812"/>
      <c r="O89" s="812"/>
      <c r="P89" s="812"/>
      <c r="Q89" s="812"/>
      <c r="R89" s="812"/>
      <c r="S89" s="812"/>
      <c r="T89" s="812"/>
      <c r="U89" s="812"/>
      <c r="V89" s="812"/>
      <c r="W89" s="812"/>
      <c r="X89" s="812"/>
      <c r="Y89" s="818"/>
      <c r="Z89" s="818"/>
      <c r="AA89" s="818"/>
      <c r="AB89" s="818"/>
      <c r="AC89" s="818"/>
      <c r="AD89" s="818"/>
      <c r="AE89" s="818"/>
      <c r="AF89" s="818"/>
      <c r="AG89" s="818"/>
      <c r="AH89" s="818"/>
      <c r="AI89" s="818"/>
      <c r="AJ89" s="818"/>
      <c r="AK89" s="818"/>
      <c r="AL89" s="818"/>
      <c r="AM89" s="305"/>
    </row>
    <row r="90" spans="1:40" s="292" customFormat="1" ht="15.5" hidden="1" outlineLevel="1">
      <c r="A90" s="475"/>
      <c r="B90" s="287" t="s">
        <v>14</v>
      </c>
      <c r="C90" s="810"/>
      <c r="D90" s="811"/>
      <c r="E90" s="811"/>
      <c r="F90" s="811"/>
      <c r="G90" s="811"/>
      <c r="H90" s="811"/>
      <c r="I90" s="811"/>
      <c r="J90" s="811"/>
      <c r="K90" s="811"/>
      <c r="L90" s="811"/>
      <c r="M90" s="811"/>
      <c r="N90" s="811"/>
      <c r="O90" s="811"/>
      <c r="P90" s="810"/>
      <c r="Q90" s="810"/>
      <c r="R90" s="810"/>
      <c r="S90" s="810"/>
      <c r="T90" s="810"/>
      <c r="U90" s="810"/>
      <c r="V90" s="810"/>
      <c r="W90" s="810"/>
      <c r="X90" s="810"/>
      <c r="Y90" s="823"/>
      <c r="Z90" s="823"/>
      <c r="AA90" s="823"/>
      <c r="AB90" s="823"/>
      <c r="AC90" s="823"/>
      <c r="AD90" s="823"/>
      <c r="AE90" s="823"/>
      <c r="AF90" s="823"/>
      <c r="AG90" s="823"/>
      <c r="AH90" s="823"/>
      <c r="AI90" s="823"/>
      <c r="AJ90" s="823"/>
      <c r="AK90" s="823"/>
      <c r="AL90" s="823"/>
      <c r="AM90" s="291"/>
      <c r="AN90" s="813"/>
    </row>
    <row r="91" spans="1:40" s="283" customFormat="1" ht="15.5" hidden="1" outlineLevel="1">
      <c r="A91" s="474">
        <v>23</v>
      </c>
      <c r="B91" s="313" t="s">
        <v>14</v>
      </c>
      <c r="C91" s="812" t="s">
        <v>25</v>
      </c>
      <c r="D91" s="294"/>
      <c r="E91" s="294"/>
      <c r="F91" s="294"/>
      <c r="G91" s="294"/>
      <c r="H91" s="294"/>
      <c r="I91" s="294"/>
      <c r="J91" s="294"/>
      <c r="K91" s="294"/>
      <c r="L91" s="294"/>
      <c r="M91" s="294"/>
      <c r="N91" s="812"/>
      <c r="O91" s="294"/>
      <c r="P91" s="294"/>
      <c r="Q91" s="294"/>
      <c r="R91" s="294"/>
      <c r="S91" s="294"/>
      <c r="T91" s="294"/>
      <c r="U91" s="294"/>
      <c r="V91" s="294"/>
      <c r="W91" s="294"/>
      <c r="X91" s="294"/>
      <c r="Y91" s="814"/>
      <c r="Z91" s="814"/>
      <c r="AA91" s="814"/>
      <c r="AB91" s="814"/>
      <c r="AC91" s="814"/>
      <c r="AD91" s="814"/>
      <c r="AE91" s="814"/>
      <c r="AF91" s="814"/>
      <c r="AG91" s="814"/>
      <c r="AH91" s="814"/>
      <c r="AI91" s="814"/>
      <c r="AJ91" s="814"/>
      <c r="AK91" s="814"/>
      <c r="AL91" s="814"/>
      <c r="AM91" s="295">
        <f>SUM(Y91:AL91)</f>
        <v>0</v>
      </c>
    </row>
    <row r="92" spans="1:40" s="283" customFormat="1" ht="15.5" hidden="1" outlineLevel="1">
      <c r="A92" s="474"/>
      <c r="B92" s="313" t="s">
        <v>214</v>
      </c>
      <c r="C92" s="812" t="s">
        <v>163</v>
      </c>
      <c r="D92" s="294"/>
      <c r="E92" s="294"/>
      <c r="F92" s="294"/>
      <c r="G92" s="294"/>
      <c r="H92" s="294"/>
      <c r="I92" s="294"/>
      <c r="J92" s="294"/>
      <c r="K92" s="294"/>
      <c r="L92" s="294"/>
      <c r="M92" s="294"/>
      <c r="N92" s="815"/>
      <c r="O92" s="294"/>
      <c r="P92" s="294"/>
      <c r="Q92" s="294"/>
      <c r="R92" s="294"/>
      <c r="S92" s="294"/>
      <c r="T92" s="294"/>
      <c r="U92" s="294"/>
      <c r="V92" s="294"/>
      <c r="W92" s="294"/>
      <c r="X92" s="294"/>
      <c r="Y92" s="816"/>
      <c r="Z92" s="816"/>
      <c r="AA92" s="816"/>
      <c r="AB92" s="816"/>
      <c r="AC92" s="816"/>
      <c r="AD92" s="816"/>
      <c r="AE92" s="816"/>
      <c r="AF92" s="816"/>
      <c r="AG92" s="816"/>
      <c r="AH92" s="816"/>
      <c r="AI92" s="816">
        <f>AI91</f>
        <v>0</v>
      </c>
      <c r="AJ92" s="816">
        <f>AJ91</f>
        <v>0</v>
      </c>
      <c r="AK92" s="816">
        <f>AK91</f>
        <v>0</v>
      </c>
      <c r="AL92" s="816">
        <f>AL91</f>
        <v>0</v>
      </c>
      <c r="AM92" s="296"/>
    </row>
    <row r="93" spans="1:40" s="283" customFormat="1" ht="15.5" hidden="1" outlineLevel="1">
      <c r="A93" s="474"/>
      <c r="B93" s="313"/>
      <c r="C93" s="821"/>
      <c r="D93" s="812"/>
      <c r="E93" s="812"/>
      <c r="F93" s="812"/>
      <c r="G93" s="812"/>
      <c r="H93" s="812"/>
      <c r="I93" s="812"/>
      <c r="J93" s="812"/>
      <c r="K93" s="812"/>
      <c r="L93" s="812"/>
      <c r="M93" s="812"/>
      <c r="N93" s="812"/>
      <c r="O93" s="812"/>
      <c r="P93" s="812"/>
      <c r="Q93" s="812"/>
      <c r="R93" s="812"/>
      <c r="S93" s="812"/>
      <c r="T93" s="812"/>
      <c r="U93" s="812"/>
      <c r="V93" s="812"/>
      <c r="W93" s="812"/>
      <c r="X93" s="812"/>
      <c r="Y93" s="818"/>
      <c r="Z93" s="818"/>
      <c r="AA93" s="818"/>
      <c r="AB93" s="818"/>
      <c r="AC93" s="818"/>
      <c r="AD93" s="818"/>
      <c r="AE93" s="818"/>
      <c r="AF93" s="818"/>
      <c r="AG93" s="818"/>
      <c r="AH93" s="818"/>
      <c r="AI93" s="818"/>
      <c r="AJ93" s="818"/>
      <c r="AK93" s="818"/>
      <c r="AL93" s="818"/>
      <c r="AM93" s="305"/>
    </row>
    <row r="94" spans="1:40" s="292" customFormat="1" ht="15.5" hidden="1" outlineLevel="1">
      <c r="A94" s="475"/>
      <c r="B94" s="287" t="s">
        <v>487</v>
      </c>
      <c r="C94" s="810"/>
      <c r="D94" s="811"/>
      <c r="E94" s="811"/>
      <c r="F94" s="811"/>
      <c r="G94" s="811"/>
      <c r="H94" s="811"/>
      <c r="I94" s="811"/>
      <c r="J94" s="811"/>
      <c r="K94" s="811"/>
      <c r="L94" s="811"/>
      <c r="M94" s="811"/>
      <c r="N94" s="811"/>
      <c r="O94" s="811"/>
      <c r="P94" s="810"/>
      <c r="Q94" s="810"/>
      <c r="R94" s="810"/>
      <c r="S94" s="810"/>
      <c r="T94" s="810"/>
      <c r="U94" s="810"/>
      <c r="V94" s="810"/>
      <c r="W94" s="810"/>
      <c r="X94" s="810"/>
      <c r="Y94" s="823"/>
      <c r="Z94" s="823"/>
      <c r="AA94" s="823"/>
      <c r="AB94" s="823"/>
      <c r="AC94" s="823"/>
      <c r="AD94" s="823"/>
      <c r="AE94" s="823"/>
      <c r="AF94" s="823"/>
      <c r="AG94" s="823"/>
      <c r="AH94" s="823"/>
      <c r="AI94" s="823"/>
      <c r="AJ94" s="823"/>
      <c r="AK94" s="823"/>
      <c r="AL94" s="823"/>
      <c r="AM94" s="291"/>
      <c r="AN94" s="813"/>
    </row>
    <row r="95" spans="1:40" s="283" customFormat="1" ht="15.5" hidden="1" outlineLevel="1">
      <c r="A95" s="474">
        <v>24</v>
      </c>
      <c r="B95" s="313" t="s">
        <v>14</v>
      </c>
      <c r="C95" s="812" t="s">
        <v>25</v>
      </c>
      <c r="D95" s="294"/>
      <c r="E95" s="294"/>
      <c r="F95" s="294"/>
      <c r="G95" s="294"/>
      <c r="H95" s="294"/>
      <c r="I95" s="294"/>
      <c r="J95" s="294"/>
      <c r="K95" s="294"/>
      <c r="L95" s="294"/>
      <c r="M95" s="294"/>
      <c r="N95" s="812"/>
      <c r="O95" s="294"/>
      <c r="P95" s="294"/>
      <c r="Q95" s="294"/>
      <c r="R95" s="294"/>
      <c r="S95" s="294"/>
      <c r="T95" s="294"/>
      <c r="U95" s="294"/>
      <c r="V95" s="294"/>
      <c r="W95" s="294"/>
      <c r="X95" s="294"/>
      <c r="Y95" s="814"/>
      <c r="Z95" s="814"/>
      <c r="AA95" s="814"/>
      <c r="AB95" s="814"/>
      <c r="AC95" s="814"/>
      <c r="AD95" s="814"/>
      <c r="AE95" s="814"/>
      <c r="AF95" s="814"/>
      <c r="AG95" s="814"/>
      <c r="AH95" s="814"/>
      <c r="AI95" s="814"/>
      <c r="AJ95" s="814"/>
      <c r="AK95" s="814"/>
      <c r="AL95" s="814"/>
      <c r="AM95" s="295">
        <f>SUM(Y95:AL95)</f>
        <v>0</v>
      </c>
    </row>
    <row r="96" spans="1:40" s="283" customFormat="1" ht="15.5" hidden="1" outlineLevel="1">
      <c r="A96" s="474"/>
      <c r="B96" s="313" t="s">
        <v>214</v>
      </c>
      <c r="C96" s="812" t="s">
        <v>163</v>
      </c>
      <c r="D96" s="294"/>
      <c r="E96" s="294"/>
      <c r="F96" s="294"/>
      <c r="G96" s="294"/>
      <c r="H96" s="294"/>
      <c r="I96" s="294"/>
      <c r="J96" s="294"/>
      <c r="K96" s="294"/>
      <c r="L96" s="294"/>
      <c r="M96" s="294"/>
      <c r="N96" s="815"/>
      <c r="O96" s="294"/>
      <c r="P96" s="294"/>
      <c r="Q96" s="294"/>
      <c r="R96" s="294"/>
      <c r="S96" s="294"/>
      <c r="T96" s="294"/>
      <c r="U96" s="294"/>
      <c r="V96" s="294"/>
      <c r="W96" s="294"/>
      <c r="X96" s="294"/>
      <c r="Y96" s="816"/>
      <c r="Z96" s="816"/>
      <c r="AA96" s="816"/>
      <c r="AB96" s="816"/>
      <c r="AC96" s="816"/>
      <c r="AD96" s="816"/>
      <c r="AE96" s="816"/>
      <c r="AF96" s="816"/>
      <c r="AG96" s="816"/>
      <c r="AH96" s="816"/>
      <c r="AI96" s="816">
        <f>AI95</f>
        <v>0</v>
      </c>
      <c r="AJ96" s="816">
        <f>AJ95</f>
        <v>0</v>
      </c>
      <c r="AK96" s="816">
        <f>AK95</f>
        <v>0</v>
      </c>
      <c r="AL96" s="816">
        <f>AL95</f>
        <v>0</v>
      </c>
      <c r="AM96" s="296"/>
    </row>
    <row r="97" spans="1:40" s="283" customFormat="1" ht="15.5" hidden="1" outlineLevel="1">
      <c r="A97" s="474"/>
      <c r="B97" s="313"/>
      <c r="C97" s="821"/>
      <c r="D97" s="812"/>
      <c r="E97" s="812"/>
      <c r="F97" s="812"/>
      <c r="G97" s="812"/>
      <c r="H97" s="812"/>
      <c r="I97" s="812"/>
      <c r="J97" s="812"/>
      <c r="K97" s="812"/>
      <c r="L97" s="812"/>
      <c r="M97" s="812"/>
      <c r="N97" s="812"/>
      <c r="O97" s="812"/>
      <c r="P97" s="812"/>
      <c r="Q97" s="812"/>
      <c r="R97" s="812"/>
      <c r="S97" s="812"/>
      <c r="T97" s="812"/>
      <c r="U97" s="812"/>
      <c r="V97" s="812"/>
      <c r="W97" s="812"/>
      <c r="X97" s="812"/>
      <c r="Y97" s="818"/>
      <c r="Z97" s="818"/>
      <c r="AA97" s="818"/>
      <c r="AB97" s="818"/>
      <c r="AC97" s="818"/>
      <c r="AD97" s="818"/>
      <c r="AE97" s="818"/>
      <c r="AF97" s="818"/>
      <c r="AG97" s="818"/>
      <c r="AH97" s="818"/>
      <c r="AI97" s="818"/>
      <c r="AJ97" s="818"/>
      <c r="AK97" s="818"/>
      <c r="AL97" s="818"/>
      <c r="AM97" s="305"/>
    </row>
    <row r="98" spans="1:40" s="283" customFormat="1" ht="15.5" hidden="1" outlineLevel="1">
      <c r="A98" s="474">
        <v>25</v>
      </c>
      <c r="B98" s="485" t="s">
        <v>21</v>
      </c>
      <c r="C98" s="812" t="s">
        <v>25</v>
      </c>
      <c r="D98" s="294"/>
      <c r="E98" s="294"/>
      <c r="F98" s="294"/>
      <c r="G98" s="294"/>
      <c r="H98" s="294"/>
      <c r="I98" s="294"/>
      <c r="J98" s="294"/>
      <c r="K98" s="294"/>
      <c r="L98" s="294"/>
      <c r="M98" s="294"/>
      <c r="N98" s="294">
        <v>0</v>
      </c>
      <c r="O98" s="294"/>
      <c r="P98" s="294"/>
      <c r="Q98" s="294"/>
      <c r="R98" s="294"/>
      <c r="S98" s="294"/>
      <c r="T98" s="294"/>
      <c r="U98" s="294"/>
      <c r="V98" s="294"/>
      <c r="W98" s="294"/>
      <c r="X98" s="294"/>
      <c r="Y98" s="391"/>
      <c r="Z98" s="391"/>
      <c r="AA98" s="391"/>
      <c r="AB98" s="391"/>
      <c r="AC98" s="391"/>
      <c r="AD98" s="391"/>
      <c r="AE98" s="391"/>
      <c r="AF98" s="391"/>
      <c r="AG98" s="391"/>
      <c r="AH98" s="391"/>
      <c r="AI98" s="391"/>
      <c r="AJ98" s="391"/>
      <c r="AK98" s="391"/>
      <c r="AL98" s="391"/>
      <c r="AM98" s="295">
        <f>SUM(Y98:AL98)</f>
        <v>0</v>
      </c>
    </row>
    <row r="99" spans="1:40" s="283" customFormat="1" ht="15.5" hidden="1" outlineLevel="1">
      <c r="A99" s="474"/>
      <c r="B99" s="313" t="s">
        <v>214</v>
      </c>
      <c r="C99" s="812"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816"/>
      <c r="Z99" s="816"/>
      <c r="AA99" s="816"/>
      <c r="AB99" s="816"/>
      <c r="AC99" s="816"/>
      <c r="AD99" s="816"/>
      <c r="AE99" s="816"/>
      <c r="AF99" s="816"/>
      <c r="AG99" s="816"/>
      <c r="AH99" s="816"/>
      <c r="AI99" s="816">
        <f>AI98</f>
        <v>0</v>
      </c>
      <c r="AJ99" s="816">
        <f>AJ98</f>
        <v>0</v>
      </c>
      <c r="AK99" s="816">
        <f>AK98</f>
        <v>0</v>
      </c>
      <c r="AL99" s="816">
        <f>AL98</f>
        <v>0</v>
      </c>
      <c r="AM99" s="309"/>
    </row>
    <row r="100" spans="1:40" s="283" customFormat="1" ht="15.5" hidden="1" outlineLevel="1">
      <c r="A100" s="474"/>
      <c r="B100" s="485"/>
      <c r="C100" s="825"/>
      <c r="D100" s="812"/>
      <c r="E100" s="812"/>
      <c r="F100" s="812"/>
      <c r="G100" s="812"/>
      <c r="H100" s="812"/>
      <c r="I100" s="812"/>
      <c r="J100" s="812"/>
      <c r="K100" s="812"/>
      <c r="L100" s="812"/>
      <c r="M100" s="812"/>
      <c r="N100" s="812"/>
      <c r="O100" s="812"/>
      <c r="P100" s="812"/>
      <c r="Q100" s="812"/>
      <c r="R100" s="812"/>
      <c r="S100" s="812"/>
      <c r="T100" s="812"/>
      <c r="U100" s="812"/>
      <c r="V100" s="812"/>
      <c r="W100" s="812"/>
      <c r="X100" s="812"/>
      <c r="Y100" s="392"/>
      <c r="Z100" s="393"/>
      <c r="AA100" s="392"/>
      <c r="AB100" s="392"/>
      <c r="AC100" s="392"/>
      <c r="AD100" s="392"/>
      <c r="AE100" s="392"/>
      <c r="AF100" s="392"/>
      <c r="AG100" s="392"/>
      <c r="AH100" s="392"/>
      <c r="AI100" s="392"/>
      <c r="AJ100" s="392"/>
      <c r="AK100" s="392"/>
      <c r="AL100" s="392"/>
      <c r="AM100" s="311"/>
    </row>
    <row r="101" spans="1:40" s="292" customFormat="1" ht="15.5" hidden="1" outlineLevel="1">
      <c r="A101" s="475"/>
      <c r="B101" s="287" t="s">
        <v>15</v>
      </c>
      <c r="C101" s="832"/>
      <c r="D101" s="811"/>
      <c r="E101" s="810"/>
      <c r="F101" s="810"/>
      <c r="G101" s="810"/>
      <c r="H101" s="810"/>
      <c r="I101" s="810"/>
      <c r="J101" s="810"/>
      <c r="K101" s="810"/>
      <c r="L101" s="810"/>
      <c r="M101" s="810"/>
      <c r="N101" s="812"/>
      <c r="O101" s="810"/>
      <c r="P101" s="810"/>
      <c r="Q101" s="810"/>
      <c r="R101" s="810"/>
      <c r="S101" s="810"/>
      <c r="T101" s="810"/>
      <c r="U101" s="810"/>
      <c r="V101" s="810"/>
      <c r="W101" s="810"/>
      <c r="X101" s="810"/>
      <c r="Y101" s="823"/>
      <c r="Z101" s="823"/>
      <c r="AA101" s="823"/>
      <c r="AB101" s="823"/>
      <c r="AC101" s="823"/>
      <c r="AD101" s="823"/>
      <c r="AE101" s="823"/>
      <c r="AF101" s="823"/>
      <c r="AG101" s="823"/>
      <c r="AH101" s="823"/>
      <c r="AI101" s="823"/>
      <c r="AJ101" s="823"/>
      <c r="AK101" s="823"/>
      <c r="AL101" s="823"/>
      <c r="AM101" s="291"/>
      <c r="AN101" s="813"/>
    </row>
    <row r="102" spans="1:40" s="283" customFormat="1" ht="15.5" hidden="1" outlineLevel="1">
      <c r="A102" s="474">
        <v>26</v>
      </c>
      <c r="B102" s="318" t="s">
        <v>16</v>
      </c>
      <c r="C102" s="812"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814"/>
      <c r="Z102" s="814"/>
      <c r="AA102" s="814"/>
      <c r="AB102" s="814"/>
      <c r="AC102" s="814"/>
      <c r="AD102" s="814"/>
      <c r="AE102" s="391"/>
      <c r="AF102" s="391"/>
      <c r="AG102" s="391"/>
      <c r="AH102" s="391"/>
      <c r="AI102" s="391"/>
      <c r="AJ102" s="391"/>
      <c r="AK102" s="391"/>
      <c r="AL102" s="391"/>
      <c r="AM102" s="295">
        <f>SUM(Y102:AL102)</f>
        <v>0</v>
      </c>
    </row>
    <row r="103" spans="1:40" s="283" customFormat="1" ht="15.5" hidden="1" outlineLevel="1">
      <c r="A103" s="474"/>
      <c r="B103" s="313" t="s">
        <v>214</v>
      </c>
      <c r="C103" s="812"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816"/>
      <c r="Z103" s="816"/>
      <c r="AA103" s="816"/>
      <c r="AB103" s="816"/>
      <c r="AC103" s="816"/>
      <c r="AD103" s="816"/>
      <c r="AE103" s="816"/>
      <c r="AF103" s="816"/>
      <c r="AG103" s="816"/>
      <c r="AH103" s="816"/>
      <c r="AI103" s="816">
        <f>AI102</f>
        <v>0</v>
      </c>
      <c r="AJ103" s="816">
        <f>AJ102</f>
        <v>0</v>
      </c>
      <c r="AK103" s="816">
        <f>AK102</f>
        <v>0</v>
      </c>
      <c r="AL103" s="816">
        <f>AL102</f>
        <v>0</v>
      </c>
      <c r="AM103" s="305"/>
    </row>
    <row r="104" spans="1:40" s="307" customFormat="1" ht="15.5" hidden="1" outlineLevel="1">
      <c r="A104" s="477"/>
      <c r="B104" s="319"/>
      <c r="C104" s="812"/>
      <c r="D104" s="812"/>
      <c r="E104" s="812"/>
      <c r="F104" s="812"/>
      <c r="G104" s="812"/>
      <c r="H104" s="812"/>
      <c r="I104" s="812"/>
      <c r="J104" s="812"/>
      <c r="K104" s="812"/>
      <c r="L104" s="812"/>
      <c r="M104" s="812"/>
      <c r="N104" s="812"/>
      <c r="O104" s="812"/>
      <c r="P104" s="812"/>
      <c r="Q104" s="812"/>
      <c r="R104" s="812"/>
      <c r="S104" s="812"/>
      <c r="T104" s="812"/>
      <c r="U104" s="812"/>
      <c r="V104" s="812"/>
      <c r="W104" s="812"/>
      <c r="X104" s="812"/>
      <c r="Y104" s="833"/>
      <c r="Z104" s="834"/>
      <c r="AA104" s="834"/>
      <c r="AB104" s="834"/>
      <c r="AC104" s="834"/>
      <c r="AD104" s="834"/>
      <c r="AE104" s="834"/>
      <c r="AF104" s="834"/>
      <c r="AG104" s="834"/>
      <c r="AH104" s="834"/>
      <c r="AI104" s="834"/>
      <c r="AJ104" s="834"/>
      <c r="AK104" s="834"/>
      <c r="AL104" s="834"/>
      <c r="AM104" s="296"/>
      <c r="AN104" s="283"/>
    </row>
    <row r="105" spans="1:40" s="283" customFormat="1" ht="15.5" hidden="1" outlineLevel="1">
      <c r="A105" s="474">
        <v>27</v>
      </c>
      <c r="B105" s="318" t="s">
        <v>17</v>
      </c>
      <c r="C105" s="812"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814"/>
      <c r="Z105" s="814"/>
      <c r="AA105" s="814"/>
      <c r="AB105" s="814"/>
      <c r="AC105" s="814"/>
      <c r="AD105" s="814"/>
      <c r="AE105" s="391"/>
      <c r="AF105" s="391"/>
      <c r="AG105" s="391"/>
      <c r="AH105" s="391"/>
      <c r="AI105" s="391"/>
      <c r="AJ105" s="391"/>
      <c r="AK105" s="391"/>
      <c r="AL105" s="391"/>
      <c r="AM105" s="295">
        <f>SUM(Y105:AL105)</f>
        <v>0</v>
      </c>
    </row>
    <row r="106" spans="1:40" s="283" customFormat="1" ht="15.5" hidden="1" outlineLevel="1">
      <c r="A106" s="474"/>
      <c r="B106" s="313" t="s">
        <v>214</v>
      </c>
      <c r="C106" s="812" t="s">
        <v>163</v>
      </c>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816">
        <f>Y105</f>
        <v>0</v>
      </c>
      <c r="Z106" s="816">
        <f>Z105</f>
        <v>0</v>
      </c>
      <c r="AA106" s="816">
        <f>AA105</f>
        <v>0</v>
      </c>
      <c r="AB106" s="816">
        <f>AB105</f>
        <v>0</v>
      </c>
      <c r="AC106" s="816">
        <f t="shared" ref="AC106:AH106" si="11">AC105</f>
        <v>0</v>
      </c>
      <c r="AD106" s="816">
        <f t="shared" si="11"/>
        <v>0</v>
      </c>
      <c r="AE106" s="816">
        <f t="shared" si="11"/>
        <v>0</v>
      </c>
      <c r="AF106" s="816">
        <f t="shared" si="11"/>
        <v>0</v>
      </c>
      <c r="AG106" s="816">
        <f t="shared" si="11"/>
        <v>0</v>
      </c>
      <c r="AH106" s="816">
        <f t="shared" si="11"/>
        <v>0</v>
      </c>
      <c r="AI106" s="816">
        <f>AI105</f>
        <v>0</v>
      </c>
      <c r="AJ106" s="816">
        <f>AJ105</f>
        <v>0</v>
      </c>
      <c r="AK106" s="816">
        <f>AK105</f>
        <v>0</v>
      </c>
      <c r="AL106" s="816">
        <f>AL105</f>
        <v>0</v>
      </c>
      <c r="AM106" s="305"/>
    </row>
    <row r="107" spans="1:40" s="307" customFormat="1" ht="15.5" hidden="1" outlineLevel="1">
      <c r="A107" s="477"/>
      <c r="B107" s="320"/>
      <c r="C107" s="835"/>
      <c r="D107" s="812"/>
      <c r="E107" s="812"/>
      <c r="F107" s="812"/>
      <c r="G107" s="812"/>
      <c r="H107" s="812"/>
      <c r="I107" s="812"/>
      <c r="J107" s="812"/>
      <c r="K107" s="812"/>
      <c r="L107" s="812"/>
      <c r="M107" s="812"/>
      <c r="N107" s="835"/>
      <c r="O107" s="812"/>
      <c r="P107" s="812"/>
      <c r="Q107" s="812"/>
      <c r="R107" s="812"/>
      <c r="S107" s="812"/>
      <c r="T107" s="812"/>
      <c r="U107" s="812"/>
      <c r="V107" s="812"/>
      <c r="W107" s="812"/>
      <c r="X107" s="812"/>
      <c r="Y107" s="818"/>
      <c r="Z107" s="818"/>
      <c r="AA107" s="818"/>
      <c r="AB107" s="818"/>
      <c r="AC107" s="818"/>
      <c r="AD107" s="818"/>
      <c r="AE107" s="818"/>
      <c r="AF107" s="818"/>
      <c r="AG107" s="818"/>
      <c r="AH107" s="818"/>
      <c r="AI107" s="818"/>
      <c r="AJ107" s="818"/>
      <c r="AK107" s="818"/>
      <c r="AL107" s="818"/>
      <c r="AM107" s="305"/>
      <c r="AN107" s="283"/>
    </row>
    <row r="108" spans="1:40" s="283" customFormat="1" ht="15.5" hidden="1" outlineLevel="1">
      <c r="A108" s="474">
        <v>28</v>
      </c>
      <c r="B108" s="318" t="s">
        <v>18</v>
      </c>
      <c r="C108" s="812" t="s">
        <v>25</v>
      </c>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814"/>
      <c r="Z108" s="814"/>
      <c r="AA108" s="814"/>
      <c r="AB108" s="814"/>
      <c r="AC108" s="814"/>
      <c r="AD108" s="814"/>
      <c r="AE108" s="391"/>
      <c r="AF108" s="391"/>
      <c r="AG108" s="391"/>
      <c r="AH108" s="391"/>
      <c r="AI108" s="391"/>
      <c r="AJ108" s="391"/>
      <c r="AK108" s="391"/>
      <c r="AL108" s="391"/>
      <c r="AM108" s="295">
        <f>SUM(Y108:AL108)</f>
        <v>0</v>
      </c>
    </row>
    <row r="109" spans="1:40" s="283" customFormat="1" ht="15.5" hidden="1" outlineLevel="1">
      <c r="A109" s="474"/>
      <c r="B109" s="313" t="s">
        <v>214</v>
      </c>
      <c r="C109" s="812"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816">
        <f>Y108</f>
        <v>0</v>
      </c>
      <c r="Z109" s="816">
        <f>Z108</f>
        <v>0</v>
      </c>
      <c r="AA109" s="816">
        <f t="shared" ref="AA109:AK109" si="12">AA108</f>
        <v>0</v>
      </c>
      <c r="AB109" s="816">
        <f t="shared" si="12"/>
        <v>0</v>
      </c>
      <c r="AC109" s="816">
        <f t="shared" si="12"/>
        <v>0</v>
      </c>
      <c r="AD109" s="816"/>
      <c r="AE109" s="816">
        <f t="shared" si="12"/>
        <v>0</v>
      </c>
      <c r="AF109" s="816">
        <f t="shared" si="12"/>
        <v>0</v>
      </c>
      <c r="AG109" s="816">
        <f t="shared" si="12"/>
        <v>0</v>
      </c>
      <c r="AH109" s="816">
        <f t="shared" si="12"/>
        <v>0</v>
      </c>
      <c r="AI109" s="816">
        <f t="shared" si="12"/>
        <v>0</v>
      </c>
      <c r="AJ109" s="816">
        <f t="shared" si="12"/>
        <v>0</v>
      </c>
      <c r="AK109" s="816">
        <f t="shared" si="12"/>
        <v>0</v>
      </c>
      <c r="AL109" s="816">
        <f>AL108</f>
        <v>0</v>
      </c>
      <c r="AM109" s="296"/>
    </row>
    <row r="110" spans="1:40" s="307" customFormat="1" ht="15.5" hidden="1" outlineLevel="1">
      <c r="A110" s="477"/>
      <c r="B110" s="319"/>
      <c r="C110" s="812"/>
      <c r="D110" s="812"/>
      <c r="E110" s="812"/>
      <c r="F110" s="812"/>
      <c r="G110" s="812"/>
      <c r="H110" s="812"/>
      <c r="I110" s="812"/>
      <c r="J110" s="812"/>
      <c r="K110" s="812"/>
      <c r="L110" s="812"/>
      <c r="M110" s="812"/>
      <c r="N110" s="812"/>
      <c r="O110" s="812"/>
      <c r="P110" s="812"/>
      <c r="Q110" s="812"/>
      <c r="R110" s="812"/>
      <c r="S110" s="812"/>
      <c r="T110" s="812"/>
      <c r="U110" s="812"/>
      <c r="V110" s="812"/>
      <c r="W110" s="812"/>
      <c r="X110" s="812"/>
      <c r="Y110" s="818"/>
      <c r="Z110" s="818"/>
      <c r="AA110" s="818"/>
      <c r="AB110" s="818"/>
      <c r="AC110" s="818"/>
      <c r="AD110" s="818"/>
      <c r="AE110" s="818"/>
      <c r="AF110" s="818"/>
      <c r="AG110" s="818"/>
      <c r="AH110" s="818"/>
      <c r="AI110" s="818"/>
      <c r="AJ110" s="818"/>
      <c r="AK110" s="818"/>
      <c r="AL110" s="818"/>
      <c r="AM110" s="305"/>
      <c r="AN110" s="283"/>
    </row>
    <row r="111" spans="1:40" s="283" customFormat="1" ht="15.5" hidden="1" outlineLevel="1">
      <c r="A111" s="474">
        <v>29</v>
      </c>
      <c r="B111" s="321" t="s">
        <v>19</v>
      </c>
      <c r="C111" s="812"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814"/>
      <c r="Z111" s="814"/>
      <c r="AA111" s="814"/>
      <c r="AB111" s="814"/>
      <c r="AC111" s="814"/>
      <c r="AD111" s="814"/>
      <c r="AE111" s="391"/>
      <c r="AF111" s="391"/>
      <c r="AG111" s="391"/>
      <c r="AH111" s="391"/>
      <c r="AI111" s="391"/>
      <c r="AJ111" s="391"/>
      <c r="AK111" s="391"/>
      <c r="AL111" s="391"/>
      <c r="AM111" s="295">
        <f>SUM(Y111:AL111)</f>
        <v>0</v>
      </c>
    </row>
    <row r="112" spans="1:40" s="283" customFormat="1" ht="15.5" hidden="1" outlineLevel="1">
      <c r="A112" s="474"/>
      <c r="B112" s="321" t="s">
        <v>214</v>
      </c>
      <c r="C112" s="812"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816">
        <f>Y111</f>
        <v>0</v>
      </c>
      <c r="Z112" s="816">
        <f t="shared" ref="Z112:AK112" si="13">Z111</f>
        <v>0</v>
      </c>
      <c r="AA112" s="816">
        <f t="shared" si="13"/>
        <v>0</v>
      </c>
      <c r="AB112" s="816">
        <f t="shared" si="13"/>
        <v>0</v>
      </c>
      <c r="AC112" s="816">
        <f t="shared" si="13"/>
        <v>0</v>
      </c>
      <c r="AD112" s="816"/>
      <c r="AE112" s="816">
        <f t="shared" si="13"/>
        <v>0</v>
      </c>
      <c r="AF112" s="816">
        <f t="shared" si="13"/>
        <v>0</v>
      </c>
      <c r="AG112" s="816">
        <f t="shared" si="13"/>
        <v>0</v>
      </c>
      <c r="AH112" s="816">
        <f t="shared" si="13"/>
        <v>0</v>
      </c>
      <c r="AI112" s="816">
        <f t="shared" si="13"/>
        <v>0</v>
      </c>
      <c r="AJ112" s="816">
        <f t="shared" si="13"/>
        <v>0</v>
      </c>
      <c r="AK112" s="816">
        <f t="shared" si="13"/>
        <v>0</v>
      </c>
      <c r="AL112" s="816">
        <f>AL111</f>
        <v>0</v>
      </c>
      <c r="AM112" s="470"/>
    </row>
    <row r="113" spans="1:39" s="283" customFormat="1" ht="15.5" hidden="1" outlineLevel="1">
      <c r="A113" s="474"/>
      <c r="B113" s="321"/>
      <c r="C113" s="812"/>
      <c r="D113" s="812"/>
      <c r="E113" s="812"/>
      <c r="F113" s="812"/>
      <c r="G113" s="812"/>
      <c r="H113" s="812"/>
      <c r="I113" s="812"/>
      <c r="J113" s="812"/>
      <c r="K113" s="812"/>
      <c r="L113" s="812"/>
      <c r="M113" s="812"/>
      <c r="N113" s="812"/>
      <c r="O113" s="812"/>
      <c r="P113" s="812"/>
      <c r="Q113" s="812"/>
      <c r="R113" s="812"/>
      <c r="S113" s="812"/>
      <c r="T113" s="812"/>
      <c r="U113" s="812"/>
      <c r="V113" s="812"/>
      <c r="W113" s="812"/>
      <c r="X113" s="812"/>
      <c r="Y113" s="812"/>
      <c r="Z113" s="818"/>
      <c r="AA113" s="818"/>
      <c r="AB113" s="818"/>
      <c r="AC113" s="818"/>
      <c r="AD113" s="818"/>
      <c r="AE113" s="392"/>
      <c r="AF113" s="392"/>
      <c r="AG113" s="392"/>
      <c r="AH113" s="392"/>
      <c r="AI113" s="392"/>
      <c r="AJ113" s="392"/>
      <c r="AK113" s="392"/>
      <c r="AL113" s="392"/>
      <c r="AM113" s="311"/>
    </row>
    <row r="114" spans="1:39" s="283" customFormat="1" ht="15.5" hidden="1" outlineLevel="1">
      <c r="A114" s="474">
        <v>30</v>
      </c>
      <c r="B114" s="321" t="s">
        <v>488</v>
      </c>
      <c r="C114" s="812"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814"/>
      <c r="Z114" s="814"/>
      <c r="AA114" s="814"/>
      <c r="AB114" s="814"/>
      <c r="AC114" s="814"/>
      <c r="AD114" s="814"/>
      <c r="AE114" s="391"/>
      <c r="AF114" s="391"/>
      <c r="AG114" s="391"/>
      <c r="AH114" s="391"/>
      <c r="AI114" s="391"/>
      <c r="AJ114" s="391"/>
      <c r="AK114" s="391"/>
      <c r="AL114" s="391"/>
      <c r="AM114" s="295">
        <f>SUM(Y114:AL114)</f>
        <v>0</v>
      </c>
    </row>
    <row r="115" spans="1:39" s="283" customFormat="1" ht="15.5" hidden="1" outlineLevel="1">
      <c r="A115" s="474"/>
      <c r="B115" s="321" t="s">
        <v>214</v>
      </c>
      <c r="C115" s="812"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816">
        <f>Y114</f>
        <v>0</v>
      </c>
      <c r="Z115" s="816">
        <f t="shared" ref="Z115:AL115" si="14">Z114</f>
        <v>0</v>
      </c>
      <c r="AA115" s="816">
        <f t="shared" si="14"/>
        <v>0</v>
      </c>
      <c r="AB115" s="816">
        <f t="shared" si="14"/>
        <v>0</v>
      </c>
      <c r="AC115" s="816">
        <f t="shared" si="14"/>
        <v>0</v>
      </c>
      <c r="AD115" s="816"/>
      <c r="AE115" s="816">
        <f t="shared" si="14"/>
        <v>0</v>
      </c>
      <c r="AF115" s="816">
        <f t="shared" si="14"/>
        <v>0</v>
      </c>
      <c r="AG115" s="816">
        <f t="shared" si="14"/>
        <v>0</v>
      </c>
      <c r="AH115" s="816">
        <f t="shared" si="14"/>
        <v>0</v>
      </c>
      <c r="AI115" s="816">
        <f t="shared" si="14"/>
        <v>0</v>
      </c>
      <c r="AJ115" s="816">
        <f t="shared" si="14"/>
        <v>0</v>
      </c>
      <c r="AK115" s="816">
        <f t="shared" si="14"/>
        <v>0</v>
      </c>
      <c r="AL115" s="816">
        <f t="shared" si="14"/>
        <v>0</v>
      </c>
      <c r="AM115" s="470"/>
    </row>
    <row r="116" spans="1:39" s="283" customFormat="1" ht="15.5" hidden="1" outlineLevel="1">
      <c r="A116" s="474"/>
      <c r="B116" s="321"/>
      <c r="C116" s="812"/>
      <c r="D116" s="812"/>
      <c r="E116" s="812"/>
      <c r="F116" s="812"/>
      <c r="G116" s="812"/>
      <c r="H116" s="812"/>
      <c r="I116" s="812"/>
      <c r="J116" s="812"/>
      <c r="K116" s="812"/>
      <c r="L116" s="812"/>
      <c r="M116" s="812"/>
      <c r="N116" s="812"/>
      <c r="O116" s="812"/>
      <c r="P116" s="812"/>
      <c r="Q116" s="812"/>
      <c r="R116" s="812"/>
      <c r="S116" s="812"/>
      <c r="T116" s="812"/>
      <c r="U116" s="812"/>
      <c r="V116" s="812"/>
      <c r="W116" s="812"/>
      <c r="X116" s="812"/>
      <c r="Y116" s="812"/>
      <c r="Z116" s="818"/>
      <c r="AA116" s="818"/>
      <c r="AB116" s="818"/>
      <c r="AC116" s="818"/>
      <c r="AD116" s="818"/>
      <c r="AE116" s="392"/>
      <c r="AF116" s="392"/>
      <c r="AG116" s="392"/>
      <c r="AH116" s="392"/>
      <c r="AI116" s="392"/>
      <c r="AJ116" s="392"/>
      <c r="AK116" s="392"/>
      <c r="AL116" s="392"/>
      <c r="AM116" s="311"/>
    </row>
    <row r="117" spans="1:39" s="283" customFormat="1" ht="15.5" hidden="1" outlineLevel="1">
      <c r="A117" s="474"/>
      <c r="B117" s="287" t="s">
        <v>489</v>
      </c>
      <c r="C117" s="812"/>
      <c r="D117" s="812"/>
      <c r="E117" s="812"/>
      <c r="F117" s="812"/>
      <c r="G117" s="812"/>
      <c r="H117" s="812"/>
      <c r="I117" s="812"/>
      <c r="J117" s="812"/>
      <c r="K117" s="812"/>
      <c r="L117" s="812"/>
      <c r="M117" s="812"/>
      <c r="N117" s="812"/>
      <c r="O117" s="812"/>
      <c r="P117" s="812"/>
      <c r="Q117" s="812"/>
      <c r="R117" s="812"/>
      <c r="S117" s="812"/>
      <c r="T117" s="812"/>
      <c r="U117" s="812"/>
      <c r="V117" s="812"/>
      <c r="W117" s="812"/>
      <c r="X117" s="812"/>
      <c r="Y117" s="812"/>
      <c r="Z117" s="818"/>
      <c r="AA117" s="818"/>
      <c r="AB117" s="818"/>
      <c r="AC117" s="818"/>
      <c r="AD117" s="818"/>
      <c r="AE117" s="392"/>
      <c r="AF117" s="392"/>
      <c r="AG117" s="392"/>
      <c r="AH117" s="392"/>
      <c r="AI117" s="392"/>
      <c r="AJ117" s="392"/>
      <c r="AK117" s="392"/>
      <c r="AL117" s="392"/>
      <c r="AM117" s="311"/>
    </row>
    <row r="118" spans="1:39" s="283" customFormat="1" ht="15.5" hidden="1" outlineLevel="1">
      <c r="A118" s="474">
        <v>31</v>
      </c>
      <c r="B118" s="321" t="s">
        <v>490</v>
      </c>
      <c r="C118" s="812"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814"/>
      <c r="Z118" s="814"/>
      <c r="AA118" s="814"/>
      <c r="AB118" s="814"/>
      <c r="AC118" s="814"/>
      <c r="AD118" s="814"/>
      <c r="AE118" s="391"/>
      <c r="AF118" s="391"/>
      <c r="AG118" s="391"/>
      <c r="AH118" s="391"/>
      <c r="AI118" s="391"/>
      <c r="AJ118" s="391"/>
      <c r="AK118" s="391"/>
      <c r="AL118" s="391"/>
      <c r="AM118" s="295">
        <f>SUM(Y118:AL118)</f>
        <v>0</v>
      </c>
    </row>
    <row r="119" spans="1:39" s="283" customFormat="1" ht="15.5" hidden="1" outlineLevel="1">
      <c r="A119" s="474"/>
      <c r="B119" s="321" t="s">
        <v>214</v>
      </c>
      <c r="C119" s="812"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816">
        <f>Y118</f>
        <v>0</v>
      </c>
      <c r="Z119" s="816">
        <f t="shared" ref="Z119:AL119" si="15">Z118</f>
        <v>0</v>
      </c>
      <c r="AA119" s="816">
        <f t="shared" si="15"/>
        <v>0</v>
      </c>
      <c r="AB119" s="816">
        <f t="shared" si="15"/>
        <v>0</v>
      </c>
      <c r="AC119" s="816">
        <f t="shared" si="15"/>
        <v>0</v>
      </c>
      <c r="AD119" s="816"/>
      <c r="AE119" s="816">
        <f t="shared" si="15"/>
        <v>0</v>
      </c>
      <c r="AF119" s="816">
        <f t="shared" si="15"/>
        <v>0</v>
      </c>
      <c r="AG119" s="816">
        <f t="shared" si="15"/>
        <v>0</v>
      </c>
      <c r="AH119" s="816">
        <f t="shared" si="15"/>
        <v>0</v>
      </c>
      <c r="AI119" s="816">
        <f t="shared" si="15"/>
        <v>0</v>
      </c>
      <c r="AJ119" s="816">
        <f t="shared" si="15"/>
        <v>0</v>
      </c>
      <c r="AK119" s="816">
        <f t="shared" si="15"/>
        <v>0</v>
      </c>
      <c r="AL119" s="816">
        <f t="shared" si="15"/>
        <v>0</v>
      </c>
      <c r="AM119" s="470"/>
    </row>
    <row r="120" spans="1:39" s="283" customFormat="1" ht="15.5" hidden="1" outlineLevel="1">
      <c r="A120" s="474"/>
      <c r="B120" s="321"/>
      <c r="C120" s="812"/>
      <c r="D120" s="812"/>
      <c r="E120" s="812"/>
      <c r="F120" s="812"/>
      <c r="G120" s="812"/>
      <c r="H120" s="812"/>
      <c r="I120" s="812"/>
      <c r="J120" s="812"/>
      <c r="K120" s="812"/>
      <c r="L120" s="812"/>
      <c r="M120" s="812"/>
      <c r="N120" s="812"/>
      <c r="O120" s="812"/>
      <c r="P120" s="812"/>
      <c r="Q120" s="812"/>
      <c r="R120" s="812"/>
      <c r="S120" s="812"/>
      <c r="T120" s="812"/>
      <c r="U120" s="812"/>
      <c r="V120" s="812"/>
      <c r="W120" s="812"/>
      <c r="X120" s="812"/>
      <c r="Y120" s="818"/>
      <c r="Z120" s="818"/>
      <c r="AA120" s="818"/>
      <c r="AB120" s="818"/>
      <c r="AC120" s="818"/>
      <c r="AD120" s="818"/>
      <c r="AE120" s="392"/>
      <c r="AF120" s="392"/>
      <c r="AG120" s="392"/>
      <c r="AH120" s="392"/>
      <c r="AI120" s="392"/>
      <c r="AJ120" s="392"/>
      <c r="AK120" s="392"/>
      <c r="AL120" s="392"/>
      <c r="AM120" s="311"/>
    </row>
    <row r="121" spans="1:39" s="283" customFormat="1" ht="15.5" hidden="1" outlineLevel="1">
      <c r="A121" s="474">
        <v>32</v>
      </c>
      <c r="B121" s="321" t="s">
        <v>491</v>
      </c>
      <c r="C121" s="812"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814"/>
      <c r="Z121" s="814"/>
      <c r="AA121" s="814"/>
      <c r="AB121" s="814"/>
      <c r="AC121" s="814"/>
      <c r="AD121" s="814"/>
      <c r="AE121" s="391"/>
      <c r="AF121" s="391"/>
      <c r="AG121" s="391"/>
      <c r="AH121" s="391"/>
      <c r="AI121" s="391"/>
      <c r="AJ121" s="391"/>
      <c r="AK121" s="391"/>
      <c r="AL121" s="391"/>
      <c r="AM121" s="295">
        <f>SUM(Y121:AL121)</f>
        <v>0</v>
      </c>
    </row>
    <row r="122" spans="1:39" s="283" customFormat="1" ht="15.5" hidden="1" outlineLevel="1">
      <c r="A122" s="474"/>
      <c r="B122" s="321" t="s">
        <v>214</v>
      </c>
      <c r="C122" s="812"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816">
        <f>Y121</f>
        <v>0</v>
      </c>
      <c r="Z122" s="816">
        <f t="shared" ref="Z122:AL122" si="16">Z121</f>
        <v>0</v>
      </c>
      <c r="AA122" s="816">
        <f t="shared" si="16"/>
        <v>0</v>
      </c>
      <c r="AB122" s="816">
        <f t="shared" si="16"/>
        <v>0</v>
      </c>
      <c r="AC122" s="816">
        <f t="shared" si="16"/>
        <v>0</v>
      </c>
      <c r="AD122" s="816"/>
      <c r="AE122" s="816">
        <f t="shared" si="16"/>
        <v>0</v>
      </c>
      <c r="AF122" s="816">
        <f t="shared" si="16"/>
        <v>0</v>
      </c>
      <c r="AG122" s="816">
        <f t="shared" si="16"/>
        <v>0</v>
      </c>
      <c r="AH122" s="816">
        <f t="shared" si="16"/>
        <v>0</v>
      </c>
      <c r="AI122" s="816">
        <f t="shared" si="16"/>
        <v>0</v>
      </c>
      <c r="AJ122" s="816">
        <f t="shared" si="16"/>
        <v>0</v>
      </c>
      <c r="AK122" s="816">
        <f t="shared" si="16"/>
        <v>0</v>
      </c>
      <c r="AL122" s="816">
        <f t="shared" si="16"/>
        <v>0</v>
      </c>
      <c r="AM122" s="470"/>
    </row>
    <row r="123" spans="1:39" s="283" customFormat="1" ht="15.5" hidden="1" outlineLevel="1">
      <c r="A123" s="474"/>
      <c r="B123" s="321"/>
      <c r="C123" s="812"/>
      <c r="D123" s="812"/>
      <c r="E123" s="812"/>
      <c r="F123" s="812"/>
      <c r="G123" s="812"/>
      <c r="H123" s="812"/>
      <c r="I123" s="812"/>
      <c r="J123" s="812"/>
      <c r="K123" s="812"/>
      <c r="L123" s="812"/>
      <c r="M123" s="812"/>
      <c r="N123" s="812"/>
      <c r="O123" s="812"/>
      <c r="P123" s="812"/>
      <c r="Q123" s="812"/>
      <c r="R123" s="812"/>
      <c r="S123" s="812"/>
      <c r="T123" s="812"/>
      <c r="U123" s="812"/>
      <c r="V123" s="812"/>
      <c r="W123" s="812"/>
      <c r="X123" s="812"/>
      <c r="Y123" s="818"/>
      <c r="Z123" s="818"/>
      <c r="AA123" s="818"/>
      <c r="AB123" s="818"/>
      <c r="AC123" s="818"/>
      <c r="AD123" s="818"/>
      <c r="AE123" s="392"/>
      <c r="AF123" s="392"/>
      <c r="AG123" s="392"/>
      <c r="AH123" s="392"/>
      <c r="AI123" s="392"/>
      <c r="AJ123" s="392"/>
      <c r="AK123" s="392"/>
      <c r="AL123" s="392"/>
      <c r="AM123" s="311"/>
    </row>
    <row r="124" spans="1:39" s="283" customFormat="1" ht="15.5" hidden="1" outlineLevel="1">
      <c r="A124" s="474">
        <v>33</v>
      </c>
      <c r="B124" s="321" t="s">
        <v>492</v>
      </c>
      <c r="C124" s="812"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814"/>
      <c r="Z124" s="814"/>
      <c r="AA124" s="814"/>
      <c r="AB124" s="814"/>
      <c r="AC124" s="814"/>
      <c r="AD124" s="814"/>
      <c r="AE124" s="391"/>
      <c r="AF124" s="391"/>
      <c r="AG124" s="391"/>
      <c r="AH124" s="391"/>
      <c r="AI124" s="391"/>
      <c r="AJ124" s="391"/>
      <c r="AK124" s="391"/>
      <c r="AL124" s="391"/>
      <c r="AM124" s="295">
        <f>SUM(Y124:AL124)</f>
        <v>0</v>
      </c>
    </row>
    <row r="125" spans="1:39" s="283" customFormat="1" ht="15.5" hidden="1" outlineLevel="1">
      <c r="A125" s="474"/>
      <c r="B125" s="321" t="s">
        <v>214</v>
      </c>
      <c r="C125" s="812"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816">
        <f>Y124</f>
        <v>0</v>
      </c>
      <c r="Z125" s="816">
        <f t="shared" ref="Z125:AL125" si="17">Z124</f>
        <v>0</v>
      </c>
      <c r="AA125" s="816">
        <f t="shared" si="17"/>
        <v>0</v>
      </c>
      <c r="AB125" s="816">
        <f t="shared" si="17"/>
        <v>0</v>
      </c>
      <c r="AC125" s="816">
        <f t="shared" si="17"/>
        <v>0</v>
      </c>
      <c r="AD125" s="816"/>
      <c r="AE125" s="816">
        <f t="shared" si="17"/>
        <v>0</v>
      </c>
      <c r="AF125" s="816">
        <f t="shared" si="17"/>
        <v>0</v>
      </c>
      <c r="AG125" s="816">
        <f t="shared" si="17"/>
        <v>0</v>
      </c>
      <c r="AH125" s="816">
        <f t="shared" si="17"/>
        <v>0</v>
      </c>
      <c r="AI125" s="816">
        <f t="shared" si="17"/>
        <v>0</v>
      </c>
      <c r="AJ125" s="816">
        <f t="shared" si="17"/>
        <v>0</v>
      </c>
      <c r="AK125" s="816">
        <f t="shared" si="17"/>
        <v>0</v>
      </c>
      <c r="AL125" s="816">
        <f t="shared" si="17"/>
        <v>0</v>
      </c>
      <c r="AM125" s="470"/>
    </row>
    <row r="126" spans="1:39" s="283" customFormat="1" ht="15.5" hidden="1" outlineLevel="1">
      <c r="A126" s="474"/>
      <c r="B126" s="313"/>
      <c r="C126" s="836"/>
      <c r="D126" s="837"/>
      <c r="E126" s="837"/>
      <c r="F126" s="837"/>
      <c r="G126" s="837"/>
      <c r="H126" s="837"/>
      <c r="I126" s="837"/>
      <c r="J126" s="837"/>
      <c r="K126" s="837"/>
      <c r="L126" s="837"/>
      <c r="M126" s="837"/>
      <c r="N126" s="837"/>
      <c r="O126" s="837"/>
      <c r="P126" s="837"/>
      <c r="Q126" s="837"/>
      <c r="R126" s="837"/>
      <c r="S126" s="837"/>
      <c r="T126" s="837"/>
      <c r="U126" s="837"/>
      <c r="V126" s="837"/>
      <c r="W126" s="837"/>
      <c r="X126" s="837"/>
      <c r="Y126" s="818"/>
      <c r="Z126" s="818"/>
      <c r="AA126" s="818"/>
      <c r="AB126" s="818"/>
      <c r="AC126" s="818"/>
      <c r="AD126" s="818"/>
      <c r="AE126" s="818"/>
      <c r="AF126" s="818"/>
      <c r="AG126" s="818"/>
      <c r="AH126" s="818"/>
      <c r="AI126" s="818"/>
      <c r="AJ126" s="818"/>
      <c r="AK126" s="818"/>
      <c r="AL126" s="818"/>
      <c r="AM126" s="305"/>
    </row>
    <row r="127" spans="1:39" s="283" customFormat="1" ht="15.5" collapsed="1">
      <c r="A127" s="474"/>
      <c r="B127" s="323" t="s">
        <v>237</v>
      </c>
      <c r="C127" s="324"/>
      <c r="D127" s="324">
        <f>SUM(D22:D125)</f>
        <v>0</v>
      </c>
      <c r="E127" s="324"/>
      <c r="F127" s="324"/>
      <c r="G127" s="324"/>
      <c r="H127" s="324"/>
      <c r="I127" s="324"/>
      <c r="J127" s="324"/>
      <c r="K127" s="324"/>
      <c r="L127" s="324"/>
      <c r="M127" s="324"/>
      <c r="N127" s="324"/>
      <c r="O127" s="324">
        <f>SUM(O22:O125)</f>
        <v>0</v>
      </c>
      <c r="P127" s="324"/>
      <c r="Q127" s="324"/>
      <c r="R127" s="324"/>
      <c r="S127" s="324"/>
      <c r="T127" s="324"/>
      <c r="U127" s="324"/>
      <c r="V127" s="324"/>
      <c r="W127" s="324"/>
      <c r="X127" s="324"/>
      <c r="Y127" s="325">
        <f>IF(Y21="kWh",SUMPRODUCT(D22:D125,Y22:Y125))</f>
        <v>0</v>
      </c>
      <c r="Z127" s="325">
        <f>IF(Z21="kWh",SUMPRODUCT(D22:D125,Z22:Z125))</f>
        <v>0</v>
      </c>
      <c r="AA127" s="325">
        <f>IF(AA21="kW",SUMPRODUCT(N22:N125,O22:O125,AA22:AA125),SUMPRODUCT(D22:D125,AA22:AA125))</f>
        <v>0</v>
      </c>
      <c r="AB127" s="325">
        <f>IF(AB21="kW",SUMPRODUCT(N22:N125,O22:O125,AB22:AB125),SUMPRODUCT(D22:D125,AB22:AB125))</f>
        <v>0</v>
      </c>
      <c r="AC127" s="325">
        <f>IF(AC21="kW",SUMPRODUCT(N22:N125,O22:O125,AC22:AC125),SUMPRODUCT(D22:D125,AC22:AC125))</f>
        <v>0</v>
      </c>
      <c r="AD127" s="325">
        <f>IF(AD21="kW",SUMPRODUCT(N22:N125,O22:O125,AD22:AD125),SUMPRODUCT(D22:D125,AD22:AD125))</f>
        <v>0</v>
      </c>
      <c r="AE127" s="325">
        <f>IF(AE21="kW",SUMPRODUCT(N22:N125,O22:O125,AE22:AE125),SUMPRODUCT(D22:D125,AE22:AE125))</f>
        <v>0</v>
      </c>
      <c r="AF127" s="325">
        <f>IF(AF21="kW",SUMPRODUCT(N22:N125,O22:O125,AF22:AF125),SUMPRODUCT(D22:D125,AF22:AF125))</f>
        <v>0</v>
      </c>
      <c r="AG127" s="325">
        <f>IF(AG21="kW",SUMPRODUCT(N22:N125,O22:O125,AG22:AG125),SUMPRODUCT(D22:D125,AG22:AG125))</f>
        <v>0</v>
      </c>
      <c r="AH127" s="325">
        <f>IF(AH21="kW",SUMPRODUCT(N22:N125,O22:O125,AH22:AH125),SUMPRODUCT(D22:D125,AH22:AH125))</f>
        <v>0</v>
      </c>
      <c r="AI127" s="325">
        <f>IF(AI21="kW",SUMPRODUCT(N22:N125,O22:O125,AI22:AI125),SUMPRODUCT(D22:D125,AI22:AI125))</f>
        <v>0</v>
      </c>
      <c r="AJ127" s="325">
        <f>IF(AJ21="kW",SUMPRODUCT(N22:N125,O22:O125,AJ22:AJ125),SUMPRODUCT(D22:D125,AJ22:AJ125))</f>
        <v>0</v>
      </c>
      <c r="AK127" s="325">
        <f>IF(AK21="kW",SUMPRODUCT(N22:N125,O22:O125,AK22:AK125),SUMPRODUCT(D22:D125,AK22:AK125))</f>
        <v>0</v>
      </c>
      <c r="AL127" s="325">
        <f>IF(AL21="kW",SUMPRODUCT(N22:N125,O22:O125,AL22:AL125),SUMPRODUCT(D22:D125,AL22:AL125))</f>
        <v>0</v>
      </c>
      <c r="AM127" s="326"/>
    </row>
    <row r="128" spans="1:39" s="283" customFormat="1" ht="15.5">
      <c r="A128" s="474"/>
      <c r="B128" s="327" t="s">
        <v>238</v>
      </c>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f>HLOOKUP(Y20,'2. LRAMVA Threshold'!$B$42:$Q$53,3,FALSE)</f>
        <v>0</v>
      </c>
      <c r="Z128" s="324">
        <f>HLOOKUP(Z20,'2. LRAMVA Threshold'!$B$42:$Q$53,3,FALSE)</f>
        <v>0</v>
      </c>
      <c r="AA128" s="324">
        <f>HLOOKUP(AA20,'2. LRAMVA Threshold'!$B$42:$Q$53,3,FALSE)</f>
        <v>0</v>
      </c>
      <c r="AB128" s="324">
        <f>HLOOKUP(AB20,'2. LRAMVA Threshold'!$B$42:$Q$53,3,FALSE)</f>
        <v>0</v>
      </c>
      <c r="AC128" s="324">
        <f>HLOOKUP(AC20,'2. LRAMVA Threshold'!$B$42:$Q$53,3,FALSE)</f>
        <v>0</v>
      </c>
      <c r="AD128" s="324">
        <f>HLOOKUP(AD20,'2. LRAMVA Threshold'!$B$42:$Q$53,3,FALSE)</f>
        <v>0</v>
      </c>
      <c r="AE128" s="324">
        <f>HLOOKUP(AE20,'2. LRAMVA Threshold'!$B$42:$Q$53,3,FALSE)</f>
        <v>0</v>
      </c>
      <c r="AF128" s="324">
        <f>HLOOKUP(AF20,'2. LRAMVA Threshold'!$B$42:$Q$53,3,FALSE)</f>
        <v>0</v>
      </c>
      <c r="AG128" s="324">
        <f>HLOOKUP(AG20,'2. LRAMVA Threshold'!$B$42:$Q$53,3,FALSE)</f>
        <v>0</v>
      </c>
      <c r="AH128" s="324">
        <f>HLOOKUP(AH20,'2. LRAMVA Threshold'!$B$42:$Q$53,3,FALSE)</f>
        <v>0</v>
      </c>
      <c r="AI128" s="324">
        <f>HLOOKUP(AI20,'2. LRAMVA Threshold'!$B$42:$Q$53,3,FALSE)</f>
        <v>0</v>
      </c>
      <c r="AJ128" s="324">
        <f>HLOOKUP(AJ20,'2. LRAMVA Threshold'!$B$42:$Q$53,3,FALSE)</f>
        <v>0</v>
      </c>
      <c r="AK128" s="324">
        <f>HLOOKUP(AK20,'2. LRAMVA Threshold'!$B$42:$Q$53,3,FALSE)</f>
        <v>0</v>
      </c>
      <c r="AL128" s="324">
        <f>HLOOKUP(AL20,'2. LRAMVA Threshold'!$B$42:$Q$53,3,FALSE)</f>
        <v>0</v>
      </c>
      <c r="AM128" s="328"/>
    </row>
    <row r="129" spans="1:40" s="302" customFormat="1" ht="15.5">
      <c r="A129" s="476"/>
      <c r="B129" s="321"/>
      <c r="C129" s="838"/>
      <c r="D129" s="839"/>
      <c r="E129" s="839"/>
      <c r="F129" s="839"/>
      <c r="G129" s="839"/>
      <c r="H129" s="839"/>
      <c r="I129" s="839"/>
      <c r="J129" s="839"/>
      <c r="K129" s="839"/>
      <c r="L129" s="839"/>
      <c r="M129" s="839"/>
      <c r="N129" s="839"/>
      <c r="O129" s="840"/>
      <c r="P129" s="839"/>
      <c r="Q129" s="839"/>
      <c r="R129" s="839"/>
      <c r="W129" s="839"/>
      <c r="X129" s="839"/>
      <c r="Y129" s="835"/>
      <c r="Z129" s="835"/>
      <c r="AA129" s="835"/>
      <c r="AB129" s="835"/>
      <c r="AC129" s="835"/>
      <c r="AD129" s="835"/>
      <c r="AE129" s="835"/>
      <c r="AF129" s="835"/>
      <c r="AG129" s="835"/>
      <c r="AH129" s="835"/>
      <c r="AI129" s="835"/>
      <c r="AJ129" s="835"/>
      <c r="AK129" s="835"/>
      <c r="AL129" s="835"/>
      <c r="AM129" s="331"/>
    </row>
    <row r="130" spans="1:40" s="338" customFormat="1" ht="15.5">
      <c r="A130" s="473"/>
      <c r="B130" s="321" t="s">
        <v>164</v>
      </c>
      <c r="T130" s="337"/>
      <c r="U130" s="337"/>
      <c r="V130" s="337"/>
      <c r="W130" s="841"/>
      <c r="X130" s="841"/>
      <c r="Y130" s="842">
        <f>HLOOKUP(Y$20,'3.  Distribution Rates'!$C$122:$P$133,3,FALSE)</f>
        <v>0</v>
      </c>
      <c r="Z130" s="842">
        <f>HLOOKUP(Z$20,'3.  Distribution Rates'!$C$122:$P$133,3,FALSE)</f>
        <v>0</v>
      </c>
      <c r="AA130" s="842">
        <f>HLOOKUP(AA$20,'3.  Distribution Rates'!$C$122:$P$133,3,FALSE)</f>
        <v>0</v>
      </c>
      <c r="AB130" s="842">
        <f>HLOOKUP(AB$20,'3.  Distribution Rates'!$C$122:$P$133,3,FALSE)</f>
        <v>0</v>
      </c>
      <c r="AC130" s="842">
        <f>HLOOKUP(AC$20,'3.  Distribution Rates'!$C$122:$P$133,3,FALSE)</f>
        <v>0</v>
      </c>
      <c r="AD130" s="842">
        <f>HLOOKUP(AD$20,'3.  Distribution Rates'!$C$122:$P$133,3,FALSE)</f>
        <v>0</v>
      </c>
      <c r="AE130" s="842">
        <f>HLOOKUP(AE$20,'3.  Distribution Rates'!$C$122:$P$133,3,FALSE)</f>
        <v>0</v>
      </c>
      <c r="AF130" s="842">
        <f>HLOOKUP(AF$20,'3.  Distribution Rates'!$C$122:$P$133,3,FALSE)</f>
        <v>0</v>
      </c>
      <c r="AG130" s="842">
        <f>HLOOKUP(AG$20,'3.  Distribution Rates'!$C$122:$P$133,3,FALSE)</f>
        <v>0</v>
      </c>
      <c r="AH130" s="842">
        <f>HLOOKUP(AH$20,'3.  Distribution Rates'!$C$122:$P$133,3,FALSE)</f>
        <v>0</v>
      </c>
      <c r="AI130" s="842">
        <f>HLOOKUP(AI$20,'3.  Distribution Rates'!$C$122:$P$133,3,FALSE)</f>
        <v>0</v>
      </c>
      <c r="AJ130" s="842">
        <f>HLOOKUP(AJ$20,'3.  Distribution Rates'!$C$122:$P$133,3,FALSE)</f>
        <v>0</v>
      </c>
      <c r="AK130" s="842">
        <f>HLOOKUP(AK$20,'3.  Distribution Rates'!$C$122:$P$133,3,FALSE)</f>
        <v>0</v>
      </c>
      <c r="AL130" s="842">
        <f>HLOOKUP(AL$20,'3.  Distribution Rates'!$C$122:$P$133,3,FALSE)</f>
        <v>0</v>
      </c>
      <c r="AM130" s="336"/>
      <c r="AN130" s="337"/>
    </row>
    <row r="131" spans="1:40" s="302" customFormat="1" ht="15.5">
      <c r="A131" s="476"/>
      <c r="B131" s="297" t="s">
        <v>253</v>
      </c>
      <c r="C131" s="843"/>
      <c r="E131" s="839"/>
      <c r="F131" s="839"/>
      <c r="G131" s="839"/>
      <c r="H131" s="839"/>
      <c r="I131" s="839"/>
      <c r="J131" s="839"/>
      <c r="K131" s="839"/>
      <c r="L131" s="839"/>
      <c r="M131" s="839"/>
      <c r="N131" s="839"/>
      <c r="O131" s="835"/>
      <c r="P131" s="839"/>
      <c r="Q131" s="839"/>
      <c r="R131" s="839"/>
      <c r="W131" s="839"/>
      <c r="X131" s="839"/>
      <c r="Y131" s="340">
        <f t="shared" ref="Y131:AD131" si="18">Y127*Y130</f>
        <v>0</v>
      </c>
      <c r="Z131" s="340">
        <f t="shared" si="18"/>
        <v>0</v>
      </c>
      <c r="AA131" s="844">
        <f t="shared" si="18"/>
        <v>0</v>
      </c>
      <c r="AB131" s="844">
        <f t="shared" si="18"/>
        <v>0</v>
      </c>
      <c r="AC131" s="844">
        <f t="shared" si="18"/>
        <v>0</v>
      </c>
      <c r="AD131" s="844">
        <f t="shared" si="18"/>
        <v>0</v>
      </c>
      <c r="AE131" s="844">
        <f>AE127*AE130</f>
        <v>0</v>
      </c>
      <c r="AF131" s="844">
        <f t="shared" ref="AF131:AL131" si="19">AF127*AF130</f>
        <v>0</v>
      </c>
      <c r="AG131" s="844">
        <f t="shared" si="19"/>
        <v>0</v>
      </c>
      <c r="AH131" s="844">
        <f t="shared" si="19"/>
        <v>0</v>
      </c>
      <c r="AI131" s="844">
        <f t="shared" si="19"/>
        <v>0</v>
      </c>
      <c r="AJ131" s="844">
        <f t="shared" si="19"/>
        <v>0</v>
      </c>
      <c r="AK131" s="844">
        <f t="shared" si="19"/>
        <v>0</v>
      </c>
      <c r="AL131" s="844">
        <f t="shared" si="19"/>
        <v>0</v>
      </c>
      <c r="AM131" s="383">
        <f>SUM(Y131:AL131)</f>
        <v>0</v>
      </c>
    </row>
    <row r="132" spans="1:40" s="302" customFormat="1" ht="15.5">
      <c r="A132" s="476"/>
      <c r="B132" s="343" t="s">
        <v>210</v>
      </c>
      <c r="C132" s="843"/>
      <c r="D132" s="348"/>
      <c r="E132" s="839"/>
      <c r="F132" s="839"/>
      <c r="G132" s="839"/>
      <c r="H132" s="839"/>
      <c r="I132" s="839"/>
      <c r="J132" s="839"/>
      <c r="K132" s="839"/>
      <c r="L132" s="839"/>
      <c r="M132" s="839"/>
      <c r="N132" s="839"/>
      <c r="O132" s="835"/>
      <c r="P132" s="839"/>
      <c r="Q132" s="839"/>
      <c r="R132" s="839"/>
      <c r="W132" s="839"/>
      <c r="X132" s="839"/>
      <c r="Y132" s="844">
        <f t="shared" ref="Y132:AD132" si="20">Y128*Y130</f>
        <v>0</v>
      </c>
      <c r="Z132" s="844">
        <f t="shared" si="20"/>
        <v>0</v>
      </c>
      <c r="AA132" s="844">
        <f t="shared" si="20"/>
        <v>0</v>
      </c>
      <c r="AB132" s="844">
        <f t="shared" si="20"/>
        <v>0</v>
      </c>
      <c r="AC132" s="844">
        <f t="shared" si="20"/>
        <v>0</v>
      </c>
      <c r="AD132" s="844">
        <f t="shared" si="20"/>
        <v>0</v>
      </c>
      <c r="AE132" s="844">
        <f>AE128*AE130</f>
        <v>0</v>
      </c>
      <c r="AF132" s="844">
        <f t="shared" ref="AF132:AL132" si="21">AF128*AF130</f>
        <v>0</v>
      </c>
      <c r="AG132" s="844">
        <f t="shared" si="21"/>
        <v>0</v>
      </c>
      <c r="AH132" s="844">
        <f t="shared" si="21"/>
        <v>0</v>
      </c>
      <c r="AI132" s="844">
        <f t="shared" si="21"/>
        <v>0</v>
      </c>
      <c r="AJ132" s="844">
        <f t="shared" si="21"/>
        <v>0</v>
      </c>
      <c r="AK132" s="844">
        <f t="shared" si="21"/>
        <v>0</v>
      </c>
      <c r="AL132" s="844">
        <f t="shared" si="21"/>
        <v>0</v>
      </c>
      <c r="AM132" s="383">
        <f>SUM(Y132:AL132)</f>
        <v>0</v>
      </c>
    </row>
    <row r="133" spans="1:40" s="344" customFormat="1" ht="17.25" customHeight="1">
      <c r="A133" s="478"/>
      <c r="B133" s="343" t="s">
        <v>256</v>
      </c>
      <c r="C133" s="843"/>
      <c r="D133" s="348"/>
      <c r="E133" s="839"/>
      <c r="F133" s="839"/>
      <c r="G133" s="839"/>
      <c r="H133" s="839"/>
      <c r="I133" s="839"/>
      <c r="J133" s="839"/>
      <c r="K133" s="839"/>
      <c r="L133" s="839"/>
      <c r="M133" s="839"/>
      <c r="N133" s="839"/>
      <c r="O133" s="835"/>
      <c r="P133" s="839"/>
      <c r="Q133" s="839"/>
      <c r="R133" s="839"/>
      <c r="S133" s="348"/>
      <c r="T133" s="348"/>
      <c r="U133" s="348"/>
      <c r="V133" s="348"/>
      <c r="W133" s="839"/>
      <c r="X133" s="839"/>
      <c r="Y133" s="345"/>
      <c r="Z133" s="345"/>
      <c r="AA133" s="345"/>
      <c r="AB133" s="345"/>
      <c r="AC133" s="345"/>
      <c r="AD133" s="345"/>
      <c r="AE133" s="345"/>
      <c r="AF133" s="345"/>
      <c r="AG133" s="345"/>
      <c r="AH133" s="345"/>
      <c r="AI133" s="345"/>
      <c r="AJ133" s="345"/>
      <c r="AK133" s="345"/>
      <c r="AL133" s="345"/>
      <c r="AM133" s="383">
        <f>AM131-AM132</f>
        <v>0</v>
      </c>
      <c r="AN133" s="348"/>
    </row>
    <row r="134" spans="1:40" s="348" customFormat="1" ht="19.5" customHeight="1">
      <c r="A134" s="473"/>
      <c r="B134" s="321"/>
      <c r="E134" s="839"/>
      <c r="F134" s="839"/>
      <c r="G134" s="839"/>
      <c r="H134" s="839"/>
      <c r="I134" s="839"/>
      <c r="J134" s="839"/>
      <c r="K134" s="839"/>
      <c r="L134" s="839"/>
      <c r="M134" s="839"/>
      <c r="N134" s="839"/>
      <c r="O134" s="835"/>
      <c r="P134" s="839"/>
      <c r="Q134" s="839"/>
      <c r="R134" s="839"/>
      <c r="T134" s="843"/>
      <c r="W134" s="839"/>
      <c r="X134" s="839"/>
      <c r="Y134" s="845"/>
      <c r="Z134" s="845"/>
      <c r="AA134" s="845"/>
      <c r="AB134" s="845"/>
      <c r="AC134" s="845"/>
      <c r="AD134" s="845"/>
      <c r="AE134" s="845"/>
      <c r="AF134" s="845"/>
      <c r="AG134" s="845"/>
      <c r="AH134" s="845"/>
      <c r="AI134" s="845"/>
      <c r="AJ134" s="845"/>
      <c r="AK134" s="845"/>
      <c r="AL134" s="845"/>
      <c r="AM134" s="347"/>
    </row>
    <row r="135" spans="1:40" s="283" customFormat="1" ht="15.5">
      <c r="A135" s="474"/>
      <c r="B135" s="846" t="s">
        <v>215</v>
      </c>
      <c r="C135" s="847"/>
      <c r="D135" s="848"/>
      <c r="E135" s="848"/>
      <c r="F135" s="848"/>
      <c r="G135" s="848"/>
      <c r="H135" s="848"/>
      <c r="I135" s="848"/>
      <c r="J135" s="848"/>
      <c r="K135" s="848"/>
      <c r="L135" s="848"/>
      <c r="M135" s="848"/>
      <c r="N135" s="848"/>
      <c r="O135" s="849"/>
      <c r="P135" s="848"/>
      <c r="Q135" s="848"/>
      <c r="R135" s="848"/>
      <c r="S135" s="820"/>
      <c r="V135" s="848"/>
      <c r="W135" s="848"/>
      <c r="Y135" s="812">
        <f>SUMPRODUCT(E22:E125,Y22:Y125)</f>
        <v>0</v>
      </c>
      <c r="Z135" s="812">
        <f>SUMPRODUCT(E22:E125,Z22:Z125)</f>
        <v>0</v>
      </c>
      <c r="AA135" s="812">
        <f>IF(AA21="kW",SUMPRODUCT(N22:N125,P22:P125,AA22:AA125),SUMPRODUCT(E22:E125,AA22:AA125))</f>
        <v>0</v>
      </c>
      <c r="AB135" s="812">
        <f>IF(AB21="kW",SUMPRODUCT(N22:N125,P22:P125,AB22:AB125),SUMPRODUCT(E22:E125,AB22:AB125))</f>
        <v>0</v>
      </c>
      <c r="AC135" s="812">
        <f>IF(AC21="kW",SUMPRODUCT(N22:N125,P22:P125,AC22:AC125),SUMPRODUCT(E22:E125,AC22:AC125))</f>
        <v>0</v>
      </c>
      <c r="AD135" s="812">
        <f>IF(AD21="kW",SUMPRODUCT(N22:N125,P22:P125,AD22:AD125),SUMPRODUCT(E22:E125, AD22:AD125))</f>
        <v>0</v>
      </c>
      <c r="AE135" s="812">
        <f>IF(AE21="kW",SUMPRODUCT(N22:N125,P22:P125,AE22:AE125),SUMPRODUCT(E22:E125,AE22:AE125))</f>
        <v>0</v>
      </c>
      <c r="AF135" s="812">
        <f>IF(AF21="kW",SUMPRODUCT(N22:N125,P22:P125,AF22:AF125),SUMPRODUCT(E22:E125,AF22:AF125))</f>
        <v>0</v>
      </c>
      <c r="AG135" s="812">
        <f>IF(AG21="kW",SUMPRODUCT(N22:N125,P22:P125,AG22:AG125),SUMPRODUCT(E22:E125,AG22:AG125))</f>
        <v>0</v>
      </c>
      <c r="AH135" s="812">
        <f>IF(AH21="kW",SUMPRODUCT(N22:N125,P22:P125,AH22:AH125),SUMPRODUCT(E22:E125,AH22:AH125))</f>
        <v>0</v>
      </c>
      <c r="AI135" s="812">
        <f>IF(AI21="kW",SUMPRODUCT(N22:N125,P22:P125,AI22:AI125),SUMPRODUCT(E22:E125,AI22:AI125))</f>
        <v>0</v>
      </c>
      <c r="AJ135" s="812">
        <f>IF(AJ21="kW",SUMPRODUCT(N22:N125,P22:P125,AJ22:AJ125),SUMPRODUCT(E22:E125,AJ22:AJ125))</f>
        <v>0</v>
      </c>
      <c r="AK135" s="812">
        <f>IF(AK21="kW",SUMPRODUCT(N22:N125,P22:P125,AK22:AK125),SUMPRODUCT(E22:E125,AK22:AK125))</f>
        <v>0</v>
      </c>
      <c r="AL135" s="812">
        <f>IF(AL21="kW",SUMPRODUCT(N22:N125,P22:P125,AL22:AL125),SUMPRODUCT(E22:E125,AL22:AL125))</f>
        <v>0</v>
      </c>
      <c r="AM135" s="331"/>
    </row>
    <row r="136" spans="1:40" s="283" customFormat="1" ht="15.5">
      <c r="A136" s="474"/>
      <c r="B136" s="846" t="s">
        <v>216</v>
      </c>
      <c r="C136" s="847"/>
      <c r="D136" s="848"/>
      <c r="E136" s="848"/>
      <c r="F136" s="848"/>
      <c r="G136" s="848"/>
      <c r="H136" s="848"/>
      <c r="I136" s="848"/>
      <c r="J136" s="848"/>
      <c r="K136" s="848"/>
      <c r="L136" s="848"/>
      <c r="M136" s="848"/>
      <c r="N136" s="848"/>
      <c r="O136" s="849"/>
      <c r="P136" s="848"/>
      <c r="Q136" s="848"/>
      <c r="R136" s="848"/>
      <c r="S136" s="820"/>
      <c r="V136" s="848"/>
      <c r="W136" s="848"/>
      <c r="Y136" s="812">
        <f>SUMPRODUCT(F22:F125,Y22:Y125)</f>
        <v>0</v>
      </c>
      <c r="Z136" s="812">
        <f>SUMPRODUCT(F22:F125,Z22:Z125)</f>
        <v>0</v>
      </c>
      <c r="AA136" s="812">
        <f>IF(AA21="kW",SUMPRODUCT(N22:N125,Q22:Q125,AA22:AA125),SUMPRODUCT(F22:F125,AA22:AA125))</f>
        <v>0</v>
      </c>
      <c r="AB136" s="812">
        <f>IF(AB21="kW",SUMPRODUCT(N22:N125,Q22:Q125,AB22:AB125),SUMPRODUCT(F22:F125,AB22:AB125))</f>
        <v>0</v>
      </c>
      <c r="AC136" s="812">
        <f>IF(AC21="kW",SUMPRODUCT(N22:N125,Q22:Q125,AC22:AC125),SUMPRODUCT(F22:F125, AC22:AC125))</f>
        <v>0</v>
      </c>
      <c r="AD136" s="812">
        <f>IF(AD21="kW",SUMPRODUCT(N22:N125,Q22:Q125,AD22:AD125),SUMPRODUCT(F22:F125, AD22:AD125))</f>
        <v>0</v>
      </c>
      <c r="AE136" s="812">
        <f>IF(AE21="kW",SUMPRODUCT(N22:N125,Q22:Q125,AE22:AE125),SUMPRODUCT(F22:F125,AE22:AE125))</f>
        <v>0</v>
      </c>
      <c r="AF136" s="812">
        <f>IF(AF21="kW",SUMPRODUCT(N22:N125,Q22:Q125,AF22:AF125),SUMPRODUCT(F22:F125,AF22:AF125))</f>
        <v>0</v>
      </c>
      <c r="AG136" s="812">
        <f>IF(AG21="kW",SUMPRODUCT(N22:N125,Q22:Q125,AG22:AG125),SUMPRODUCT(F22:F125,AG22:AG125))</f>
        <v>0</v>
      </c>
      <c r="AH136" s="812">
        <f>IF(AH21="kW",SUMPRODUCT(N22:N125,Q22:Q125,AH22:AH125),SUMPRODUCT(F22:F125,AH22:AH125))</f>
        <v>0</v>
      </c>
      <c r="AI136" s="812">
        <f>IF(AI21="kW",SUMPRODUCT(N22:N125,Q22:Q125,AI22:AI125),SUMPRODUCT(F22:F125,AI22:AI125))</f>
        <v>0</v>
      </c>
      <c r="AJ136" s="812">
        <f>IF(AJ21="kW",SUMPRODUCT(N22:N125,Q22:Q125,AJ22:AJ125),SUMPRODUCT(F22:F125,AJ22:AJ125))</f>
        <v>0</v>
      </c>
      <c r="AK136" s="812">
        <f>IF(AK21="kW",SUMPRODUCT(N22:N125,Q22:Q125,AK22:AK125),SUMPRODUCT(F22:F125,AK22:AK125))</f>
        <v>0</v>
      </c>
      <c r="AL136" s="812">
        <f>IF(AL21="kW",SUMPRODUCT(N22:N125,Q22:Q125,AL22:AL125),SUMPRODUCT(F22:F125,AL22:AL125))</f>
        <v>0</v>
      </c>
      <c r="AM136" s="331"/>
    </row>
    <row r="137" spans="1:40" s="283" customFormat="1" ht="15.5">
      <c r="A137" s="474"/>
      <c r="B137" s="846" t="s">
        <v>217</v>
      </c>
      <c r="C137" s="847"/>
      <c r="D137" s="848"/>
      <c r="E137" s="848"/>
      <c r="F137" s="848"/>
      <c r="G137" s="848"/>
      <c r="H137" s="848"/>
      <c r="I137" s="848"/>
      <c r="J137" s="848"/>
      <c r="K137" s="848"/>
      <c r="L137" s="848"/>
      <c r="M137" s="848"/>
      <c r="N137" s="848"/>
      <c r="O137" s="849"/>
      <c r="P137" s="848"/>
      <c r="Q137" s="848"/>
      <c r="R137" s="848"/>
      <c r="S137" s="820"/>
      <c r="V137" s="848"/>
      <c r="W137" s="848"/>
      <c r="Y137" s="812">
        <f>SUMPRODUCT(G22:G125,Y22:Y125)</f>
        <v>0</v>
      </c>
      <c r="Z137" s="812">
        <f>SUMPRODUCT(G22:G125,Z22:Z125)</f>
        <v>0</v>
      </c>
      <c r="AA137" s="812">
        <f>IF(AA21="kW",SUMPRODUCT(N22:N125,R22:R125,AA22:AA125),SUMPRODUCT(G22:G125,AA22:AA125))</f>
        <v>0</v>
      </c>
      <c r="AB137" s="812">
        <f>IF(AB21="kW",SUMPRODUCT(N22:N125,R22:R125,AB22:AB125),SUMPRODUCT(G22:G125,AB22:AB125))</f>
        <v>0</v>
      </c>
      <c r="AC137" s="812">
        <f>IF(AC21="kW",SUMPRODUCT(N22:N125,R22:R125,AC22:AC125),SUMPRODUCT(G22:G125, AC22:AC125))</f>
        <v>0</v>
      </c>
      <c r="AD137" s="812">
        <f>IF(AD21="kW",SUMPRODUCT(N22:N125,R22:R125,AD22:AD125),SUMPRODUCT(G22:G125, AD22:AD125))</f>
        <v>0</v>
      </c>
      <c r="AE137" s="812">
        <f>IF(AE21="kW",SUMPRODUCT(N22:N125,R22:R125,AE22:AE125),SUMPRODUCT(G22:G125,AE22:AE125))</f>
        <v>0</v>
      </c>
      <c r="AF137" s="812">
        <f>IF(AF21="kW",SUMPRODUCT(N22:N125,R22:R125,AF22:AF125),SUMPRODUCT(G22:G125,AF22:AF125))</f>
        <v>0</v>
      </c>
      <c r="AG137" s="812">
        <f>IF(AG21="kW",SUMPRODUCT(N22:N125,R22:R125,AG22:AG125),SUMPRODUCT(G22:G125,AG22:AG125))</f>
        <v>0</v>
      </c>
      <c r="AH137" s="812">
        <f>IF(AH21="kW",SUMPRODUCT(N22:N125,R22:R125,AH22:AH125),SUMPRODUCT(G22:G125,AH22:AH125))</f>
        <v>0</v>
      </c>
      <c r="AI137" s="812">
        <f>IF(AI21="kW",SUMPRODUCT(N22:N125,R22:R125,AI22:AI125),SUMPRODUCT(G22:G125,AI22:AI125))</f>
        <v>0</v>
      </c>
      <c r="AJ137" s="812">
        <f>IF(AJ21="kW",SUMPRODUCT(N22:N125,R22:R125,AJ22:AJ125),SUMPRODUCT(G22:G125,AJ22:AJ125))</f>
        <v>0</v>
      </c>
      <c r="AK137" s="812">
        <f>IF(AK21="kW",SUMPRODUCT(N22:N125,R22:R125,AK22:AK125),SUMPRODUCT(G22:G125,AK22:AK125))</f>
        <v>0</v>
      </c>
      <c r="AL137" s="812">
        <f>IF(AL21="kW",SUMPRODUCT(N22:N125,R22:R125,AL22:AL125),SUMPRODUCT(G22:G125,AL22:AL125))</f>
        <v>0</v>
      </c>
      <c r="AM137" s="331"/>
    </row>
    <row r="138" spans="1:40" s="283" customFormat="1" ht="15.5">
      <c r="A138" s="474"/>
      <c r="B138" s="846" t="s">
        <v>218</v>
      </c>
      <c r="C138" s="847"/>
      <c r="D138" s="848"/>
      <c r="E138" s="848"/>
      <c r="F138" s="848"/>
      <c r="G138" s="848"/>
      <c r="H138" s="848"/>
      <c r="I138" s="848"/>
      <c r="J138" s="848"/>
      <c r="K138" s="848"/>
      <c r="L138" s="848"/>
      <c r="M138" s="848"/>
      <c r="N138" s="848"/>
      <c r="O138" s="849"/>
      <c r="P138" s="848"/>
      <c r="Q138" s="848"/>
      <c r="R138" s="848"/>
      <c r="S138" s="820"/>
      <c r="V138" s="848"/>
      <c r="W138" s="848"/>
      <c r="Y138" s="812">
        <f>SUMPRODUCT(H22:H125,Y22:Y125)</f>
        <v>0</v>
      </c>
      <c r="Z138" s="812">
        <f>SUMPRODUCT(H22:H125,Z22:Z125)</f>
        <v>0</v>
      </c>
      <c r="AA138" s="812">
        <f>IF(AA21="kW",SUMPRODUCT(N22:N125,S22:S125,AA22:AA125),SUMPRODUCT(H22:H125,AA22:AA125))</f>
        <v>0</v>
      </c>
      <c r="AB138" s="812">
        <f>IF(AB21="kW",SUMPRODUCT(N22:N125,S22:S125,AB22:AB125),SUMPRODUCT(H22:H125,AB22:AB125))</f>
        <v>0</v>
      </c>
      <c r="AC138" s="812">
        <f>IF(AC21="kW",SUMPRODUCT(N22:N125,S22:S125,AC22:AC125),SUMPRODUCT(H22:H125, AC22:AC125))</f>
        <v>0</v>
      </c>
      <c r="AD138" s="812">
        <f>IF(AD21="kW",SUMPRODUCT(N22:N125,S22:S125,AD22:AD125),SUMPRODUCT(H22:H125, AD22:AD125))</f>
        <v>0</v>
      </c>
      <c r="AE138" s="812">
        <f>IF(AE21="kW",SUMPRODUCT(N22:N125,S22:S125,AE22:AE125),SUMPRODUCT(H22:H125,AE22:AE125))</f>
        <v>0</v>
      </c>
      <c r="AF138" s="812">
        <f>IF(AF21="kW",SUMPRODUCT(N22:N125,S22:S125,AF22:AF125),SUMPRODUCT(H22:H125,AF22:AF125))</f>
        <v>0</v>
      </c>
      <c r="AG138" s="812">
        <f>IF(AG21="kW",SUMPRODUCT(N22:N125,S22:S125,AG22:AG125),SUMPRODUCT(H22:H125,AG22:AG125))</f>
        <v>0</v>
      </c>
      <c r="AH138" s="812">
        <f>IF(AH21="kW",SUMPRODUCT(N22:N125,S22:S125,AH22:AH125),SUMPRODUCT(H22:H125,AH22:AH125))</f>
        <v>0</v>
      </c>
      <c r="AI138" s="812">
        <f>IF(AI21="kW",SUMPRODUCT(N22:N125,S22:S125,AI22:AI125),SUMPRODUCT(H22:H125,AI22:AI125))</f>
        <v>0</v>
      </c>
      <c r="AJ138" s="812">
        <f>IF(AJ21="kW",SUMPRODUCT(N22:N125,S22:S125,AJ22:AJ125),SUMPRODUCT(H22:H125,AJ22:AJ125))</f>
        <v>0</v>
      </c>
      <c r="AK138" s="812">
        <f>IF(AK21="kW",SUMPRODUCT(N22:N125,S22:S125,AK22:AK125),SUMPRODUCT(H22:H125,AK22:AK125))</f>
        <v>0</v>
      </c>
      <c r="AL138" s="812">
        <f>IF(AL21="kW",SUMPRODUCT(N22:N125,S22:S125,AL22:AL125),SUMPRODUCT(H22:H125,AL22:AL125))</f>
        <v>0</v>
      </c>
      <c r="AM138" s="331"/>
    </row>
    <row r="139" spans="1:40" s="283" customFormat="1" ht="15.5">
      <c r="A139" s="474"/>
      <c r="B139" s="846" t="s">
        <v>219</v>
      </c>
      <c r="C139" s="847"/>
      <c r="D139" s="848"/>
      <c r="E139" s="848"/>
      <c r="F139" s="848"/>
      <c r="G139" s="848"/>
      <c r="H139" s="848"/>
      <c r="I139" s="848"/>
      <c r="J139" s="848"/>
      <c r="K139" s="848"/>
      <c r="L139" s="848"/>
      <c r="M139" s="848"/>
      <c r="N139" s="848"/>
      <c r="O139" s="849"/>
      <c r="P139" s="848"/>
      <c r="Q139" s="848"/>
      <c r="R139" s="848"/>
      <c r="S139" s="820"/>
      <c r="V139" s="848"/>
      <c r="W139" s="848"/>
      <c r="Y139" s="812">
        <f>SUMPRODUCT(I22:I125,Y22:Y125)</f>
        <v>0</v>
      </c>
      <c r="Z139" s="812">
        <f>SUMPRODUCT(I22:I125,Z22:Z125)</f>
        <v>0</v>
      </c>
      <c r="AA139" s="812">
        <f>IF(AA21="kW",SUMPRODUCT(N22:N125,T22:T125,AA22:AA125),SUMPRODUCT(I22:I125,AA22:AA125))</f>
        <v>0</v>
      </c>
      <c r="AB139" s="812">
        <f>IF(AB21="kW",SUMPRODUCT(N22:N125,T22:T125,AB22:AB125),SUMPRODUCT(I22:I125,AB22:AB125))</f>
        <v>0</v>
      </c>
      <c r="AC139" s="812">
        <f>IF(AC21="kW",SUMPRODUCT(N22:N125,T22:T125,AC22:AC125),SUMPRODUCT(I22:I125, AC22:AC125))</f>
        <v>0</v>
      </c>
      <c r="AD139" s="812">
        <f>IF(AD21="kW",SUMPRODUCT(N22:N125,T22:T125,AD22:AD125),SUMPRODUCT(I22:I125, AD22:AD125))</f>
        <v>0</v>
      </c>
      <c r="AE139" s="812">
        <f>IF(AE21="kW",SUMPRODUCT(N22:N125,T22:T125,AE22:AE125),SUMPRODUCT(I22:I125,AE22:AE125))</f>
        <v>0</v>
      </c>
      <c r="AF139" s="812">
        <f>IF(AF21="kW",SUMPRODUCT(N22:N125,T22:T125,AF22:AF125),SUMPRODUCT(I22:I125,AF22:AF125))</f>
        <v>0</v>
      </c>
      <c r="AG139" s="812">
        <f>IF(AG21="kW",SUMPRODUCT(N22:N125,T22:T125,AG22:AG125),SUMPRODUCT(I22:I125,AG22:AG125))</f>
        <v>0</v>
      </c>
      <c r="AH139" s="812">
        <f>IF(AH21="kW",SUMPRODUCT(N22:N125,T22:T125,AH22:AH125),SUMPRODUCT(I22:I125,AH22:AH125))</f>
        <v>0</v>
      </c>
      <c r="AI139" s="812">
        <f>IF(AI21="kW",SUMPRODUCT(N22:N125,T22:T125,AI22:AI125),SUMPRODUCT(I22:I125,AI22:AI125))</f>
        <v>0</v>
      </c>
      <c r="AJ139" s="812">
        <f>IF(AJ21="kW",SUMPRODUCT(N22:N125,T22:T125,AJ22:AJ125),SUMPRODUCT(I22:I125,AJ22:AJ125))</f>
        <v>0</v>
      </c>
      <c r="AK139" s="812">
        <f>IF(AK21="kW",SUMPRODUCT(N22:N125,T22:T125,AK22:AK125),SUMPRODUCT(I22:I125,AK22:AK125))</f>
        <v>0</v>
      </c>
      <c r="AL139" s="812">
        <f>IF(AL21="kW",SUMPRODUCT(N22:N125,T22:T125,AL22:AL125),SUMPRODUCT(I22:I125,AL22:AL125))</f>
        <v>0</v>
      </c>
      <c r="AM139" s="331"/>
    </row>
    <row r="140" spans="1:40" s="283" customFormat="1" ht="15.5">
      <c r="A140" s="474"/>
      <c r="B140" s="846" t="s">
        <v>220</v>
      </c>
      <c r="C140" s="847"/>
      <c r="O140" s="849"/>
      <c r="S140" s="820"/>
      <c r="Y140" s="812">
        <f>SUMPRODUCT(J22:J125,Y22:Y125)</f>
        <v>0</v>
      </c>
      <c r="Z140" s="812">
        <f>SUMPRODUCT(J22:J125,Z22:Z125)</f>
        <v>0</v>
      </c>
      <c r="AA140" s="812">
        <f>IF(AA21="kW",SUMPRODUCT(N22:N125,U22:U125,AA22:AA125),SUMPRODUCT(J22:J125,AA22:AA125))</f>
        <v>0</v>
      </c>
      <c r="AB140" s="812">
        <f>IF(AB21="kW",SUMPRODUCT(N22:N125,U22:U125,AB22:AB125),SUMPRODUCT(J22:J125,AB22:AB125))</f>
        <v>0</v>
      </c>
      <c r="AC140" s="812">
        <f>IF(AC21="kW",SUMPRODUCT(N22:N125,U22:U125,AC22:AC125),SUMPRODUCT(J22:J125, AC22:AC125))</f>
        <v>0</v>
      </c>
      <c r="AD140" s="812">
        <f>IF(AD21="kW",SUMPRODUCT(N22:N125,U22:U125,AD22:AD125),SUMPRODUCT(J22:J125, AD22:AD125))</f>
        <v>0</v>
      </c>
      <c r="AE140" s="812">
        <f>IF(AE21="kW",SUMPRODUCT(N22:N125,U22:U125,AE22:AE125),SUMPRODUCT(J22:J125,AE22:AE125))</f>
        <v>0</v>
      </c>
      <c r="AF140" s="812">
        <f>IF(AF21="kW",SUMPRODUCT(N22:N125,U22:U125,AF22:AF125),SUMPRODUCT(J22:J125,AF22:AF125))</f>
        <v>0</v>
      </c>
      <c r="AG140" s="812">
        <f>IF(AG21="kW",SUMPRODUCT(N22:N125,U22:U125,AG22:AG125),SUMPRODUCT(J22:J125,AG22:AG125))</f>
        <v>0</v>
      </c>
      <c r="AH140" s="812">
        <f>IF(AH21="kW",SUMPRODUCT(N22:N125,U22:U125,AH22:AH125),SUMPRODUCT(J22:J125,AH22:AH125))</f>
        <v>0</v>
      </c>
      <c r="AI140" s="812">
        <f>IF(AI21="kW",SUMPRODUCT(N22:N125,U22:U125,AI22:AI125),SUMPRODUCT(J22:J125,AI22:AI125))</f>
        <v>0</v>
      </c>
      <c r="AJ140" s="812">
        <f>IF(AJ21="kW",SUMPRODUCT(N22:N125,U22:U125,AJ22:AJ125),SUMPRODUCT(J22:J125,AJ22:AJ125))</f>
        <v>0</v>
      </c>
      <c r="AK140" s="812">
        <f>IF(AK21="kW",SUMPRODUCT(N22:N125,U22:U125,AK22:AK125),SUMPRODUCT(J22:J125,AK22:AK125))</f>
        <v>0</v>
      </c>
      <c r="AL140" s="812">
        <f>IF(AL21="kW",SUMPRODUCT(N22:N125,U22:U125,AL22:AL125),SUMPRODUCT(J22:J125,AL22:AL125))</f>
        <v>0</v>
      </c>
      <c r="AM140" s="331"/>
    </row>
    <row r="141" spans="1:40" s="283" customFormat="1" ht="15.5">
      <c r="A141" s="474"/>
      <c r="B141" s="846" t="s">
        <v>221</v>
      </c>
      <c r="C141" s="847"/>
      <c r="D141" s="840"/>
      <c r="E141" s="840"/>
      <c r="F141" s="840"/>
      <c r="G141" s="840"/>
      <c r="H141" s="840"/>
      <c r="I141" s="840"/>
      <c r="J141" s="840"/>
      <c r="K141" s="840"/>
      <c r="L141" s="840"/>
      <c r="M141" s="840"/>
      <c r="N141" s="840"/>
      <c r="P141" s="848"/>
      <c r="Q141" s="848"/>
      <c r="S141" s="820"/>
      <c r="V141" s="849"/>
      <c r="W141" s="849"/>
      <c r="Y141" s="812">
        <f>SUMPRODUCT(K22:K125,Y22:Y125)</f>
        <v>0</v>
      </c>
      <c r="Z141" s="812">
        <f>SUMPRODUCT(K22:K125,Z22:Z125)</f>
        <v>0</v>
      </c>
      <c r="AA141" s="812">
        <f>IF(AA21="kW",SUMPRODUCT(N22:N125,V22:V125,AA22:AA125),SUMPRODUCT(K22:K125,AA22:AA125))</f>
        <v>0</v>
      </c>
      <c r="AB141" s="812">
        <f>IF(AB21="kW",SUMPRODUCT(N22:N125,V22:V125,AB22:AB125),SUMPRODUCT(K22:K125,AB22:AB125))</f>
        <v>0</v>
      </c>
      <c r="AC141" s="812">
        <f>IF(AC21="kW",SUMPRODUCT(N22:N125,V22:V125,AC22:AC125),SUMPRODUCT(K22:K125, AC22:AC125))</f>
        <v>0</v>
      </c>
      <c r="AD141" s="812">
        <f>IF(AD21="kW",SUMPRODUCT(N22:N125,V22:V125,AD22:AD125),SUMPRODUCT(K22:K125, AD22:AD125))</f>
        <v>0</v>
      </c>
      <c r="AE141" s="812">
        <f>IF(AE21="kW",SUMPRODUCT(N22:N125,V22:V125,AE22:AE125),SUMPRODUCT(K22:K125,AE22:AE125))</f>
        <v>0</v>
      </c>
      <c r="AF141" s="812">
        <f>IF(AF21="kW",SUMPRODUCT(N22:N125,V22:V125,AF22:AF125),SUMPRODUCT(K22:K125,AF22:AF125))</f>
        <v>0</v>
      </c>
      <c r="AG141" s="812">
        <f>IF(AG21="kW",SUMPRODUCT(N22:N125,V22:V125,AG22:AG125),SUMPRODUCT(K22:K125,AG22:AG125))</f>
        <v>0</v>
      </c>
      <c r="AH141" s="812">
        <f>IF(AH21="kW",SUMPRODUCT(N22:N125,V22:V125,AH22:AH125),SUMPRODUCT(K22:K125,AH22:AH125))</f>
        <v>0</v>
      </c>
      <c r="AI141" s="812">
        <f>IF(AI21="kW",SUMPRODUCT(N22:N125,V22:V125,AI22:AI125),SUMPRODUCT(K22:K125,AI22:AI125))</f>
        <v>0</v>
      </c>
      <c r="AJ141" s="812">
        <f>IF(AJ21="kW",SUMPRODUCT(N22:N125,V22:V125,AJ22:AJ125),SUMPRODUCT(K22:K125,AJ22:AJ125))</f>
        <v>0</v>
      </c>
      <c r="AK141" s="812">
        <f>IF(AK21="kW",SUMPRODUCT(N22:N125,V22:V125,AK22:AK125),SUMPRODUCT(K22:K125,AK22:AK125))</f>
        <v>0</v>
      </c>
      <c r="AL141" s="812">
        <f>IF(AL21="kW",SUMPRODUCT(N22:N125,V22:V125,AL22:AL125),SUMPRODUCT(K22:K125,AL22:AL125))</f>
        <v>0</v>
      </c>
      <c r="AM141" s="331"/>
    </row>
    <row r="142" spans="1:40" s="283" customFormat="1" ht="15.5">
      <c r="A142" s="474"/>
      <c r="B142" s="846" t="s">
        <v>222</v>
      </c>
      <c r="C142" s="847"/>
      <c r="D142" s="840"/>
      <c r="E142" s="840"/>
      <c r="F142" s="840"/>
      <c r="G142" s="840"/>
      <c r="H142" s="840"/>
      <c r="I142" s="840"/>
      <c r="J142" s="840"/>
      <c r="K142" s="840"/>
      <c r="L142" s="840"/>
      <c r="M142" s="840"/>
      <c r="N142" s="840"/>
      <c r="O142" s="849"/>
      <c r="P142" s="848"/>
      <c r="Q142" s="848"/>
      <c r="S142" s="820"/>
      <c r="V142" s="849"/>
      <c r="W142" s="849"/>
      <c r="Y142" s="812">
        <f>SUMPRODUCT(L22:L125,Y22:Y125)</f>
        <v>0</v>
      </c>
      <c r="Z142" s="812">
        <f>SUMPRODUCT(L22:L125,Z22:Z125)</f>
        <v>0</v>
      </c>
      <c r="AA142" s="812">
        <f>IF(AA21="kW",SUMPRODUCT(N22:N125,W22:W125,AA22:AA125),SUMPRODUCT(L22:L125,AA22:AA125))</f>
        <v>0</v>
      </c>
      <c r="AB142" s="812">
        <f>IF(AB21="kW",SUMPRODUCT(N22:N125,W22:W125,AB22:AB125),SUMPRODUCT(L22:L125,AB22:AB125))</f>
        <v>0</v>
      </c>
      <c r="AC142" s="812">
        <f>IF(AC21="kW",SUMPRODUCT(N22:N125,W22:W125,AC22:AC125),SUMPRODUCT(L22:L125, AC22:AC125))</f>
        <v>0</v>
      </c>
      <c r="AD142" s="812">
        <f>IF(AD21="kW",SUMPRODUCT(N22:N125,W22:W125,AD22:AD125),SUMPRODUCT(L22:L125, AD22:AD125))</f>
        <v>0</v>
      </c>
      <c r="AE142" s="812">
        <f>IF(AE21="kW",SUMPRODUCT(N22:N125,W22:W125,AE22:AE125),SUMPRODUCT(L22:L125,AE22:AE125))</f>
        <v>0</v>
      </c>
      <c r="AF142" s="812">
        <f>IF(AF21="kW",SUMPRODUCT(N22:N125,W22:W125,AF22:AF125),SUMPRODUCT(L22:L125,AF22:AF125))</f>
        <v>0</v>
      </c>
      <c r="AG142" s="812">
        <f>IF(AG21="kW",SUMPRODUCT(N22:N125,W22:W125,AG22:AG125),SUMPRODUCT(L22:L125,AG22:AG125))</f>
        <v>0</v>
      </c>
      <c r="AH142" s="812">
        <f>IF(AH21="kW",SUMPRODUCT(N22:N125,W22:W125,AH22:AH125),SUMPRODUCT(L22:L125,AH22:AH125))</f>
        <v>0</v>
      </c>
      <c r="AI142" s="812">
        <f>IF(AI21="kW",SUMPRODUCT(N22:N125,W22:W125,AI22:AI125),SUMPRODUCT(L22:L125,AI22:AI125))</f>
        <v>0</v>
      </c>
      <c r="AJ142" s="812">
        <f>IF(AJ21="kW",SUMPRODUCT(N22:N125,W22:W125,AJ22:AJ125),SUMPRODUCT(L22:L125,AJ22:AJ125))</f>
        <v>0</v>
      </c>
      <c r="AK142" s="812">
        <f>IF(AK21="kW",SUMPRODUCT(N22:N125,W22:W125,AK22:AK125),SUMPRODUCT(L22:L125,AK22:AK125))</f>
        <v>0</v>
      </c>
      <c r="AL142" s="812">
        <f>IF(AL21="kW",SUMPRODUCT(N22:N125,W22:W125,AL22:AL125),SUMPRODUCT(L22:L125,AL22:AL125))</f>
        <v>0</v>
      </c>
      <c r="AM142" s="331"/>
    </row>
    <row r="143" spans="1:40" ht="15.5">
      <c r="B143" s="850" t="s">
        <v>223</v>
      </c>
      <c r="C143" s="851"/>
      <c r="D143" s="852"/>
      <c r="E143" s="852"/>
      <c r="F143" s="852"/>
      <c r="G143" s="852"/>
      <c r="H143" s="852"/>
      <c r="I143" s="852"/>
      <c r="J143" s="852"/>
      <c r="K143" s="852"/>
      <c r="L143" s="852"/>
      <c r="M143" s="852"/>
      <c r="N143" s="852"/>
      <c r="O143" s="853"/>
      <c r="P143" s="854"/>
      <c r="Q143" s="855"/>
      <c r="R143" s="853"/>
      <c r="S143" s="382"/>
      <c r="T143" s="856"/>
      <c r="U143" s="856"/>
      <c r="V143" s="853"/>
      <c r="W143" s="853"/>
      <c r="X143" s="856"/>
      <c r="Y143" s="837">
        <f>SUMPRODUCT(M22:M125,Y22:Y125)</f>
        <v>0</v>
      </c>
      <c r="Z143" s="837">
        <f>SUMPRODUCT(M22:M125,Z22:Z125)</f>
        <v>0</v>
      </c>
      <c r="AA143" s="837">
        <f>IF(AA21="kW",SUMPRODUCT(N22:N125,X22:X125,AA22:AA125),SUMPRODUCT(M22:M125,AA22:AA125))</f>
        <v>0</v>
      </c>
      <c r="AB143" s="837">
        <f>IF(AB21="kW",SUMPRODUCT(N22:N125,X22:X125,AB22:AB125),SUMPRODUCT(M22:M125, AB22:AB125))</f>
        <v>0</v>
      </c>
      <c r="AC143" s="837">
        <f>IF(AC21="kW",SUMPRODUCT(N22:N125,X22:X125,AC22:AC125),SUMPRODUCT(M22:M125, AC22:AC125))</f>
        <v>0</v>
      </c>
      <c r="AD143" s="837">
        <f>IF(AD21="kW",SUMPRODUCT(N22:N125,X22:X125,AD22:AD125),SUMPRODUCT(M22:M125, AD22:AD125))</f>
        <v>0</v>
      </c>
      <c r="AE143" s="837">
        <f>IF(AE21="kW",SUMPRODUCT(N22:N125,X22:X125, AE22:AE125),SUMPRODUCT(M22:M125,AE22:AE125))</f>
        <v>0</v>
      </c>
      <c r="AF143" s="837">
        <f>IF(AF21="kW",SUMPRODUCT(N22:N125,X22:X125, AF22:AF125),SUMPRODUCT(M22:M125,AF22:AF125))</f>
        <v>0</v>
      </c>
      <c r="AG143" s="837">
        <f>IF(AG21="kW",SUMPRODUCT(N22:N125,X22:X125, AG22:AG125),SUMPRODUCT(M22:M125,AG22:AG125))</f>
        <v>0</v>
      </c>
      <c r="AH143" s="837">
        <f>IF(AH21="kW",SUMPRODUCT(N22:N125,X22:X125, AH22:AH125),SUMPRODUCT(M22:M125,AH22:AH125))</f>
        <v>0</v>
      </c>
      <c r="AI143" s="837">
        <f>IF(AI21="kW",SUMPRODUCT(N22:N125,X22:X125, AI22:AI125),SUMPRODUCT(M22:M125,AI22:AI125))</f>
        <v>0</v>
      </c>
      <c r="AJ143" s="837">
        <f>IF(AJ21="kW",SUMPRODUCT(N22:N125,X22:X125, AJ22:AJ125),SUMPRODUCT(M22:M125,AJ22:AJ125))</f>
        <v>0</v>
      </c>
      <c r="AK143" s="837">
        <f>IF(AK21="kW",SUMPRODUCT(N22:N125,X22:X125, AK22:AK125),SUMPRODUCT(M22:M125,AK22:AK125))</f>
        <v>0</v>
      </c>
      <c r="AL143" s="837">
        <f>IF(AL21="kW",SUMPRODUCT(N22:N125,X22:X125, AL22:AL125),SUMPRODUCT(M22:M125,AL22:AL125))</f>
        <v>0</v>
      </c>
      <c r="AM143" s="857"/>
      <c r="AN143" s="858"/>
    </row>
    <row r="144" spans="1:40" ht="21.75" customHeight="1">
      <c r="B144" s="351" t="s">
        <v>893</v>
      </c>
      <c r="C144" s="859"/>
      <c r="D144" s="860"/>
      <c r="E144" s="860"/>
      <c r="F144" s="860"/>
      <c r="G144" s="860"/>
      <c r="H144" s="860"/>
      <c r="I144" s="860"/>
      <c r="J144" s="860"/>
      <c r="K144" s="860"/>
      <c r="L144" s="860"/>
      <c r="M144" s="860"/>
      <c r="N144" s="860"/>
      <c r="O144" s="860"/>
      <c r="P144" s="860"/>
      <c r="Q144" s="860"/>
      <c r="R144" s="860"/>
      <c r="S144" s="861"/>
      <c r="T144" s="862"/>
      <c r="U144" s="860"/>
      <c r="V144" s="860"/>
      <c r="W144" s="860"/>
      <c r="X144" s="860"/>
      <c r="Y144" s="354"/>
      <c r="Z144" s="354"/>
      <c r="AA144" s="354"/>
      <c r="AB144" s="354"/>
      <c r="AC144" s="354"/>
      <c r="AD144" s="354"/>
      <c r="AE144" s="354"/>
      <c r="AF144" s="354"/>
      <c r="AG144" s="354"/>
      <c r="AH144" s="354"/>
      <c r="AI144" s="354"/>
      <c r="AJ144" s="354"/>
      <c r="AK144" s="354"/>
      <c r="AL144" s="354"/>
      <c r="AM144" s="354"/>
      <c r="AN144" s="858"/>
    </row>
    <row r="145" spans="1:39">
      <c r="AM145" s="255"/>
    </row>
    <row r="146" spans="1:39" ht="15.5">
      <c r="B146" s="805" t="s">
        <v>242</v>
      </c>
      <c r="C146" s="806"/>
      <c r="D146" s="554" t="s">
        <v>525</v>
      </c>
      <c r="F146" s="554"/>
      <c r="O146" s="806"/>
      <c r="Y146" s="270"/>
      <c r="Z146" s="267"/>
      <c r="AA146" s="267"/>
      <c r="AB146" s="267"/>
      <c r="AC146" s="267"/>
      <c r="AD146" s="267"/>
      <c r="AE146" s="267"/>
      <c r="AF146" s="267"/>
      <c r="AG146" s="267"/>
      <c r="AH146" s="267"/>
      <c r="AI146" s="267"/>
      <c r="AJ146" s="267"/>
      <c r="AK146" s="267"/>
      <c r="AL146" s="267"/>
      <c r="AM146" s="267"/>
    </row>
    <row r="147" spans="1:39" ht="34.5" customHeight="1">
      <c r="B147" s="1019" t="s">
        <v>211</v>
      </c>
      <c r="C147" s="1021" t="s">
        <v>33</v>
      </c>
      <c r="D147" s="807" t="s">
        <v>421</v>
      </c>
      <c r="E147" s="1023" t="s">
        <v>209</v>
      </c>
      <c r="F147" s="1024"/>
      <c r="G147" s="1024"/>
      <c r="H147" s="1024"/>
      <c r="I147" s="1024"/>
      <c r="J147" s="1024"/>
      <c r="K147" s="1024"/>
      <c r="L147" s="1024"/>
      <c r="M147" s="1025"/>
      <c r="N147" s="1021" t="s">
        <v>213</v>
      </c>
      <c r="O147" s="807" t="s">
        <v>422</v>
      </c>
      <c r="P147" s="1023" t="s">
        <v>212</v>
      </c>
      <c r="Q147" s="1024"/>
      <c r="R147" s="1024"/>
      <c r="S147" s="1024"/>
      <c r="T147" s="1024"/>
      <c r="U147" s="1024"/>
      <c r="V147" s="1024"/>
      <c r="W147" s="1024"/>
      <c r="X147" s="1025"/>
      <c r="Y147" s="1016" t="s">
        <v>243</v>
      </c>
      <c r="Z147" s="1017"/>
      <c r="AA147" s="1017"/>
      <c r="AB147" s="1017"/>
      <c r="AC147" s="1017"/>
      <c r="AD147" s="1017"/>
      <c r="AE147" s="1017"/>
      <c r="AF147" s="1017"/>
      <c r="AG147" s="1017"/>
      <c r="AH147" s="1017"/>
      <c r="AI147" s="1017"/>
      <c r="AJ147" s="1017"/>
      <c r="AK147" s="1017"/>
      <c r="AL147" s="1017"/>
      <c r="AM147" s="1018"/>
    </row>
    <row r="148" spans="1:39" ht="60.75" customHeight="1">
      <c r="B148" s="1020"/>
      <c r="C148" s="1022"/>
      <c r="D148" s="808">
        <v>2012</v>
      </c>
      <c r="E148" s="808">
        <v>2013</v>
      </c>
      <c r="F148" s="808">
        <v>2014</v>
      </c>
      <c r="G148" s="808">
        <v>2015</v>
      </c>
      <c r="H148" s="808">
        <v>2016</v>
      </c>
      <c r="I148" s="808">
        <v>2017</v>
      </c>
      <c r="J148" s="808">
        <v>2018</v>
      </c>
      <c r="K148" s="808">
        <v>2019</v>
      </c>
      <c r="L148" s="808">
        <v>2020</v>
      </c>
      <c r="M148" s="808">
        <v>2021</v>
      </c>
      <c r="N148" s="1026"/>
      <c r="O148" s="808">
        <v>2012</v>
      </c>
      <c r="P148" s="808">
        <v>2013</v>
      </c>
      <c r="Q148" s="808">
        <v>2014</v>
      </c>
      <c r="R148" s="808">
        <v>2015</v>
      </c>
      <c r="S148" s="808">
        <v>2016</v>
      </c>
      <c r="T148" s="808">
        <v>2017</v>
      </c>
      <c r="U148" s="808">
        <v>2018</v>
      </c>
      <c r="V148" s="808">
        <v>2019</v>
      </c>
      <c r="W148" s="808">
        <v>2020</v>
      </c>
      <c r="X148" s="808">
        <v>2021</v>
      </c>
      <c r="Y148" s="808" t="str">
        <f>'1.  LRAMVA Summary'!D52</f>
        <v>Main - Residential</v>
      </c>
      <c r="Z148" s="808" t="str">
        <f>'1.  LRAMVA Summary'!E52</f>
        <v>Main - GS&lt;50 kW</v>
      </c>
      <c r="AA148" s="808" t="str">
        <f>'1.  LRAMVA Summary'!F52</f>
        <v>Main - GS 50 to 4,999 kW</v>
      </c>
      <c r="AB148" s="808" t="str">
        <f>'1.  LRAMVA Summary'!G52</f>
        <v>Main - Large Use</v>
      </c>
      <c r="AC148" s="808" t="str">
        <f>'1.  LRAMVA Summary'!H52</f>
        <v>Main - Streetlighting</v>
      </c>
      <c r="AD148" s="808" t="str">
        <f>'1.  LRAMVA Summary'!I52</f>
        <v>STEI - Residential</v>
      </c>
      <c r="AE148" s="808" t="str">
        <f>'1.  LRAMVA Summary'!J52</f>
        <v>STEI - GS&lt;50 kW</v>
      </c>
      <c r="AF148" s="808" t="str">
        <f>'1.  LRAMVA Summary'!K52</f>
        <v>STEI - GS 50 to 4,999 kW</v>
      </c>
      <c r="AG148" s="808" t="str">
        <f>'1.  LRAMVA Summary'!L52</f>
        <v>STEI - Street Lighting</v>
      </c>
      <c r="AH148" s="808" t="str">
        <f>'1.  LRAMVA Summary'!M52</f>
        <v>STEI - Sentinel</v>
      </c>
      <c r="AI148" s="808" t="str">
        <f>'1.  LRAMVA Summary'!N52</f>
        <v/>
      </c>
      <c r="AJ148" s="808" t="str">
        <f>'1.  LRAMVA Summary'!O52</f>
        <v/>
      </c>
      <c r="AK148" s="808" t="str">
        <f>'1.  LRAMVA Summary'!P52</f>
        <v/>
      </c>
      <c r="AL148" s="808" t="str">
        <f>'1.  LRAMVA Summary'!Q52</f>
        <v/>
      </c>
      <c r="AM148" s="809" t="str">
        <f>'1.  LRAMVA Summary'!R52</f>
        <v>Total</v>
      </c>
    </row>
    <row r="149" spans="1:39" ht="15.75" customHeight="1">
      <c r="A149" s="475"/>
      <c r="B149" s="287" t="s">
        <v>0</v>
      </c>
      <c r="C149" s="810"/>
      <c r="D149" s="810"/>
      <c r="E149" s="810"/>
      <c r="F149" s="810"/>
      <c r="G149" s="810"/>
      <c r="H149" s="810"/>
      <c r="I149" s="810"/>
      <c r="J149" s="810"/>
      <c r="K149" s="810"/>
      <c r="L149" s="810"/>
      <c r="M149" s="810"/>
      <c r="N149" s="811"/>
      <c r="O149" s="810"/>
      <c r="P149" s="810"/>
      <c r="Q149" s="810"/>
      <c r="R149" s="810"/>
      <c r="S149" s="810"/>
      <c r="T149" s="810"/>
      <c r="U149" s="810"/>
      <c r="V149" s="810"/>
      <c r="W149" s="810"/>
      <c r="X149" s="810"/>
      <c r="Y149" s="812" t="str">
        <f>'1.  LRAMVA Summary'!D53</f>
        <v>kWh</v>
      </c>
      <c r="Z149" s="812" t="str">
        <f>'1.  LRAMVA Summary'!E53</f>
        <v>kWh</v>
      </c>
      <c r="AA149" s="812" t="str">
        <f>'1.  LRAMVA Summary'!F53</f>
        <v>kW</v>
      </c>
      <c r="AB149" s="812" t="str">
        <f>'1.  LRAMVA Summary'!G53</f>
        <v>kW</v>
      </c>
      <c r="AC149" s="812" t="str">
        <f>'1.  LRAMVA Summary'!H53</f>
        <v>kW</v>
      </c>
      <c r="AD149" s="812" t="str">
        <f>'1.  LRAMVA Summary'!I53</f>
        <v>kWh</v>
      </c>
      <c r="AE149" s="812" t="str">
        <f>'1.  LRAMVA Summary'!J53</f>
        <v>kWh</v>
      </c>
      <c r="AF149" s="812" t="str">
        <f>'1.  LRAMVA Summary'!K53</f>
        <v>kW</v>
      </c>
      <c r="AG149" s="812" t="str">
        <f>'1.  LRAMVA Summary'!L53</f>
        <v>kW</v>
      </c>
      <c r="AH149" s="812" t="str">
        <f>'1.  LRAMVA Summary'!M53</f>
        <v>kWh</v>
      </c>
      <c r="AI149" s="812">
        <f>'1.  LRAMVA Summary'!N53</f>
        <v>0</v>
      </c>
      <c r="AJ149" s="812">
        <f>'1.  LRAMVA Summary'!O53</f>
        <v>0</v>
      </c>
      <c r="AK149" s="812">
        <f>'1.  LRAMVA Summary'!P53</f>
        <v>0</v>
      </c>
      <c r="AL149" s="812">
        <f>'1.  LRAMVA Summary'!Q53</f>
        <v>0</v>
      </c>
      <c r="AM149" s="355"/>
    </row>
    <row r="150" spans="1:39" ht="15.5" hidden="1" outlineLevel="1">
      <c r="A150" s="474">
        <v>1</v>
      </c>
      <c r="B150" s="293" t="s">
        <v>1</v>
      </c>
      <c r="C150" s="812" t="s">
        <v>25</v>
      </c>
      <c r="D150" s="294"/>
      <c r="E150" s="294"/>
      <c r="F150" s="294"/>
      <c r="G150" s="294"/>
      <c r="H150" s="294"/>
      <c r="I150" s="294"/>
      <c r="J150" s="294"/>
      <c r="K150" s="294"/>
      <c r="L150" s="294"/>
      <c r="M150" s="294"/>
      <c r="N150" s="812"/>
      <c r="O150" s="294"/>
      <c r="P150" s="294"/>
      <c r="Q150" s="294"/>
      <c r="R150" s="294"/>
      <c r="S150" s="294"/>
      <c r="T150" s="294"/>
      <c r="U150" s="294"/>
      <c r="V150" s="294"/>
      <c r="W150" s="294"/>
      <c r="X150" s="294"/>
      <c r="Y150" s="814"/>
      <c r="Z150" s="814"/>
      <c r="AA150" s="814"/>
      <c r="AB150" s="814"/>
      <c r="AC150" s="814"/>
      <c r="AD150" s="814"/>
      <c r="AE150" s="814"/>
      <c r="AF150" s="814"/>
      <c r="AG150" s="814"/>
      <c r="AH150" s="814"/>
      <c r="AI150" s="814"/>
      <c r="AJ150" s="814"/>
      <c r="AK150" s="814"/>
      <c r="AL150" s="814"/>
      <c r="AM150" s="295">
        <f>SUM(Y150:AL150)</f>
        <v>0</v>
      </c>
    </row>
    <row r="151" spans="1:39" ht="15.5" hidden="1" outlineLevel="1">
      <c r="B151" s="293" t="s">
        <v>244</v>
      </c>
      <c r="C151" s="812" t="s">
        <v>163</v>
      </c>
      <c r="D151" s="294"/>
      <c r="E151" s="294"/>
      <c r="F151" s="294"/>
      <c r="G151" s="294"/>
      <c r="H151" s="294"/>
      <c r="I151" s="294"/>
      <c r="J151" s="294"/>
      <c r="K151" s="294"/>
      <c r="L151" s="294"/>
      <c r="M151" s="294"/>
      <c r="N151" s="815"/>
      <c r="O151" s="294"/>
      <c r="P151" s="294"/>
      <c r="Q151" s="294"/>
      <c r="R151" s="294"/>
      <c r="S151" s="294"/>
      <c r="T151" s="294"/>
      <c r="U151" s="294"/>
      <c r="V151" s="294"/>
      <c r="W151" s="294"/>
      <c r="X151" s="294"/>
      <c r="Y151" s="816">
        <f>Y150</f>
        <v>0</v>
      </c>
      <c r="Z151" s="816">
        <f>Z150</f>
        <v>0</v>
      </c>
      <c r="AA151" s="816">
        <f t="shared" ref="AA151:AL151" si="22">AA150</f>
        <v>0</v>
      </c>
      <c r="AB151" s="816">
        <f t="shared" si="22"/>
        <v>0</v>
      </c>
      <c r="AC151" s="816">
        <f t="shared" si="22"/>
        <v>0</v>
      </c>
      <c r="AD151" s="816">
        <f t="shared" si="22"/>
        <v>0</v>
      </c>
      <c r="AE151" s="816">
        <f t="shared" si="22"/>
        <v>0</v>
      </c>
      <c r="AF151" s="816">
        <f t="shared" si="22"/>
        <v>0</v>
      </c>
      <c r="AG151" s="816">
        <f t="shared" si="22"/>
        <v>0</v>
      </c>
      <c r="AH151" s="816">
        <f t="shared" si="22"/>
        <v>0</v>
      </c>
      <c r="AI151" s="816">
        <f t="shared" si="22"/>
        <v>0</v>
      </c>
      <c r="AJ151" s="816">
        <f t="shared" si="22"/>
        <v>0</v>
      </c>
      <c r="AK151" s="816">
        <f t="shared" si="22"/>
        <v>0</v>
      </c>
      <c r="AL151" s="816">
        <f t="shared" si="22"/>
        <v>0</v>
      </c>
      <c r="AM151" s="470"/>
    </row>
    <row r="152" spans="1:39" ht="15.5" hidden="1" outlineLevel="1">
      <c r="A152" s="476"/>
      <c r="B152" s="297"/>
      <c r="C152" s="817"/>
      <c r="D152" s="817"/>
      <c r="E152" s="817"/>
      <c r="F152" s="817"/>
      <c r="G152" s="817"/>
      <c r="H152" s="817"/>
      <c r="I152" s="817"/>
      <c r="J152" s="817"/>
      <c r="K152" s="817"/>
      <c r="L152" s="817"/>
      <c r="M152" s="817"/>
      <c r="N152" s="302"/>
      <c r="O152" s="817"/>
      <c r="P152" s="817"/>
      <c r="Q152" s="817"/>
      <c r="R152" s="817"/>
      <c r="S152" s="817"/>
      <c r="T152" s="817"/>
      <c r="U152" s="817"/>
      <c r="V152" s="817"/>
      <c r="W152" s="817"/>
      <c r="X152" s="817"/>
      <c r="Y152" s="818"/>
      <c r="Z152" s="819"/>
      <c r="AA152" s="819"/>
      <c r="AB152" s="819"/>
      <c r="AC152" s="819"/>
      <c r="AD152" s="819"/>
      <c r="AE152" s="819"/>
      <c r="AF152" s="819"/>
      <c r="AG152" s="819"/>
      <c r="AH152" s="819"/>
      <c r="AI152" s="819"/>
      <c r="AJ152" s="819"/>
      <c r="AK152" s="819"/>
      <c r="AL152" s="819"/>
      <c r="AM152" s="301"/>
    </row>
    <row r="153" spans="1:39" ht="15.5" hidden="1" outlineLevel="1">
      <c r="A153" s="474">
        <v>2</v>
      </c>
      <c r="B153" s="293" t="s">
        <v>2</v>
      </c>
      <c r="C153" s="812" t="s">
        <v>25</v>
      </c>
      <c r="D153" s="294"/>
      <c r="E153" s="294"/>
      <c r="F153" s="294"/>
      <c r="G153" s="294"/>
      <c r="H153" s="294"/>
      <c r="I153" s="294"/>
      <c r="J153" s="294"/>
      <c r="K153" s="294"/>
      <c r="L153" s="294"/>
      <c r="M153" s="294"/>
      <c r="N153" s="812"/>
      <c r="O153" s="294"/>
      <c r="P153" s="294"/>
      <c r="Q153" s="294"/>
      <c r="R153" s="294"/>
      <c r="S153" s="294"/>
      <c r="T153" s="294"/>
      <c r="U153" s="294"/>
      <c r="V153" s="294"/>
      <c r="W153" s="294"/>
      <c r="X153" s="294"/>
      <c r="Y153" s="814"/>
      <c r="Z153" s="814"/>
      <c r="AA153" s="814"/>
      <c r="AB153" s="814"/>
      <c r="AC153" s="814"/>
      <c r="AD153" s="814"/>
      <c r="AE153" s="814"/>
      <c r="AF153" s="814"/>
      <c r="AG153" s="814"/>
      <c r="AH153" s="814"/>
      <c r="AI153" s="814"/>
      <c r="AJ153" s="814"/>
      <c r="AK153" s="814"/>
      <c r="AL153" s="814"/>
      <c r="AM153" s="295">
        <f>SUM(Y153:AL153)</f>
        <v>0</v>
      </c>
    </row>
    <row r="154" spans="1:39" ht="15.5" hidden="1" outlineLevel="1">
      <c r="B154" s="293" t="s">
        <v>244</v>
      </c>
      <c r="C154" s="812" t="s">
        <v>163</v>
      </c>
      <c r="D154" s="294"/>
      <c r="E154" s="294"/>
      <c r="F154" s="294"/>
      <c r="G154" s="294"/>
      <c r="H154" s="294"/>
      <c r="I154" s="294"/>
      <c r="J154" s="294"/>
      <c r="K154" s="294"/>
      <c r="L154" s="294"/>
      <c r="M154" s="294"/>
      <c r="N154" s="815"/>
      <c r="O154" s="294"/>
      <c r="P154" s="294"/>
      <c r="Q154" s="294"/>
      <c r="R154" s="294"/>
      <c r="S154" s="294"/>
      <c r="T154" s="294"/>
      <c r="U154" s="294"/>
      <c r="V154" s="294"/>
      <c r="W154" s="294"/>
      <c r="X154" s="294"/>
      <c r="Y154" s="816">
        <f>Y153</f>
        <v>0</v>
      </c>
      <c r="Z154" s="816">
        <f>Z153</f>
        <v>0</v>
      </c>
      <c r="AA154" s="816">
        <f t="shared" ref="AA154:AL154" si="23">AA153</f>
        <v>0</v>
      </c>
      <c r="AB154" s="816">
        <f t="shared" si="23"/>
        <v>0</v>
      </c>
      <c r="AC154" s="816">
        <f t="shared" si="23"/>
        <v>0</v>
      </c>
      <c r="AD154" s="816">
        <f t="shared" si="23"/>
        <v>0</v>
      </c>
      <c r="AE154" s="816">
        <f t="shared" si="23"/>
        <v>0</v>
      </c>
      <c r="AF154" s="816">
        <f t="shared" si="23"/>
        <v>0</v>
      </c>
      <c r="AG154" s="816">
        <f t="shared" si="23"/>
        <v>0</v>
      </c>
      <c r="AH154" s="816">
        <f t="shared" si="23"/>
        <v>0</v>
      </c>
      <c r="AI154" s="816">
        <f t="shared" si="23"/>
        <v>0</v>
      </c>
      <c r="AJ154" s="816">
        <f t="shared" si="23"/>
        <v>0</v>
      </c>
      <c r="AK154" s="816">
        <f t="shared" si="23"/>
        <v>0</v>
      </c>
      <c r="AL154" s="816">
        <f t="shared" si="23"/>
        <v>0</v>
      </c>
      <c r="AM154" s="470"/>
    </row>
    <row r="155" spans="1:39" ht="15.5" hidden="1" outlineLevel="1">
      <c r="A155" s="476"/>
      <c r="B155" s="297"/>
      <c r="C155" s="817"/>
      <c r="D155" s="820"/>
      <c r="E155" s="820"/>
      <c r="F155" s="820"/>
      <c r="G155" s="820"/>
      <c r="H155" s="820"/>
      <c r="I155" s="820"/>
      <c r="J155" s="820"/>
      <c r="K155" s="820"/>
      <c r="L155" s="820"/>
      <c r="M155" s="820"/>
      <c r="N155" s="302"/>
      <c r="O155" s="820"/>
      <c r="P155" s="820"/>
      <c r="Q155" s="820"/>
      <c r="R155" s="820"/>
      <c r="S155" s="820"/>
      <c r="T155" s="820"/>
      <c r="U155" s="820"/>
      <c r="V155" s="820"/>
      <c r="W155" s="820"/>
      <c r="X155" s="820"/>
      <c r="Y155" s="818"/>
      <c r="Z155" s="819"/>
      <c r="AA155" s="819"/>
      <c r="AB155" s="819"/>
      <c r="AC155" s="819"/>
      <c r="AD155" s="819"/>
      <c r="AE155" s="819"/>
      <c r="AF155" s="819"/>
      <c r="AG155" s="819"/>
      <c r="AH155" s="819"/>
      <c r="AI155" s="819"/>
      <c r="AJ155" s="819"/>
      <c r="AK155" s="819"/>
      <c r="AL155" s="819"/>
      <c r="AM155" s="301"/>
    </row>
    <row r="156" spans="1:39" ht="15.5" hidden="1" outlineLevel="1">
      <c r="A156" s="474">
        <v>3</v>
      </c>
      <c r="B156" s="293" t="s">
        <v>3</v>
      </c>
      <c r="C156" s="812" t="s">
        <v>25</v>
      </c>
      <c r="D156" s="294"/>
      <c r="E156" s="294"/>
      <c r="F156" s="294"/>
      <c r="G156" s="294"/>
      <c r="H156" s="294"/>
      <c r="I156" s="294"/>
      <c r="J156" s="294"/>
      <c r="K156" s="294"/>
      <c r="L156" s="294"/>
      <c r="M156" s="294"/>
      <c r="N156" s="812"/>
      <c r="O156" s="294"/>
      <c r="P156" s="294"/>
      <c r="Q156" s="294"/>
      <c r="R156" s="294"/>
      <c r="S156" s="294"/>
      <c r="T156" s="294"/>
      <c r="U156" s="294"/>
      <c r="V156" s="294"/>
      <c r="W156" s="294"/>
      <c r="X156" s="294"/>
      <c r="Y156" s="814"/>
      <c r="Z156" s="814"/>
      <c r="AA156" s="814"/>
      <c r="AB156" s="814"/>
      <c r="AC156" s="814"/>
      <c r="AD156" s="814"/>
      <c r="AE156" s="814"/>
      <c r="AF156" s="814"/>
      <c r="AG156" s="814"/>
      <c r="AH156" s="814"/>
      <c r="AI156" s="814"/>
      <c r="AJ156" s="814"/>
      <c r="AK156" s="814"/>
      <c r="AL156" s="814"/>
      <c r="AM156" s="295">
        <f>SUM(Y156:AL156)</f>
        <v>0</v>
      </c>
    </row>
    <row r="157" spans="1:39" ht="15.5" hidden="1" outlineLevel="1">
      <c r="B157" s="293" t="s">
        <v>244</v>
      </c>
      <c r="C157" s="812" t="s">
        <v>163</v>
      </c>
      <c r="D157" s="294"/>
      <c r="E157" s="294"/>
      <c r="F157" s="294"/>
      <c r="G157" s="294"/>
      <c r="H157" s="294"/>
      <c r="I157" s="294"/>
      <c r="J157" s="294"/>
      <c r="K157" s="294"/>
      <c r="L157" s="294"/>
      <c r="M157" s="294"/>
      <c r="N157" s="815"/>
      <c r="O157" s="294"/>
      <c r="P157" s="294"/>
      <c r="Q157" s="294"/>
      <c r="R157" s="294"/>
      <c r="S157" s="294"/>
      <c r="T157" s="294"/>
      <c r="U157" s="294"/>
      <c r="V157" s="294"/>
      <c r="W157" s="294"/>
      <c r="X157" s="294"/>
      <c r="Y157" s="816">
        <f>Y156</f>
        <v>0</v>
      </c>
      <c r="Z157" s="816">
        <f>Z156</f>
        <v>0</v>
      </c>
      <c r="AA157" s="816">
        <f t="shared" ref="AA157:AL157" si="24">AA156</f>
        <v>0</v>
      </c>
      <c r="AB157" s="816">
        <f t="shared" si="24"/>
        <v>0</v>
      </c>
      <c r="AC157" s="816">
        <f t="shared" si="24"/>
        <v>0</v>
      </c>
      <c r="AD157" s="816">
        <f t="shared" si="24"/>
        <v>0</v>
      </c>
      <c r="AE157" s="816">
        <f t="shared" si="24"/>
        <v>0</v>
      </c>
      <c r="AF157" s="816">
        <f t="shared" si="24"/>
        <v>0</v>
      </c>
      <c r="AG157" s="816">
        <f t="shared" si="24"/>
        <v>0</v>
      </c>
      <c r="AH157" s="816">
        <f t="shared" si="24"/>
        <v>0</v>
      </c>
      <c r="AI157" s="816">
        <f t="shared" si="24"/>
        <v>0</v>
      </c>
      <c r="AJ157" s="816">
        <f t="shared" si="24"/>
        <v>0</v>
      </c>
      <c r="AK157" s="816">
        <f t="shared" si="24"/>
        <v>0</v>
      </c>
      <c r="AL157" s="816">
        <f t="shared" si="24"/>
        <v>0</v>
      </c>
      <c r="AM157" s="470"/>
    </row>
    <row r="158" spans="1:39" ht="15.5" hidden="1" outlineLevel="1">
      <c r="B158" s="293"/>
      <c r="C158" s="821"/>
      <c r="D158" s="812"/>
      <c r="E158" s="812"/>
      <c r="F158" s="812"/>
      <c r="G158" s="812"/>
      <c r="H158" s="812"/>
      <c r="I158" s="812"/>
      <c r="J158" s="812"/>
      <c r="K158" s="812"/>
      <c r="L158" s="812"/>
      <c r="M158" s="812"/>
      <c r="N158" s="283"/>
      <c r="O158" s="812"/>
      <c r="P158" s="812"/>
      <c r="Q158" s="812"/>
      <c r="R158" s="812"/>
      <c r="S158" s="812"/>
      <c r="T158" s="812"/>
      <c r="U158" s="812"/>
      <c r="V158" s="812"/>
      <c r="W158" s="812"/>
      <c r="X158" s="812"/>
      <c r="Y158" s="818"/>
      <c r="Z158" s="818"/>
      <c r="AA158" s="818"/>
      <c r="AB158" s="818"/>
      <c r="AC158" s="818"/>
      <c r="AD158" s="818"/>
      <c r="AE158" s="818"/>
      <c r="AF158" s="818"/>
      <c r="AG158" s="818"/>
      <c r="AH158" s="818"/>
      <c r="AI158" s="818"/>
      <c r="AJ158" s="818"/>
      <c r="AK158" s="818"/>
      <c r="AL158" s="818"/>
      <c r="AM158" s="305"/>
    </row>
    <row r="159" spans="1:39" ht="15.5" hidden="1" outlineLevel="1">
      <c r="A159" s="474">
        <v>4</v>
      </c>
      <c r="B159" s="293" t="s">
        <v>4</v>
      </c>
      <c r="C159" s="812" t="s">
        <v>25</v>
      </c>
      <c r="D159" s="294"/>
      <c r="E159" s="294"/>
      <c r="F159" s="294"/>
      <c r="G159" s="294"/>
      <c r="H159" s="294"/>
      <c r="I159" s="294"/>
      <c r="J159" s="294"/>
      <c r="K159" s="294"/>
      <c r="L159" s="294"/>
      <c r="M159" s="294"/>
      <c r="N159" s="812"/>
      <c r="O159" s="294"/>
      <c r="P159" s="294"/>
      <c r="Q159" s="294"/>
      <c r="R159" s="294"/>
      <c r="S159" s="294"/>
      <c r="T159" s="294"/>
      <c r="U159" s="294"/>
      <c r="V159" s="294"/>
      <c r="W159" s="294"/>
      <c r="X159" s="294"/>
      <c r="Y159" s="814"/>
      <c r="Z159" s="814"/>
      <c r="AA159" s="814"/>
      <c r="AB159" s="814"/>
      <c r="AC159" s="814"/>
      <c r="AD159" s="814"/>
      <c r="AE159" s="814"/>
      <c r="AF159" s="814"/>
      <c r="AG159" s="814"/>
      <c r="AH159" s="814"/>
      <c r="AI159" s="814"/>
      <c r="AJ159" s="814"/>
      <c r="AK159" s="814"/>
      <c r="AL159" s="814"/>
      <c r="AM159" s="295">
        <f>SUM(Y159:AL159)</f>
        <v>0</v>
      </c>
    </row>
    <row r="160" spans="1:39" ht="15.5" hidden="1" outlineLevel="1">
      <c r="B160" s="293" t="s">
        <v>244</v>
      </c>
      <c r="C160" s="812" t="s">
        <v>163</v>
      </c>
      <c r="D160" s="294"/>
      <c r="E160" s="294"/>
      <c r="F160" s="294"/>
      <c r="G160" s="294"/>
      <c r="H160" s="294"/>
      <c r="I160" s="294"/>
      <c r="J160" s="294"/>
      <c r="K160" s="294"/>
      <c r="L160" s="294"/>
      <c r="M160" s="294"/>
      <c r="N160" s="815"/>
      <c r="O160" s="294"/>
      <c r="P160" s="294"/>
      <c r="Q160" s="294"/>
      <c r="R160" s="294"/>
      <c r="S160" s="294"/>
      <c r="T160" s="294"/>
      <c r="U160" s="294"/>
      <c r="V160" s="294"/>
      <c r="W160" s="294"/>
      <c r="X160" s="294"/>
      <c r="Y160" s="816">
        <f>Y159</f>
        <v>0</v>
      </c>
      <c r="Z160" s="816">
        <f>Z159</f>
        <v>0</v>
      </c>
      <c r="AA160" s="816">
        <f t="shared" ref="AA160:AL160" si="25">AA159</f>
        <v>0</v>
      </c>
      <c r="AB160" s="816">
        <f t="shared" si="25"/>
        <v>0</v>
      </c>
      <c r="AC160" s="816">
        <f t="shared" si="25"/>
        <v>0</v>
      </c>
      <c r="AD160" s="816">
        <f t="shared" si="25"/>
        <v>0</v>
      </c>
      <c r="AE160" s="816">
        <f t="shared" si="25"/>
        <v>0</v>
      </c>
      <c r="AF160" s="816">
        <f t="shared" si="25"/>
        <v>0</v>
      </c>
      <c r="AG160" s="816">
        <f t="shared" si="25"/>
        <v>0</v>
      </c>
      <c r="AH160" s="816">
        <f t="shared" si="25"/>
        <v>0</v>
      </c>
      <c r="AI160" s="816">
        <f t="shared" si="25"/>
        <v>0</v>
      </c>
      <c r="AJ160" s="816">
        <f t="shared" si="25"/>
        <v>0</v>
      </c>
      <c r="AK160" s="816">
        <f t="shared" si="25"/>
        <v>0</v>
      </c>
      <c r="AL160" s="816">
        <f t="shared" si="25"/>
        <v>0</v>
      </c>
      <c r="AM160" s="470"/>
    </row>
    <row r="161" spans="1:39" ht="15.5" hidden="1" outlineLevel="1">
      <c r="B161" s="293"/>
      <c r="C161" s="821"/>
      <c r="D161" s="820"/>
      <c r="E161" s="820"/>
      <c r="F161" s="820"/>
      <c r="G161" s="820"/>
      <c r="H161" s="820"/>
      <c r="I161" s="820"/>
      <c r="J161" s="820"/>
      <c r="K161" s="820"/>
      <c r="L161" s="820"/>
      <c r="M161" s="820"/>
      <c r="N161" s="812"/>
      <c r="O161" s="820"/>
      <c r="P161" s="820"/>
      <c r="Q161" s="820"/>
      <c r="R161" s="820"/>
      <c r="S161" s="820"/>
      <c r="T161" s="820"/>
      <c r="U161" s="820"/>
      <c r="V161" s="820"/>
      <c r="W161" s="820"/>
      <c r="X161" s="820"/>
      <c r="Y161" s="818"/>
      <c r="Z161" s="818"/>
      <c r="AA161" s="818"/>
      <c r="AB161" s="818"/>
      <c r="AC161" s="818"/>
      <c r="AD161" s="818"/>
      <c r="AE161" s="818"/>
      <c r="AF161" s="818"/>
      <c r="AG161" s="818"/>
      <c r="AH161" s="818"/>
      <c r="AI161" s="818"/>
      <c r="AJ161" s="818"/>
      <c r="AK161" s="818"/>
      <c r="AL161" s="818"/>
      <c r="AM161" s="305"/>
    </row>
    <row r="162" spans="1:39" ht="15.5" hidden="1" outlineLevel="1">
      <c r="A162" s="474">
        <v>5</v>
      </c>
      <c r="B162" s="293" t="s">
        <v>5</v>
      </c>
      <c r="C162" s="812" t="s">
        <v>25</v>
      </c>
      <c r="D162" s="294"/>
      <c r="E162" s="294"/>
      <c r="F162" s="294"/>
      <c r="G162" s="294"/>
      <c r="H162" s="294"/>
      <c r="I162" s="294"/>
      <c r="J162" s="294"/>
      <c r="K162" s="294"/>
      <c r="L162" s="294"/>
      <c r="M162" s="294"/>
      <c r="N162" s="812"/>
      <c r="O162" s="294"/>
      <c r="P162" s="294"/>
      <c r="Q162" s="294"/>
      <c r="R162" s="294"/>
      <c r="S162" s="294"/>
      <c r="T162" s="294"/>
      <c r="U162" s="294"/>
      <c r="V162" s="294"/>
      <c r="W162" s="294"/>
      <c r="X162" s="294"/>
      <c r="Y162" s="814"/>
      <c r="Z162" s="814"/>
      <c r="AA162" s="814"/>
      <c r="AB162" s="814"/>
      <c r="AC162" s="814"/>
      <c r="AD162" s="814"/>
      <c r="AE162" s="814"/>
      <c r="AF162" s="814"/>
      <c r="AG162" s="814"/>
      <c r="AH162" s="814"/>
      <c r="AI162" s="814"/>
      <c r="AJ162" s="814"/>
      <c r="AK162" s="814"/>
      <c r="AL162" s="814"/>
      <c r="AM162" s="295">
        <f>SUM(Y162:AL162)</f>
        <v>0</v>
      </c>
    </row>
    <row r="163" spans="1:39" ht="15.5" hidden="1" outlineLevel="1">
      <c r="B163" s="293" t="s">
        <v>244</v>
      </c>
      <c r="C163" s="812" t="s">
        <v>163</v>
      </c>
      <c r="D163" s="294"/>
      <c r="E163" s="294"/>
      <c r="F163" s="294"/>
      <c r="G163" s="294"/>
      <c r="H163" s="294"/>
      <c r="I163" s="294"/>
      <c r="J163" s="294"/>
      <c r="K163" s="294"/>
      <c r="L163" s="294"/>
      <c r="M163" s="294"/>
      <c r="N163" s="815"/>
      <c r="O163" s="294"/>
      <c r="P163" s="294"/>
      <c r="Q163" s="294"/>
      <c r="R163" s="294"/>
      <c r="S163" s="294"/>
      <c r="T163" s="294"/>
      <c r="U163" s="294"/>
      <c r="V163" s="294"/>
      <c r="W163" s="294"/>
      <c r="X163" s="294"/>
      <c r="Y163" s="816">
        <f>Y162</f>
        <v>0</v>
      </c>
      <c r="Z163" s="816">
        <f>Z162</f>
        <v>0</v>
      </c>
      <c r="AA163" s="816">
        <f t="shared" ref="AA163:AL163" si="26">AA162</f>
        <v>0</v>
      </c>
      <c r="AB163" s="816">
        <f t="shared" si="26"/>
        <v>0</v>
      </c>
      <c r="AC163" s="816">
        <f t="shared" si="26"/>
        <v>0</v>
      </c>
      <c r="AD163" s="816">
        <f t="shared" si="26"/>
        <v>0</v>
      </c>
      <c r="AE163" s="816">
        <f t="shared" si="26"/>
        <v>0</v>
      </c>
      <c r="AF163" s="816">
        <f t="shared" si="26"/>
        <v>0</v>
      </c>
      <c r="AG163" s="816">
        <f t="shared" si="26"/>
        <v>0</v>
      </c>
      <c r="AH163" s="816">
        <f t="shared" si="26"/>
        <v>0</v>
      </c>
      <c r="AI163" s="816">
        <f t="shared" si="26"/>
        <v>0</v>
      </c>
      <c r="AJ163" s="816">
        <f t="shared" si="26"/>
        <v>0</v>
      </c>
      <c r="AK163" s="816">
        <f t="shared" si="26"/>
        <v>0</v>
      </c>
      <c r="AL163" s="816">
        <f t="shared" si="26"/>
        <v>0</v>
      </c>
      <c r="AM163" s="470"/>
    </row>
    <row r="164" spans="1:39" ht="15.5" hidden="1" outlineLevel="1">
      <c r="B164" s="293"/>
      <c r="C164" s="821"/>
      <c r="D164" s="820"/>
      <c r="E164" s="820"/>
      <c r="F164" s="820"/>
      <c r="G164" s="820"/>
      <c r="H164" s="820"/>
      <c r="I164" s="820"/>
      <c r="J164" s="820"/>
      <c r="K164" s="820"/>
      <c r="L164" s="820"/>
      <c r="M164" s="820"/>
      <c r="N164" s="812"/>
      <c r="O164" s="820"/>
      <c r="P164" s="820"/>
      <c r="Q164" s="820"/>
      <c r="R164" s="820"/>
      <c r="S164" s="820"/>
      <c r="T164" s="820"/>
      <c r="U164" s="820"/>
      <c r="V164" s="820"/>
      <c r="W164" s="820"/>
      <c r="X164" s="820"/>
      <c r="Y164" s="818"/>
      <c r="Z164" s="818"/>
      <c r="AA164" s="818"/>
      <c r="AB164" s="818"/>
      <c r="AC164" s="818"/>
      <c r="AD164" s="818"/>
      <c r="AE164" s="818"/>
      <c r="AF164" s="818"/>
      <c r="AG164" s="818"/>
      <c r="AH164" s="818"/>
      <c r="AI164" s="818"/>
      <c r="AJ164" s="818"/>
      <c r="AK164" s="818"/>
      <c r="AL164" s="818"/>
      <c r="AM164" s="305"/>
    </row>
    <row r="165" spans="1:39" ht="15.5" hidden="1" outlineLevel="1">
      <c r="A165" s="474">
        <v>6</v>
      </c>
      <c r="B165" s="293" t="s">
        <v>6</v>
      </c>
      <c r="C165" s="812" t="s">
        <v>25</v>
      </c>
      <c r="D165" s="294"/>
      <c r="E165" s="294"/>
      <c r="F165" s="294"/>
      <c r="G165" s="294"/>
      <c r="H165" s="294"/>
      <c r="I165" s="294"/>
      <c r="J165" s="294"/>
      <c r="K165" s="294"/>
      <c r="L165" s="294"/>
      <c r="M165" s="294"/>
      <c r="N165" s="812"/>
      <c r="O165" s="294"/>
      <c r="P165" s="294"/>
      <c r="Q165" s="294"/>
      <c r="R165" s="294"/>
      <c r="S165" s="294"/>
      <c r="T165" s="294"/>
      <c r="U165" s="294"/>
      <c r="V165" s="294"/>
      <c r="W165" s="294"/>
      <c r="X165" s="294"/>
      <c r="Y165" s="814"/>
      <c r="Z165" s="814"/>
      <c r="AA165" s="814"/>
      <c r="AB165" s="814"/>
      <c r="AC165" s="814"/>
      <c r="AD165" s="814"/>
      <c r="AE165" s="814"/>
      <c r="AF165" s="814"/>
      <c r="AG165" s="814"/>
      <c r="AH165" s="814"/>
      <c r="AI165" s="814"/>
      <c r="AJ165" s="814"/>
      <c r="AK165" s="814"/>
      <c r="AL165" s="814"/>
      <c r="AM165" s="295">
        <f>SUM(Y165:AL165)</f>
        <v>0</v>
      </c>
    </row>
    <row r="166" spans="1:39" ht="15.5" hidden="1" outlineLevel="1">
      <c r="B166" s="293" t="s">
        <v>244</v>
      </c>
      <c r="C166" s="812" t="s">
        <v>163</v>
      </c>
      <c r="D166" s="294"/>
      <c r="E166" s="294"/>
      <c r="F166" s="294"/>
      <c r="G166" s="294"/>
      <c r="H166" s="294"/>
      <c r="I166" s="294"/>
      <c r="J166" s="294"/>
      <c r="K166" s="294"/>
      <c r="L166" s="294"/>
      <c r="M166" s="294"/>
      <c r="N166" s="815"/>
      <c r="O166" s="294"/>
      <c r="P166" s="294"/>
      <c r="Q166" s="294"/>
      <c r="R166" s="294"/>
      <c r="S166" s="294"/>
      <c r="T166" s="294"/>
      <c r="U166" s="294"/>
      <c r="V166" s="294"/>
      <c r="W166" s="294"/>
      <c r="X166" s="294"/>
      <c r="Y166" s="816">
        <f>Y165</f>
        <v>0</v>
      </c>
      <c r="Z166" s="816">
        <f>Z165</f>
        <v>0</v>
      </c>
      <c r="AA166" s="816">
        <f t="shared" ref="AA166:AL166" si="27">AA165</f>
        <v>0</v>
      </c>
      <c r="AB166" s="816">
        <f t="shared" si="27"/>
        <v>0</v>
      </c>
      <c r="AC166" s="816">
        <f t="shared" si="27"/>
        <v>0</v>
      </c>
      <c r="AD166" s="816">
        <f t="shared" si="27"/>
        <v>0</v>
      </c>
      <c r="AE166" s="816">
        <f t="shared" si="27"/>
        <v>0</v>
      </c>
      <c r="AF166" s="816">
        <f t="shared" si="27"/>
        <v>0</v>
      </c>
      <c r="AG166" s="816">
        <f t="shared" si="27"/>
        <v>0</v>
      </c>
      <c r="AH166" s="816">
        <f t="shared" si="27"/>
        <v>0</v>
      </c>
      <c r="AI166" s="816">
        <f t="shared" si="27"/>
        <v>0</v>
      </c>
      <c r="AJ166" s="816">
        <f t="shared" si="27"/>
        <v>0</v>
      </c>
      <c r="AK166" s="816">
        <f t="shared" si="27"/>
        <v>0</v>
      </c>
      <c r="AL166" s="816">
        <f t="shared" si="27"/>
        <v>0</v>
      </c>
      <c r="AM166" s="470"/>
    </row>
    <row r="167" spans="1:39" ht="15.5" hidden="1" outlineLevel="1">
      <c r="B167" s="293"/>
      <c r="C167" s="821"/>
      <c r="D167" s="820"/>
      <c r="E167" s="820"/>
      <c r="F167" s="820"/>
      <c r="G167" s="820"/>
      <c r="H167" s="820"/>
      <c r="I167" s="820"/>
      <c r="J167" s="820"/>
      <c r="K167" s="820"/>
      <c r="L167" s="820"/>
      <c r="M167" s="820"/>
      <c r="N167" s="812"/>
      <c r="O167" s="820"/>
      <c r="P167" s="820"/>
      <c r="Q167" s="820"/>
      <c r="R167" s="820"/>
      <c r="S167" s="820"/>
      <c r="T167" s="820"/>
      <c r="U167" s="820"/>
      <c r="V167" s="820"/>
      <c r="W167" s="820"/>
      <c r="X167" s="820"/>
      <c r="Y167" s="818"/>
      <c r="Z167" s="818"/>
      <c r="AA167" s="818"/>
      <c r="AB167" s="818"/>
      <c r="AC167" s="818"/>
      <c r="AD167" s="818"/>
      <c r="AE167" s="818"/>
      <c r="AF167" s="818"/>
      <c r="AG167" s="818"/>
      <c r="AH167" s="818"/>
      <c r="AI167" s="818"/>
      <c r="AJ167" s="818"/>
      <c r="AK167" s="818"/>
      <c r="AL167" s="818"/>
      <c r="AM167" s="305"/>
    </row>
    <row r="168" spans="1:39" ht="15.5" hidden="1" outlineLevel="1">
      <c r="A168" s="474">
        <v>7</v>
      </c>
      <c r="B168" s="293" t="s">
        <v>42</v>
      </c>
      <c r="C168" s="812" t="s">
        <v>25</v>
      </c>
      <c r="D168" s="294"/>
      <c r="E168" s="294"/>
      <c r="F168" s="294"/>
      <c r="G168" s="294"/>
      <c r="H168" s="294"/>
      <c r="I168" s="294"/>
      <c r="J168" s="294"/>
      <c r="K168" s="294"/>
      <c r="L168" s="294"/>
      <c r="M168" s="294"/>
      <c r="N168" s="812"/>
      <c r="O168" s="294"/>
      <c r="P168" s="294"/>
      <c r="Q168" s="294"/>
      <c r="R168" s="294"/>
      <c r="S168" s="294"/>
      <c r="T168" s="294"/>
      <c r="U168" s="294"/>
      <c r="V168" s="294"/>
      <c r="W168" s="294"/>
      <c r="X168" s="294"/>
      <c r="Y168" s="814"/>
      <c r="Z168" s="814"/>
      <c r="AA168" s="814"/>
      <c r="AB168" s="814"/>
      <c r="AC168" s="814"/>
      <c r="AD168" s="814"/>
      <c r="AE168" s="814"/>
      <c r="AF168" s="814"/>
      <c r="AG168" s="814"/>
      <c r="AH168" s="814"/>
      <c r="AI168" s="814"/>
      <c r="AJ168" s="814"/>
      <c r="AK168" s="814"/>
      <c r="AL168" s="814"/>
      <c r="AM168" s="295">
        <f>SUM(Y168:AL168)</f>
        <v>0</v>
      </c>
    </row>
    <row r="169" spans="1:39" ht="15.5" hidden="1" outlineLevel="1">
      <c r="B169" s="293" t="s">
        <v>244</v>
      </c>
      <c r="C169" s="812" t="s">
        <v>163</v>
      </c>
      <c r="D169" s="294"/>
      <c r="E169" s="294"/>
      <c r="F169" s="294"/>
      <c r="G169" s="294"/>
      <c r="H169" s="294"/>
      <c r="I169" s="294"/>
      <c r="J169" s="294"/>
      <c r="K169" s="294"/>
      <c r="L169" s="294"/>
      <c r="M169" s="294"/>
      <c r="N169" s="812"/>
      <c r="O169" s="294"/>
      <c r="P169" s="294"/>
      <c r="Q169" s="294"/>
      <c r="R169" s="294"/>
      <c r="S169" s="294"/>
      <c r="T169" s="294"/>
      <c r="U169" s="294"/>
      <c r="V169" s="294"/>
      <c r="W169" s="294"/>
      <c r="X169" s="294"/>
      <c r="Y169" s="816">
        <f>Y168</f>
        <v>0</v>
      </c>
      <c r="Z169" s="816">
        <f>Z168</f>
        <v>0</v>
      </c>
      <c r="AA169" s="816">
        <f t="shared" ref="AA169:AL169" si="28">AA168</f>
        <v>0</v>
      </c>
      <c r="AB169" s="816">
        <f t="shared" si="28"/>
        <v>0</v>
      </c>
      <c r="AC169" s="816">
        <f t="shared" si="28"/>
        <v>0</v>
      </c>
      <c r="AD169" s="816">
        <f t="shared" si="28"/>
        <v>0</v>
      </c>
      <c r="AE169" s="816">
        <f t="shared" si="28"/>
        <v>0</v>
      </c>
      <c r="AF169" s="816">
        <f t="shared" si="28"/>
        <v>0</v>
      </c>
      <c r="AG169" s="816">
        <f t="shared" si="28"/>
        <v>0</v>
      </c>
      <c r="AH169" s="816">
        <f t="shared" si="28"/>
        <v>0</v>
      </c>
      <c r="AI169" s="816">
        <f t="shared" si="28"/>
        <v>0</v>
      </c>
      <c r="AJ169" s="816">
        <f t="shared" si="28"/>
        <v>0</v>
      </c>
      <c r="AK169" s="816">
        <f t="shared" si="28"/>
        <v>0</v>
      </c>
      <c r="AL169" s="816">
        <f t="shared" si="28"/>
        <v>0</v>
      </c>
      <c r="AM169" s="470"/>
    </row>
    <row r="170" spans="1:39" ht="15.5" hidden="1" outlineLevel="1">
      <c r="B170" s="293"/>
      <c r="C170" s="821"/>
      <c r="D170" s="820"/>
      <c r="E170" s="820"/>
      <c r="F170" s="820"/>
      <c r="G170" s="820"/>
      <c r="H170" s="820"/>
      <c r="I170" s="820"/>
      <c r="J170" s="820"/>
      <c r="K170" s="820"/>
      <c r="L170" s="820"/>
      <c r="M170" s="820"/>
      <c r="N170" s="812"/>
      <c r="O170" s="820"/>
      <c r="P170" s="820"/>
      <c r="Q170" s="820"/>
      <c r="R170" s="820"/>
      <c r="S170" s="820"/>
      <c r="T170" s="820"/>
      <c r="U170" s="820"/>
      <c r="V170" s="820"/>
      <c r="W170" s="820"/>
      <c r="X170" s="820"/>
      <c r="Y170" s="818"/>
      <c r="Z170" s="818"/>
      <c r="AA170" s="818"/>
      <c r="AB170" s="818"/>
      <c r="AC170" s="818"/>
      <c r="AD170" s="818"/>
      <c r="AE170" s="818"/>
      <c r="AF170" s="818"/>
      <c r="AG170" s="818"/>
      <c r="AH170" s="818"/>
      <c r="AI170" s="818"/>
      <c r="AJ170" s="818"/>
      <c r="AK170" s="818"/>
      <c r="AL170" s="818"/>
      <c r="AM170" s="305"/>
    </row>
    <row r="171" spans="1:39" s="283" customFormat="1" ht="15.5" hidden="1" outlineLevel="1">
      <c r="A171" s="474">
        <v>8</v>
      </c>
      <c r="B171" s="293" t="s">
        <v>484</v>
      </c>
      <c r="C171" s="812" t="s">
        <v>25</v>
      </c>
      <c r="D171" s="294"/>
      <c r="E171" s="294"/>
      <c r="F171" s="294"/>
      <c r="G171" s="294"/>
      <c r="H171" s="294"/>
      <c r="I171" s="294"/>
      <c r="J171" s="294"/>
      <c r="K171" s="294"/>
      <c r="L171" s="294"/>
      <c r="M171" s="294"/>
      <c r="N171" s="812"/>
      <c r="O171" s="294"/>
      <c r="P171" s="294"/>
      <c r="Q171" s="294"/>
      <c r="R171" s="294"/>
      <c r="S171" s="294"/>
      <c r="T171" s="294"/>
      <c r="U171" s="294"/>
      <c r="V171" s="294"/>
      <c r="W171" s="294"/>
      <c r="X171" s="294"/>
      <c r="Y171" s="814"/>
      <c r="Z171" s="814"/>
      <c r="AA171" s="814"/>
      <c r="AB171" s="814"/>
      <c r="AC171" s="814"/>
      <c r="AD171" s="814"/>
      <c r="AE171" s="814"/>
      <c r="AF171" s="814"/>
      <c r="AG171" s="814"/>
      <c r="AH171" s="814"/>
      <c r="AI171" s="814"/>
      <c r="AJ171" s="814"/>
      <c r="AK171" s="814"/>
      <c r="AL171" s="814"/>
      <c r="AM171" s="295">
        <f>SUM(Y171:AL171)</f>
        <v>0</v>
      </c>
    </row>
    <row r="172" spans="1:39" s="283" customFormat="1" ht="15.5" hidden="1" outlineLevel="1">
      <c r="A172" s="474"/>
      <c r="B172" s="293" t="s">
        <v>244</v>
      </c>
      <c r="C172" s="812" t="s">
        <v>163</v>
      </c>
      <c r="D172" s="294"/>
      <c r="E172" s="294"/>
      <c r="F172" s="294"/>
      <c r="G172" s="294"/>
      <c r="H172" s="294"/>
      <c r="I172" s="294"/>
      <c r="J172" s="294"/>
      <c r="K172" s="294"/>
      <c r="L172" s="294"/>
      <c r="M172" s="294"/>
      <c r="N172" s="812"/>
      <c r="O172" s="294"/>
      <c r="P172" s="294"/>
      <c r="Q172" s="294"/>
      <c r="R172" s="294"/>
      <c r="S172" s="294"/>
      <c r="T172" s="294"/>
      <c r="U172" s="294"/>
      <c r="V172" s="294"/>
      <c r="W172" s="294"/>
      <c r="X172" s="294"/>
      <c r="Y172" s="816">
        <f>Y171</f>
        <v>0</v>
      </c>
      <c r="Z172" s="816">
        <f>Z171</f>
        <v>0</v>
      </c>
      <c r="AA172" s="816">
        <f t="shared" ref="AA172:AL172" si="29">AA171</f>
        <v>0</v>
      </c>
      <c r="AB172" s="816">
        <f t="shared" si="29"/>
        <v>0</v>
      </c>
      <c r="AC172" s="816">
        <f t="shared" si="29"/>
        <v>0</v>
      </c>
      <c r="AD172" s="816">
        <f t="shared" si="29"/>
        <v>0</v>
      </c>
      <c r="AE172" s="816">
        <f t="shared" si="29"/>
        <v>0</v>
      </c>
      <c r="AF172" s="816">
        <f t="shared" si="29"/>
        <v>0</v>
      </c>
      <c r="AG172" s="816">
        <f t="shared" si="29"/>
        <v>0</v>
      </c>
      <c r="AH172" s="816">
        <f t="shared" si="29"/>
        <v>0</v>
      </c>
      <c r="AI172" s="816">
        <f t="shared" si="29"/>
        <v>0</v>
      </c>
      <c r="AJ172" s="816">
        <f t="shared" si="29"/>
        <v>0</v>
      </c>
      <c r="AK172" s="816">
        <f t="shared" si="29"/>
        <v>0</v>
      </c>
      <c r="AL172" s="816">
        <f t="shared" si="29"/>
        <v>0</v>
      </c>
      <c r="AM172" s="470"/>
    </row>
    <row r="173" spans="1:39" s="283" customFormat="1" ht="15.5" hidden="1" outlineLevel="1">
      <c r="A173" s="474"/>
      <c r="B173" s="293"/>
      <c r="C173" s="821"/>
      <c r="D173" s="820"/>
      <c r="E173" s="820"/>
      <c r="F173" s="820"/>
      <c r="G173" s="820"/>
      <c r="H173" s="820"/>
      <c r="I173" s="820"/>
      <c r="J173" s="820"/>
      <c r="K173" s="820"/>
      <c r="L173" s="820"/>
      <c r="M173" s="820"/>
      <c r="N173" s="812"/>
      <c r="O173" s="820"/>
      <c r="P173" s="820"/>
      <c r="Q173" s="820"/>
      <c r="R173" s="820"/>
      <c r="S173" s="820"/>
      <c r="T173" s="820"/>
      <c r="U173" s="820"/>
      <c r="V173" s="820"/>
      <c r="W173" s="820"/>
      <c r="X173" s="820"/>
      <c r="Y173" s="818"/>
      <c r="Z173" s="818"/>
      <c r="AA173" s="818"/>
      <c r="AB173" s="818"/>
      <c r="AC173" s="818"/>
      <c r="AD173" s="818"/>
      <c r="AE173" s="818"/>
      <c r="AF173" s="818"/>
      <c r="AG173" s="818"/>
      <c r="AH173" s="818"/>
      <c r="AI173" s="818"/>
      <c r="AJ173" s="818"/>
      <c r="AK173" s="818"/>
      <c r="AL173" s="818"/>
      <c r="AM173" s="305"/>
    </row>
    <row r="174" spans="1:39" ht="15.5" hidden="1" outlineLevel="1">
      <c r="A174" s="474">
        <v>9</v>
      </c>
      <c r="B174" s="293" t="s">
        <v>7</v>
      </c>
      <c r="C174" s="812" t="s">
        <v>25</v>
      </c>
      <c r="D174" s="294"/>
      <c r="E174" s="294"/>
      <c r="F174" s="294"/>
      <c r="G174" s="294"/>
      <c r="H174" s="294"/>
      <c r="I174" s="294"/>
      <c r="J174" s="294"/>
      <c r="K174" s="294"/>
      <c r="L174" s="294"/>
      <c r="M174" s="294"/>
      <c r="N174" s="812"/>
      <c r="O174" s="294"/>
      <c r="P174" s="294"/>
      <c r="Q174" s="294"/>
      <c r="R174" s="294"/>
      <c r="S174" s="294"/>
      <c r="T174" s="294"/>
      <c r="U174" s="294"/>
      <c r="V174" s="294"/>
      <c r="W174" s="294"/>
      <c r="X174" s="294"/>
      <c r="Y174" s="814"/>
      <c r="Z174" s="814"/>
      <c r="AA174" s="814"/>
      <c r="AB174" s="814"/>
      <c r="AC174" s="814"/>
      <c r="AD174" s="814"/>
      <c r="AE174" s="814"/>
      <c r="AF174" s="814"/>
      <c r="AG174" s="814"/>
      <c r="AH174" s="814"/>
      <c r="AI174" s="814"/>
      <c r="AJ174" s="814"/>
      <c r="AK174" s="814"/>
      <c r="AL174" s="814"/>
      <c r="AM174" s="295">
        <f>SUM(Y174:AL174)</f>
        <v>0</v>
      </c>
    </row>
    <row r="175" spans="1:39" ht="15.5" hidden="1" outlineLevel="1">
      <c r="B175" s="293" t="s">
        <v>244</v>
      </c>
      <c r="C175" s="812" t="s">
        <v>163</v>
      </c>
      <c r="D175" s="294"/>
      <c r="E175" s="294"/>
      <c r="F175" s="294"/>
      <c r="G175" s="294"/>
      <c r="H175" s="294"/>
      <c r="I175" s="294"/>
      <c r="J175" s="294"/>
      <c r="K175" s="294"/>
      <c r="L175" s="294"/>
      <c r="M175" s="294"/>
      <c r="N175" s="812"/>
      <c r="O175" s="294"/>
      <c r="P175" s="294"/>
      <c r="Q175" s="294"/>
      <c r="R175" s="294"/>
      <c r="S175" s="294"/>
      <c r="T175" s="294"/>
      <c r="U175" s="294"/>
      <c r="V175" s="294"/>
      <c r="W175" s="294"/>
      <c r="X175" s="294"/>
      <c r="Y175" s="816">
        <f>Y174</f>
        <v>0</v>
      </c>
      <c r="Z175" s="816">
        <f>Z174</f>
        <v>0</v>
      </c>
      <c r="AA175" s="816">
        <f t="shared" ref="AA175:AL175" si="30">AA174</f>
        <v>0</v>
      </c>
      <c r="AB175" s="816">
        <f t="shared" si="30"/>
        <v>0</v>
      </c>
      <c r="AC175" s="816">
        <f t="shared" si="30"/>
        <v>0</v>
      </c>
      <c r="AD175" s="816">
        <f t="shared" si="30"/>
        <v>0</v>
      </c>
      <c r="AE175" s="816">
        <f t="shared" si="30"/>
        <v>0</v>
      </c>
      <c r="AF175" s="816">
        <f t="shared" si="30"/>
        <v>0</v>
      </c>
      <c r="AG175" s="816">
        <f t="shared" si="30"/>
        <v>0</v>
      </c>
      <c r="AH175" s="816">
        <f t="shared" si="30"/>
        <v>0</v>
      </c>
      <c r="AI175" s="816">
        <f t="shared" si="30"/>
        <v>0</v>
      </c>
      <c r="AJ175" s="816">
        <f t="shared" si="30"/>
        <v>0</v>
      </c>
      <c r="AK175" s="816">
        <f t="shared" si="30"/>
        <v>0</v>
      </c>
      <c r="AL175" s="816">
        <f t="shared" si="30"/>
        <v>0</v>
      </c>
      <c r="AM175" s="470"/>
    </row>
    <row r="176" spans="1:39" ht="15.5" hidden="1" outlineLevel="1">
      <c r="B176" s="306"/>
      <c r="C176" s="822"/>
      <c r="D176" s="812"/>
      <c r="E176" s="812"/>
      <c r="F176" s="812"/>
      <c r="G176" s="812"/>
      <c r="H176" s="812"/>
      <c r="I176" s="812"/>
      <c r="J176" s="812"/>
      <c r="K176" s="812"/>
      <c r="L176" s="812"/>
      <c r="M176" s="812"/>
      <c r="N176" s="812"/>
      <c r="O176" s="812"/>
      <c r="P176" s="812"/>
      <c r="Q176" s="812"/>
      <c r="R176" s="812"/>
      <c r="S176" s="812"/>
      <c r="T176" s="812"/>
      <c r="U176" s="812"/>
      <c r="V176" s="812"/>
      <c r="W176" s="812"/>
      <c r="X176" s="812"/>
      <c r="Y176" s="818"/>
      <c r="Z176" s="818"/>
      <c r="AA176" s="818"/>
      <c r="AB176" s="818"/>
      <c r="AC176" s="818"/>
      <c r="AD176" s="818"/>
      <c r="AE176" s="818"/>
      <c r="AF176" s="818"/>
      <c r="AG176" s="818"/>
      <c r="AH176" s="818"/>
      <c r="AI176" s="818"/>
      <c r="AJ176" s="818"/>
      <c r="AK176" s="818"/>
      <c r="AL176" s="818"/>
      <c r="AM176" s="305"/>
    </row>
    <row r="177" spans="1:39" ht="15.5" hidden="1" outlineLevel="1">
      <c r="A177" s="475"/>
      <c r="B177" s="287" t="s">
        <v>8</v>
      </c>
      <c r="C177" s="810"/>
      <c r="D177" s="810"/>
      <c r="E177" s="810"/>
      <c r="F177" s="810"/>
      <c r="G177" s="810"/>
      <c r="H177" s="810"/>
      <c r="I177" s="810"/>
      <c r="J177" s="810"/>
      <c r="K177" s="810"/>
      <c r="L177" s="810"/>
      <c r="M177" s="810"/>
      <c r="N177" s="812"/>
      <c r="O177" s="810"/>
      <c r="P177" s="810"/>
      <c r="Q177" s="810"/>
      <c r="R177" s="810"/>
      <c r="S177" s="810"/>
      <c r="T177" s="810"/>
      <c r="U177" s="810"/>
      <c r="V177" s="810"/>
      <c r="W177" s="810"/>
      <c r="X177" s="810"/>
      <c r="Y177" s="823"/>
      <c r="Z177" s="823"/>
      <c r="AA177" s="823"/>
      <c r="AB177" s="823"/>
      <c r="AC177" s="823"/>
      <c r="AD177" s="823"/>
      <c r="AE177" s="823"/>
      <c r="AF177" s="823"/>
      <c r="AG177" s="823"/>
      <c r="AH177" s="823"/>
      <c r="AI177" s="823"/>
      <c r="AJ177" s="823"/>
      <c r="AK177" s="823"/>
      <c r="AL177" s="823"/>
      <c r="AM177" s="291"/>
    </row>
    <row r="178" spans="1:39" ht="15.5" hidden="1" outlineLevel="1">
      <c r="A178" s="474">
        <v>10</v>
      </c>
      <c r="B178" s="824" t="s">
        <v>22</v>
      </c>
      <c r="C178" s="812"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863"/>
      <c r="Z178" s="864"/>
      <c r="AA178" s="864"/>
      <c r="AB178" s="391"/>
      <c r="AC178" s="391"/>
      <c r="AD178" s="391"/>
      <c r="AE178" s="391"/>
      <c r="AF178" s="391"/>
      <c r="AG178" s="391"/>
      <c r="AH178" s="391"/>
      <c r="AI178" s="391"/>
      <c r="AJ178" s="391"/>
      <c r="AK178" s="391"/>
      <c r="AL178" s="391"/>
      <c r="AM178" s="295">
        <f>SUM(Y178:AL178)</f>
        <v>0</v>
      </c>
    </row>
    <row r="179" spans="1:39" ht="15.5" hidden="1" outlineLevel="1">
      <c r="B179" s="293" t="s">
        <v>244</v>
      </c>
      <c r="C179" s="812"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816">
        <f>Y178</f>
        <v>0</v>
      </c>
      <c r="Z179" s="816">
        <f>Z178</f>
        <v>0</v>
      </c>
      <c r="AA179" s="816">
        <f t="shared" ref="AA179:AL179" si="31">AA178</f>
        <v>0</v>
      </c>
      <c r="AB179" s="816">
        <f t="shared" si="31"/>
        <v>0</v>
      </c>
      <c r="AC179" s="816">
        <f t="shared" si="31"/>
        <v>0</v>
      </c>
      <c r="AD179" s="816">
        <f t="shared" si="31"/>
        <v>0</v>
      </c>
      <c r="AE179" s="816">
        <f t="shared" si="31"/>
        <v>0</v>
      </c>
      <c r="AF179" s="816">
        <f t="shared" si="31"/>
        <v>0</v>
      </c>
      <c r="AG179" s="816">
        <f t="shared" si="31"/>
        <v>0</v>
      </c>
      <c r="AH179" s="816">
        <f t="shared" si="31"/>
        <v>0</v>
      </c>
      <c r="AI179" s="816">
        <f t="shared" si="31"/>
        <v>0</v>
      </c>
      <c r="AJ179" s="816">
        <f t="shared" si="31"/>
        <v>0</v>
      </c>
      <c r="AK179" s="816">
        <f t="shared" si="31"/>
        <v>0</v>
      </c>
      <c r="AL179" s="816">
        <f t="shared" si="31"/>
        <v>0</v>
      </c>
      <c r="AM179" s="470"/>
    </row>
    <row r="180" spans="1:39" ht="15.5" hidden="1" outlineLevel="1">
      <c r="B180" s="824"/>
      <c r="C180" s="825"/>
      <c r="D180" s="812"/>
      <c r="E180" s="812"/>
      <c r="F180" s="812"/>
      <c r="G180" s="812"/>
      <c r="H180" s="812"/>
      <c r="I180" s="812"/>
      <c r="J180" s="812"/>
      <c r="K180" s="812"/>
      <c r="L180" s="812"/>
      <c r="M180" s="812"/>
      <c r="N180" s="812"/>
      <c r="O180" s="812"/>
      <c r="P180" s="812"/>
      <c r="Q180" s="812"/>
      <c r="R180" s="812"/>
      <c r="S180" s="812"/>
      <c r="T180" s="812"/>
      <c r="U180" s="812"/>
      <c r="V180" s="812"/>
      <c r="W180" s="812"/>
      <c r="X180" s="812"/>
      <c r="Y180" s="392"/>
      <c r="Z180" s="392"/>
      <c r="AA180" s="392"/>
      <c r="AB180" s="392"/>
      <c r="AC180" s="392"/>
      <c r="AD180" s="392"/>
      <c r="AE180" s="392"/>
      <c r="AF180" s="392"/>
      <c r="AG180" s="392"/>
      <c r="AH180" s="392"/>
      <c r="AI180" s="392"/>
      <c r="AJ180" s="392"/>
      <c r="AK180" s="392"/>
      <c r="AL180" s="392"/>
      <c r="AM180" s="311"/>
    </row>
    <row r="181" spans="1:39" ht="15.5" hidden="1" outlineLevel="1">
      <c r="A181" s="474">
        <v>11</v>
      </c>
      <c r="B181" s="485" t="s">
        <v>21</v>
      </c>
      <c r="C181" s="812"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391"/>
      <c r="Z181" s="864"/>
      <c r="AA181" s="391"/>
      <c r="AB181" s="391"/>
      <c r="AC181" s="391"/>
      <c r="AD181" s="391"/>
      <c r="AE181" s="391"/>
      <c r="AF181" s="391"/>
      <c r="AG181" s="391"/>
      <c r="AH181" s="391"/>
      <c r="AI181" s="391"/>
      <c r="AJ181" s="391"/>
      <c r="AK181" s="391"/>
      <c r="AL181" s="391"/>
      <c r="AM181" s="295">
        <f>SUM(Y181:AL181)</f>
        <v>0</v>
      </c>
    </row>
    <row r="182" spans="1:39" ht="15.5" hidden="1" outlineLevel="1">
      <c r="B182" s="293" t="s">
        <v>244</v>
      </c>
      <c r="C182" s="812"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816">
        <f>Y181</f>
        <v>0</v>
      </c>
      <c r="Z182" s="816">
        <f>Z181</f>
        <v>0</v>
      </c>
      <c r="AA182" s="816">
        <f t="shared" ref="AA182:AL182" si="32">AA181</f>
        <v>0</v>
      </c>
      <c r="AB182" s="816">
        <f t="shared" si="32"/>
        <v>0</v>
      </c>
      <c r="AC182" s="816">
        <f t="shared" si="32"/>
        <v>0</v>
      </c>
      <c r="AD182" s="816">
        <f t="shared" si="32"/>
        <v>0</v>
      </c>
      <c r="AE182" s="816">
        <f t="shared" si="32"/>
        <v>0</v>
      </c>
      <c r="AF182" s="816">
        <f t="shared" si="32"/>
        <v>0</v>
      </c>
      <c r="AG182" s="816">
        <f t="shared" si="32"/>
        <v>0</v>
      </c>
      <c r="AH182" s="816">
        <f t="shared" si="32"/>
        <v>0</v>
      </c>
      <c r="AI182" s="816">
        <f t="shared" si="32"/>
        <v>0</v>
      </c>
      <c r="AJ182" s="816">
        <f t="shared" si="32"/>
        <v>0</v>
      </c>
      <c r="AK182" s="816">
        <f t="shared" si="32"/>
        <v>0</v>
      </c>
      <c r="AL182" s="816">
        <f t="shared" si="32"/>
        <v>0</v>
      </c>
      <c r="AM182" s="470"/>
    </row>
    <row r="183" spans="1:39" ht="15.5" hidden="1" outlineLevel="1">
      <c r="B183" s="485"/>
      <c r="C183" s="825"/>
      <c r="D183" s="812"/>
      <c r="E183" s="812"/>
      <c r="F183" s="812"/>
      <c r="G183" s="812"/>
      <c r="H183" s="812"/>
      <c r="I183" s="812"/>
      <c r="J183" s="812"/>
      <c r="K183" s="812"/>
      <c r="L183" s="812"/>
      <c r="M183" s="812"/>
      <c r="N183" s="812"/>
      <c r="O183" s="812"/>
      <c r="P183" s="812"/>
      <c r="Q183" s="812"/>
      <c r="R183" s="812"/>
      <c r="S183" s="812"/>
      <c r="T183" s="812"/>
      <c r="U183" s="812"/>
      <c r="V183" s="812"/>
      <c r="W183" s="812"/>
      <c r="X183" s="812"/>
      <c r="Y183" s="392"/>
      <c r="Z183" s="393"/>
      <c r="AA183" s="392"/>
      <c r="AB183" s="392"/>
      <c r="AC183" s="392"/>
      <c r="AD183" s="392"/>
      <c r="AE183" s="392"/>
      <c r="AF183" s="392"/>
      <c r="AG183" s="392"/>
      <c r="AH183" s="392"/>
      <c r="AI183" s="392"/>
      <c r="AJ183" s="392"/>
      <c r="AK183" s="392"/>
      <c r="AL183" s="392"/>
      <c r="AM183" s="311"/>
    </row>
    <row r="184" spans="1:39" ht="15.5" hidden="1" outlineLevel="1">
      <c r="A184" s="474">
        <v>12</v>
      </c>
      <c r="B184" s="485" t="s">
        <v>23</v>
      </c>
      <c r="C184" s="812"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391"/>
      <c r="Z184" s="391"/>
      <c r="AA184" s="391"/>
      <c r="AB184" s="391"/>
      <c r="AC184" s="391"/>
      <c r="AD184" s="391"/>
      <c r="AE184" s="391"/>
      <c r="AF184" s="391"/>
      <c r="AG184" s="391"/>
      <c r="AH184" s="391"/>
      <c r="AI184" s="391"/>
      <c r="AJ184" s="391"/>
      <c r="AK184" s="391"/>
      <c r="AL184" s="391"/>
      <c r="AM184" s="295">
        <f>SUM(Y184:AL184)</f>
        <v>0</v>
      </c>
    </row>
    <row r="185" spans="1:39" ht="15.5" hidden="1" outlineLevel="1">
      <c r="B185" s="293" t="s">
        <v>244</v>
      </c>
      <c r="C185" s="812"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816">
        <f>Y184</f>
        <v>0</v>
      </c>
      <c r="Z185" s="816">
        <f>Z184</f>
        <v>0</v>
      </c>
      <c r="AA185" s="816">
        <f t="shared" ref="AA185:AL185" si="33">AA184</f>
        <v>0</v>
      </c>
      <c r="AB185" s="816">
        <f t="shared" si="33"/>
        <v>0</v>
      </c>
      <c r="AC185" s="816">
        <f t="shared" si="33"/>
        <v>0</v>
      </c>
      <c r="AD185" s="816">
        <f t="shared" si="33"/>
        <v>0</v>
      </c>
      <c r="AE185" s="816">
        <f t="shared" si="33"/>
        <v>0</v>
      </c>
      <c r="AF185" s="816">
        <f t="shared" si="33"/>
        <v>0</v>
      </c>
      <c r="AG185" s="816">
        <f t="shared" si="33"/>
        <v>0</v>
      </c>
      <c r="AH185" s="816">
        <f t="shared" si="33"/>
        <v>0</v>
      </c>
      <c r="AI185" s="816">
        <f t="shared" si="33"/>
        <v>0</v>
      </c>
      <c r="AJ185" s="816">
        <f t="shared" si="33"/>
        <v>0</v>
      </c>
      <c r="AK185" s="816">
        <f t="shared" si="33"/>
        <v>0</v>
      </c>
      <c r="AL185" s="816">
        <f t="shared" si="33"/>
        <v>0</v>
      </c>
      <c r="AM185" s="470"/>
    </row>
    <row r="186" spans="1:39" ht="15.5" hidden="1" outlineLevel="1">
      <c r="B186" s="485"/>
      <c r="C186" s="825"/>
      <c r="D186" s="826"/>
      <c r="E186" s="826"/>
      <c r="F186" s="826"/>
      <c r="G186" s="826"/>
      <c r="H186" s="826"/>
      <c r="I186" s="826"/>
      <c r="J186" s="826"/>
      <c r="K186" s="826"/>
      <c r="L186" s="826"/>
      <c r="M186" s="826"/>
      <c r="N186" s="812"/>
      <c r="O186" s="826"/>
      <c r="P186" s="826"/>
      <c r="Q186" s="826"/>
      <c r="R186" s="826"/>
      <c r="S186" s="826"/>
      <c r="T186" s="826"/>
      <c r="U186" s="826"/>
      <c r="V186" s="826"/>
      <c r="W186" s="826"/>
      <c r="X186" s="826"/>
      <c r="Y186" s="392"/>
      <c r="Z186" s="393"/>
      <c r="AA186" s="392"/>
      <c r="AB186" s="392"/>
      <c r="AC186" s="392"/>
      <c r="AD186" s="392"/>
      <c r="AE186" s="392"/>
      <c r="AF186" s="392"/>
      <c r="AG186" s="392"/>
      <c r="AH186" s="392"/>
      <c r="AI186" s="392"/>
      <c r="AJ186" s="392"/>
      <c r="AK186" s="392"/>
      <c r="AL186" s="392"/>
      <c r="AM186" s="311"/>
    </row>
    <row r="187" spans="1:39" ht="15.5" hidden="1" outlineLevel="1">
      <c r="A187" s="474">
        <v>13</v>
      </c>
      <c r="B187" s="485" t="s">
        <v>24</v>
      </c>
      <c r="C187" s="812"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391"/>
      <c r="Z187" s="391"/>
      <c r="AA187" s="391"/>
      <c r="AB187" s="391"/>
      <c r="AC187" s="391"/>
      <c r="AD187" s="391"/>
      <c r="AE187" s="391"/>
      <c r="AF187" s="391"/>
      <c r="AG187" s="391"/>
      <c r="AH187" s="391"/>
      <c r="AI187" s="391"/>
      <c r="AJ187" s="391"/>
      <c r="AK187" s="391"/>
      <c r="AL187" s="391"/>
      <c r="AM187" s="295">
        <f>SUM(Y187:AL187)</f>
        <v>0</v>
      </c>
    </row>
    <row r="188" spans="1:39" ht="15.5" hidden="1" outlineLevel="1">
      <c r="B188" s="293" t="s">
        <v>244</v>
      </c>
      <c r="C188" s="812"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816">
        <f>Y187</f>
        <v>0</v>
      </c>
      <c r="Z188" s="816">
        <f>Z187</f>
        <v>0</v>
      </c>
      <c r="AA188" s="816">
        <f t="shared" ref="AA188:AL188" si="34">AA187</f>
        <v>0</v>
      </c>
      <c r="AB188" s="816">
        <f t="shared" si="34"/>
        <v>0</v>
      </c>
      <c r="AC188" s="816">
        <f t="shared" si="34"/>
        <v>0</v>
      </c>
      <c r="AD188" s="816">
        <f t="shared" si="34"/>
        <v>0</v>
      </c>
      <c r="AE188" s="816">
        <f t="shared" si="34"/>
        <v>0</v>
      </c>
      <c r="AF188" s="816">
        <f t="shared" si="34"/>
        <v>0</v>
      </c>
      <c r="AG188" s="816">
        <f t="shared" si="34"/>
        <v>0</v>
      </c>
      <c r="AH188" s="816">
        <f t="shared" si="34"/>
        <v>0</v>
      </c>
      <c r="AI188" s="816">
        <f t="shared" si="34"/>
        <v>0</v>
      </c>
      <c r="AJ188" s="816">
        <f t="shared" si="34"/>
        <v>0</v>
      </c>
      <c r="AK188" s="816">
        <f t="shared" si="34"/>
        <v>0</v>
      </c>
      <c r="AL188" s="816">
        <f t="shared" si="34"/>
        <v>0</v>
      </c>
      <c r="AM188" s="470"/>
    </row>
    <row r="189" spans="1:39" ht="15.5" hidden="1" outlineLevel="1">
      <c r="B189" s="485"/>
      <c r="C189" s="825"/>
      <c r="D189" s="826"/>
      <c r="E189" s="826"/>
      <c r="F189" s="826"/>
      <c r="G189" s="826"/>
      <c r="H189" s="826"/>
      <c r="I189" s="826"/>
      <c r="J189" s="826"/>
      <c r="K189" s="826"/>
      <c r="L189" s="826"/>
      <c r="M189" s="826"/>
      <c r="N189" s="812"/>
      <c r="O189" s="826"/>
      <c r="P189" s="826"/>
      <c r="Q189" s="826"/>
      <c r="R189" s="826"/>
      <c r="S189" s="826"/>
      <c r="T189" s="826"/>
      <c r="U189" s="826"/>
      <c r="V189" s="826"/>
      <c r="W189" s="826"/>
      <c r="X189" s="826"/>
      <c r="Y189" s="392"/>
      <c r="Z189" s="392"/>
      <c r="AA189" s="392"/>
      <c r="AB189" s="392"/>
      <c r="AC189" s="392"/>
      <c r="AD189" s="392"/>
      <c r="AE189" s="392"/>
      <c r="AF189" s="392"/>
      <c r="AG189" s="392"/>
      <c r="AH189" s="392"/>
      <c r="AI189" s="392"/>
      <c r="AJ189" s="392"/>
      <c r="AK189" s="392"/>
      <c r="AL189" s="392"/>
      <c r="AM189" s="311"/>
    </row>
    <row r="190" spans="1:39" ht="15.5" hidden="1" outlineLevel="1">
      <c r="A190" s="474">
        <v>14</v>
      </c>
      <c r="B190" s="485" t="s">
        <v>20</v>
      </c>
      <c r="C190" s="812"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391"/>
      <c r="Z190" s="391"/>
      <c r="AA190" s="391"/>
      <c r="AB190" s="391"/>
      <c r="AC190" s="391"/>
      <c r="AD190" s="391"/>
      <c r="AE190" s="391"/>
      <c r="AF190" s="391"/>
      <c r="AG190" s="391"/>
      <c r="AH190" s="391"/>
      <c r="AI190" s="391"/>
      <c r="AJ190" s="391"/>
      <c r="AK190" s="391"/>
      <c r="AL190" s="391"/>
      <c r="AM190" s="295">
        <f>SUM(Y190:AL190)</f>
        <v>0</v>
      </c>
    </row>
    <row r="191" spans="1:39" ht="15.5" hidden="1" outlineLevel="1">
      <c r="B191" s="293" t="s">
        <v>244</v>
      </c>
      <c r="C191" s="812"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816">
        <f>Y190</f>
        <v>0</v>
      </c>
      <c r="Z191" s="816">
        <f>Z190</f>
        <v>0</v>
      </c>
      <c r="AA191" s="816">
        <f t="shared" ref="AA191:AL191" si="35">AA190</f>
        <v>0</v>
      </c>
      <c r="AB191" s="816">
        <f t="shared" si="35"/>
        <v>0</v>
      </c>
      <c r="AC191" s="816">
        <f t="shared" si="35"/>
        <v>0</v>
      </c>
      <c r="AD191" s="816">
        <f t="shared" si="35"/>
        <v>0</v>
      </c>
      <c r="AE191" s="816">
        <f t="shared" si="35"/>
        <v>0</v>
      </c>
      <c r="AF191" s="816">
        <f t="shared" si="35"/>
        <v>0</v>
      </c>
      <c r="AG191" s="816">
        <f t="shared" si="35"/>
        <v>0</v>
      </c>
      <c r="AH191" s="816">
        <f t="shared" si="35"/>
        <v>0</v>
      </c>
      <c r="AI191" s="816">
        <f t="shared" si="35"/>
        <v>0</v>
      </c>
      <c r="AJ191" s="816">
        <f t="shared" si="35"/>
        <v>0</v>
      </c>
      <c r="AK191" s="816">
        <f t="shared" si="35"/>
        <v>0</v>
      </c>
      <c r="AL191" s="816">
        <f t="shared" si="35"/>
        <v>0</v>
      </c>
      <c r="AM191" s="470"/>
    </row>
    <row r="192" spans="1:39" ht="15.5" hidden="1" outlineLevel="1">
      <c r="B192" s="485"/>
      <c r="C192" s="825"/>
      <c r="D192" s="826"/>
      <c r="E192" s="826"/>
      <c r="F192" s="826"/>
      <c r="G192" s="826"/>
      <c r="H192" s="826"/>
      <c r="I192" s="826"/>
      <c r="J192" s="826"/>
      <c r="K192" s="826"/>
      <c r="L192" s="826"/>
      <c r="M192" s="826"/>
      <c r="N192" s="812"/>
      <c r="O192" s="826"/>
      <c r="P192" s="826"/>
      <c r="Q192" s="826"/>
      <c r="R192" s="826"/>
      <c r="S192" s="826"/>
      <c r="T192" s="826"/>
      <c r="U192" s="826"/>
      <c r="V192" s="826"/>
      <c r="W192" s="826"/>
      <c r="X192" s="826"/>
      <c r="Y192" s="392"/>
      <c r="Z192" s="393"/>
      <c r="AA192" s="392"/>
      <c r="AB192" s="392"/>
      <c r="AC192" s="392"/>
      <c r="AD192" s="392"/>
      <c r="AE192" s="392"/>
      <c r="AF192" s="392"/>
      <c r="AG192" s="392"/>
      <c r="AH192" s="392"/>
      <c r="AI192" s="392"/>
      <c r="AJ192" s="392"/>
      <c r="AK192" s="392"/>
      <c r="AL192" s="392"/>
      <c r="AM192" s="311"/>
    </row>
    <row r="193" spans="1:39" s="283" customFormat="1" ht="15.5" hidden="1" outlineLevel="1">
      <c r="A193" s="474">
        <v>15</v>
      </c>
      <c r="B193" s="485" t="s">
        <v>485</v>
      </c>
      <c r="C193" s="812" t="s">
        <v>25</v>
      </c>
      <c r="D193" s="294"/>
      <c r="E193" s="294"/>
      <c r="F193" s="294"/>
      <c r="G193" s="294"/>
      <c r="H193" s="294"/>
      <c r="I193" s="294"/>
      <c r="J193" s="294"/>
      <c r="K193" s="294"/>
      <c r="L193" s="294"/>
      <c r="M193" s="294"/>
      <c r="N193" s="812"/>
      <c r="O193" s="294"/>
      <c r="P193" s="294"/>
      <c r="Q193" s="294"/>
      <c r="R193" s="294"/>
      <c r="S193" s="294"/>
      <c r="T193" s="294"/>
      <c r="U193" s="294"/>
      <c r="V193" s="294"/>
      <c r="W193" s="294"/>
      <c r="X193" s="294"/>
      <c r="Y193" s="391"/>
      <c r="Z193" s="391"/>
      <c r="AA193" s="391"/>
      <c r="AB193" s="391"/>
      <c r="AC193" s="391"/>
      <c r="AD193" s="391"/>
      <c r="AE193" s="391"/>
      <c r="AF193" s="391"/>
      <c r="AG193" s="391"/>
      <c r="AH193" s="391"/>
      <c r="AI193" s="391"/>
      <c r="AJ193" s="391"/>
      <c r="AK193" s="391"/>
      <c r="AL193" s="391"/>
      <c r="AM193" s="295">
        <f>SUM(Y193:AL193)</f>
        <v>0</v>
      </c>
    </row>
    <row r="194" spans="1:39" s="283" customFormat="1" ht="15.5" hidden="1" outlineLevel="1">
      <c r="A194" s="474"/>
      <c r="B194" s="313" t="s">
        <v>244</v>
      </c>
      <c r="C194" s="812" t="s">
        <v>163</v>
      </c>
      <c r="D194" s="294"/>
      <c r="E194" s="294"/>
      <c r="F194" s="294"/>
      <c r="G194" s="294"/>
      <c r="H194" s="294"/>
      <c r="I194" s="294"/>
      <c r="J194" s="294"/>
      <c r="K194" s="294"/>
      <c r="L194" s="294"/>
      <c r="M194" s="294"/>
      <c r="N194" s="812"/>
      <c r="O194" s="294"/>
      <c r="P194" s="294"/>
      <c r="Q194" s="294"/>
      <c r="R194" s="294"/>
      <c r="S194" s="294"/>
      <c r="T194" s="294"/>
      <c r="U194" s="294"/>
      <c r="V194" s="294"/>
      <c r="W194" s="294"/>
      <c r="X194" s="294"/>
      <c r="Y194" s="816">
        <f>Y193</f>
        <v>0</v>
      </c>
      <c r="Z194" s="816">
        <f>Z193</f>
        <v>0</v>
      </c>
      <c r="AA194" s="816">
        <f t="shared" ref="AA194:AL194" si="36">AA193</f>
        <v>0</v>
      </c>
      <c r="AB194" s="816">
        <f t="shared" si="36"/>
        <v>0</v>
      </c>
      <c r="AC194" s="816">
        <f t="shared" si="36"/>
        <v>0</v>
      </c>
      <c r="AD194" s="816">
        <f t="shared" si="36"/>
        <v>0</v>
      </c>
      <c r="AE194" s="816">
        <f t="shared" si="36"/>
        <v>0</v>
      </c>
      <c r="AF194" s="816">
        <f t="shared" si="36"/>
        <v>0</v>
      </c>
      <c r="AG194" s="816">
        <f t="shared" si="36"/>
        <v>0</v>
      </c>
      <c r="AH194" s="816">
        <f t="shared" si="36"/>
        <v>0</v>
      </c>
      <c r="AI194" s="816">
        <f t="shared" si="36"/>
        <v>0</v>
      </c>
      <c r="AJ194" s="816">
        <f t="shared" si="36"/>
        <v>0</v>
      </c>
      <c r="AK194" s="816">
        <f t="shared" si="36"/>
        <v>0</v>
      </c>
      <c r="AL194" s="816">
        <f t="shared" si="36"/>
        <v>0</v>
      </c>
      <c r="AM194" s="470"/>
    </row>
    <row r="195" spans="1:39" s="283" customFormat="1" ht="15.5" hidden="1" outlineLevel="1">
      <c r="A195" s="474"/>
      <c r="B195" s="485"/>
      <c r="C195" s="825"/>
      <c r="D195" s="826"/>
      <c r="E195" s="826"/>
      <c r="F195" s="826"/>
      <c r="G195" s="826"/>
      <c r="H195" s="826"/>
      <c r="I195" s="826"/>
      <c r="J195" s="826"/>
      <c r="K195" s="826"/>
      <c r="L195" s="826"/>
      <c r="M195" s="826"/>
      <c r="N195" s="812"/>
      <c r="O195" s="826"/>
      <c r="P195" s="826"/>
      <c r="Q195" s="826"/>
      <c r="R195" s="826"/>
      <c r="S195" s="826"/>
      <c r="T195" s="826"/>
      <c r="U195" s="826"/>
      <c r="V195" s="826"/>
      <c r="W195" s="826"/>
      <c r="X195" s="826"/>
      <c r="Y195" s="394"/>
      <c r="Z195" s="392"/>
      <c r="AA195" s="392"/>
      <c r="AB195" s="392"/>
      <c r="AC195" s="392"/>
      <c r="AD195" s="392"/>
      <c r="AE195" s="392"/>
      <c r="AF195" s="392"/>
      <c r="AG195" s="392"/>
      <c r="AH195" s="392"/>
      <c r="AI195" s="392"/>
      <c r="AJ195" s="392"/>
      <c r="AK195" s="392"/>
      <c r="AL195" s="392"/>
      <c r="AM195" s="311"/>
    </row>
    <row r="196" spans="1:39" s="283" customFormat="1" ht="31" hidden="1" outlineLevel="1">
      <c r="A196" s="474">
        <v>16</v>
      </c>
      <c r="B196" s="485" t="s">
        <v>486</v>
      </c>
      <c r="C196" s="812" t="s">
        <v>25</v>
      </c>
      <c r="D196" s="294"/>
      <c r="E196" s="294"/>
      <c r="F196" s="294"/>
      <c r="G196" s="294"/>
      <c r="H196" s="294"/>
      <c r="I196" s="294"/>
      <c r="J196" s="294"/>
      <c r="K196" s="294"/>
      <c r="L196" s="294"/>
      <c r="M196" s="294"/>
      <c r="N196" s="812"/>
      <c r="O196" s="294"/>
      <c r="P196" s="294"/>
      <c r="Q196" s="294"/>
      <c r="R196" s="294"/>
      <c r="S196" s="294"/>
      <c r="T196" s="294"/>
      <c r="U196" s="294"/>
      <c r="V196" s="294"/>
      <c r="W196" s="294"/>
      <c r="X196" s="294"/>
      <c r="Y196" s="391"/>
      <c r="Z196" s="391"/>
      <c r="AA196" s="391"/>
      <c r="AB196" s="391"/>
      <c r="AC196" s="391"/>
      <c r="AD196" s="391"/>
      <c r="AE196" s="391"/>
      <c r="AF196" s="391"/>
      <c r="AG196" s="391"/>
      <c r="AH196" s="391"/>
      <c r="AI196" s="391"/>
      <c r="AJ196" s="391"/>
      <c r="AK196" s="391"/>
      <c r="AL196" s="391"/>
      <c r="AM196" s="295">
        <f>SUM(Y196:AL196)</f>
        <v>0</v>
      </c>
    </row>
    <row r="197" spans="1:39" s="283" customFormat="1" ht="15.5" hidden="1" outlineLevel="1">
      <c r="A197" s="474"/>
      <c r="B197" s="313" t="s">
        <v>244</v>
      </c>
      <c r="C197" s="812" t="s">
        <v>163</v>
      </c>
      <c r="D197" s="294"/>
      <c r="E197" s="294"/>
      <c r="F197" s="294"/>
      <c r="G197" s="294"/>
      <c r="H197" s="294"/>
      <c r="I197" s="294"/>
      <c r="J197" s="294"/>
      <c r="K197" s="294"/>
      <c r="L197" s="294"/>
      <c r="M197" s="294"/>
      <c r="N197" s="812"/>
      <c r="O197" s="294"/>
      <c r="P197" s="294"/>
      <c r="Q197" s="294"/>
      <c r="R197" s="294"/>
      <c r="S197" s="294"/>
      <c r="T197" s="294"/>
      <c r="U197" s="294"/>
      <c r="V197" s="294"/>
      <c r="W197" s="294"/>
      <c r="X197" s="294"/>
      <c r="Y197" s="816">
        <f>Y196</f>
        <v>0</v>
      </c>
      <c r="Z197" s="816">
        <f>Z196</f>
        <v>0</v>
      </c>
      <c r="AA197" s="816">
        <f t="shared" ref="AA197:AL197" si="37">AA196</f>
        <v>0</v>
      </c>
      <c r="AB197" s="816">
        <f t="shared" si="37"/>
        <v>0</v>
      </c>
      <c r="AC197" s="816">
        <f t="shared" si="37"/>
        <v>0</v>
      </c>
      <c r="AD197" s="816">
        <f t="shared" si="37"/>
        <v>0</v>
      </c>
      <c r="AE197" s="816">
        <f t="shared" si="37"/>
        <v>0</v>
      </c>
      <c r="AF197" s="816">
        <f t="shared" si="37"/>
        <v>0</v>
      </c>
      <c r="AG197" s="816">
        <f t="shared" si="37"/>
        <v>0</v>
      </c>
      <c r="AH197" s="816">
        <f t="shared" si="37"/>
        <v>0</v>
      </c>
      <c r="AI197" s="816">
        <f t="shared" si="37"/>
        <v>0</v>
      </c>
      <c r="AJ197" s="816">
        <f t="shared" si="37"/>
        <v>0</v>
      </c>
      <c r="AK197" s="816">
        <f t="shared" si="37"/>
        <v>0</v>
      </c>
      <c r="AL197" s="816">
        <f t="shared" si="37"/>
        <v>0</v>
      </c>
      <c r="AM197" s="470"/>
    </row>
    <row r="198" spans="1:39" s="283" customFormat="1" ht="15.5" hidden="1" outlineLevel="1">
      <c r="A198" s="474"/>
      <c r="B198" s="485"/>
      <c r="C198" s="825"/>
      <c r="D198" s="826"/>
      <c r="E198" s="826"/>
      <c r="F198" s="826"/>
      <c r="G198" s="826"/>
      <c r="H198" s="826"/>
      <c r="I198" s="826"/>
      <c r="J198" s="826"/>
      <c r="K198" s="826"/>
      <c r="L198" s="826"/>
      <c r="M198" s="826"/>
      <c r="N198" s="812"/>
      <c r="O198" s="826"/>
      <c r="P198" s="826"/>
      <c r="Q198" s="826"/>
      <c r="R198" s="826"/>
      <c r="S198" s="826"/>
      <c r="T198" s="826"/>
      <c r="U198" s="826"/>
      <c r="V198" s="826"/>
      <c r="W198" s="826"/>
      <c r="X198" s="826"/>
      <c r="Y198" s="394"/>
      <c r="Z198" s="392"/>
      <c r="AA198" s="392"/>
      <c r="AB198" s="392"/>
      <c r="AC198" s="392"/>
      <c r="AD198" s="392"/>
      <c r="AE198" s="392"/>
      <c r="AF198" s="392"/>
      <c r="AG198" s="392"/>
      <c r="AH198" s="392"/>
      <c r="AI198" s="392"/>
      <c r="AJ198" s="392"/>
      <c r="AK198" s="392"/>
      <c r="AL198" s="392"/>
      <c r="AM198" s="311"/>
    </row>
    <row r="199" spans="1:39" ht="15.5" hidden="1" outlineLevel="1">
      <c r="A199" s="474">
        <v>17</v>
      </c>
      <c r="B199" s="485" t="s">
        <v>9</v>
      </c>
      <c r="C199" s="812" t="s">
        <v>25</v>
      </c>
      <c r="D199" s="294"/>
      <c r="E199" s="294"/>
      <c r="F199" s="294"/>
      <c r="G199" s="294"/>
      <c r="H199" s="294"/>
      <c r="I199" s="294"/>
      <c r="J199" s="294"/>
      <c r="K199" s="294"/>
      <c r="L199" s="294"/>
      <c r="M199" s="294"/>
      <c r="N199" s="812"/>
      <c r="O199" s="294"/>
      <c r="P199" s="294"/>
      <c r="Q199" s="294"/>
      <c r="R199" s="294"/>
      <c r="S199" s="294"/>
      <c r="T199" s="294"/>
      <c r="U199" s="294"/>
      <c r="V199" s="294"/>
      <c r="W199" s="294"/>
      <c r="X199" s="294"/>
      <c r="Y199" s="391"/>
      <c r="Z199" s="391"/>
      <c r="AA199" s="391"/>
      <c r="AB199" s="391"/>
      <c r="AC199" s="391"/>
      <c r="AD199" s="391"/>
      <c r="AE199" s="391"/>
      <c r="AF199" s="391"/>
      <c r="AG199" s="391"/>
      <c r="AH199" s="391"/>
      <c r="AI199" s="391"/>
      <c r="AJ199" s="391"/>
      <c r="AK199" s="391"/>
      <c r="AL199" s="391"/>
      <c r="AM199" s="295">
        <f>SUM(Y199:AL199)</f>
        <v>0</v>
      </c>
    </row>
    <row r="200" spans="1:39" ht="15.5" hidden="1" outlineLevel="1">
      <c r="B200" s="293" t="s">
        <v>244</v>
      </c>
      <c r="C200" s="812" t="s">
        <v>163</v>
      </c>
      <c r="D200" s="294"/>
      <c r="E200" s="294"/>
      <c r="F200" s="294"/>
      <c r="G200" s="294"/>
      <c r="H200" s="294"/>
      <c r="I200" s="294"/>
      <c r="J200" s="294"/>
      <c r="K200" s="294"/>
      <c r="L200" s="294"/>
      <c r="M200" s="294"/>
      <c r="N200" s="812"/>
      <c r="O200" s="294"/>
      <c r="P200" s="294"/>
      <c r="Q200" s="294"/>
      <c r="R200" s="294"/>
      <c r="S200" s="294"/>
      <c r="T200" s="294"/>
      <c r="U200" s="294"/>
      <c r="V200" s="294"/>
      <c r="W200" s="294"/>
      <c r="X200" s="294"/>
      <c r="Y200" s="816">
        <f>Y199</f>
        <v>0</v>
      </c>
      <c r="Z200" s="816">
        <f>Z199</f>
        <v>0</v>
      </c>
      <c r="AA200" s="816">
        <f t="shared" ref="AA200:AL200" si="38">AA199</f>
        <v>0</v>
      </c>
      <c r="AB200" s="816">
        <f t="shared" si="38"/>
        <v>0</v>
      </c>
      <c r="AC200" s="816">
        <f t="shared" si="38"/>
        <v>0</v>
      </c>
      <c r="AD200" s="816">
        <f t="shared" si="38"/>
        <v>0</v>
      </c>
      <c r="AE200" s="816">
        <f t="shared" si="38"/>
        <v>0</v>
      </c>
      <c r="AF200" s="816">
        <f t="shared" si="38"/>
        <v>0</v>
      </c>
      <c r="AG200" s="816">
        <f t="shared" si="38"/>
        <v>0</v>
      </c>
      <c r="AH200" s="816">
        <f t="shared" si="38"/>
        <v>0</v>
      </c>
      <c r="AI200" s="816">
        <f t="shared" si="38"/>
        <v>0</v>
      </c>
      <c r="AJ200" s="816">
        <f t="shared" si="38"/>
        <v>0</v>
      </c>
      <c r="AK200" s="816">
        <f t="shared" si="38"/>
        <v>0</v>
      </c>
      <c r="AL200" s="816">
        <f t="shared" si="38"/>
        <v>0</v>
      </c>
      <c r="AM200" s="470"/>
    </row>
    <row r="201" spans="1:39" ht="15.5" hidden="1" outlineLevel="1">
      <c r="B201" s="313"/>
      <c r="C201" s="821"/>
      <c r="D201" s="812"/>
      <c r="E201" s="812"/>
      <c r="F201" s="812"/>
      <c r="G201" s="812"/>
      <c r="H201" s="812"/>
      <c r="I201" s="812"/>
      <c r="J201" s="812"/>
      <c r="K201" s="812"/>
      <c r="L201" s="812"/>
      <c r="M201" s="812"/>
      <c r="N201" s="812"/>
      <c r="O201" s="812"/>
      <c r="P201" s="812"/>
      <c r="Q201" s="812"/>
      <c r="R201" s="812"/>
      <c r="S201" s="812"/>
      <c r="T201" s="812"/>
      <c r="U201" s="812"/>
      <c r="V201" s="812"/>
      <c r="W201" s="812"/>
      <c r="X201" s="812"/>
      <c r="Y201" s="827"/>
      <c r="Z201" s="828"/>
      <c r="AA201" s="828"/>
      <c r="AB201" s="828"/>
      <c r="AC201" s="828"/>
      <c r="AD201" s="828"/>
      <c r="AE201" s="828"/>
      <c r="AF201" s="828"/>
      <c r="AG201" s="828"/>
      <c r="AH201" s="828"/>
      <c r="AI201" s="828"/>
      <c r="AJ201" s="828"/>
      <c r="AK201" s="828"/>
      <c r="AL201" s="828"/>
      <c r="AM201" s="315"/>
    </row>
    <row r="202" spans="1:39" ht="15.5" hidden="1" outlineLevel="1">
      <c r="A202" s="475"/>
      <c r="B202" s="287" t="s">
        <v>10</v>
      </c>
      <c r="C202" s="810"/>
      <c r="D202" s="810"/>
      <c r="E202" s="810"/>
      <c r="F202" s="810"/>
      <c r="G202" s="810"/>
      <c r="H202" s="810"/>
      <c r="I202" s="810"/>
      <c r="J202" s="810"/>
      <c r="K202" s="810"/>
      <c r="L202" s="810"/>
      <c r="M202" s="810"/>
      <c r="N202" s="811"/>
      <c r="O202" s="810"/>
      <c r="P202" s="810"/>
      <c r="Q202" s="810"/>
      <c r="R202" s="810"/>
      <c r="S202" s="810"/>
      <c r="T202" s="810"/>
      <c r="U202" s="810"/>
      <c r="V202" s="810"/>
      <c r="W202" s="810"/>
      <c r="X202" s="810"/>
      <c r="Y202" s="823"/>
      <c r="Z202" s="823"/>
      <c r="AA202" s="823"/>
      <c r="AB202" s="823"/>
      <c r="AC202" s="823"/>
      <c r="AD202" s="823"/>
      <c r="AE202" s="823"/>
      <c r="AF202" s="823"/>
      <c r="AG202" s="823"/>
      <c r="AH202" s="823"/>
      <c r="AI202" s="823"/>
      <c r="AJ202" s="823"/>
      <c r="AK202" s="823"/>
      <c r="AL202" s="823"/>
      <c r="AM202" s="291"/>
    </row>
    <row r="203" spans="1:39" ht="15.5" hidden="1" outlineLevel="1">
      <c r="A203" s="474">
        <v>18</v>
      </c>
      <c r="B203" s="313" t="s">
        <v>11</v>
      </c>
      <c r="C203" s="812"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865"/>
      <c r="Z203" s="391"/>
      <c r="AA203" s="391"/>
      <c r="AB203" s="391"/>
      <c r="AC203" s="391"/>
      <c r="AD203" s="391"/>
      <c r="AE203" s="391"/>
      <c r="AF203" s="391"/>
      <c r="AG203" s="391"/>
      <c r="AH203" s="391"/>
      <c r="AI203" s="391"/>
      <c r="AJ203" s="391"/>
      <c r="AK203" s="391"/>
      <c r="AL203" s="391"/>
      <c r="AM203" s="295">
        <f>SUM(Y203:AL203)</f>
        <v>0</v>
      </c>
    </row>
    <row r="204" spans="1:39" ht="15.5" hidden="1" outlineLevel="1">
      <c r="B204" s="293" t="s">
        <v>244</v>
      </c>
      <c r="C204" s="812"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816">
        <f>Y203</f>
        <v>0</v>
      </c>
      <c r="Z204" s="816">
        <f>Z203</f>
        <v>0</v>
      </c>
      <c r="AA204" s="816">
        <f t="shared" ref="AA204:AL204" si="39">AA203</f>
        <v>0</v>
      </c>
      <c r="AB204" s="816">
        <f t="shared" si="39"/>
        <v>0</v>
      </c>
      <c r="AC204" s="816">
        <f t="shared" si="39"/>
        <v>0</v>
      </c>
      <c r="AD204" s="816">
        <f t="shared" si="39"/>
        <v>0</v>
      </c>
      <c r="AE204" s="816">
        <f t="shared" si="39"/>
        <v>0</v>
      </c>
      <c r="AF204" s="816">
        <f t="shared" si="39"/>
        <v>0</v>
      </c>
      <c r="AG204" s="816">
        <f t="shared" si="39"/>
        <v>0</v>
      </c>
      <c r="AH204" s="816">
        <f t="shared" si="39"/>
        <v>0</v>
      </c>
      <c r="AI204" s="816">
        <f t="shared" si="39"/>
        <v>0</v>
      </c>
      <c r="AJ204" s="816">
        <f t="shared" si="39"/>
        <v>0</v>
      </c>
      <c r="AK204" s="816">
        <f t="shared" si="39"/>
        <v>0</v>
      </c>
      <c r="AL204" s="816">
        <f t="shared" si="39"/>
        <v>0</v>
      </c>
      <c r="AM204" s="470"/>
    </row>
    <row r="205" spans="1:39" ht="15.5" hidden="1" outlineLevel="1">
      <c r="A205" s="477"/>
      <c r="B205" s="313"/>
      <c r="C205" s="821"/>
      <c r="D205" s="812"/>
      <c r="E205" s="812"/>
      <c r="F205" s="812"/>
      <c r="G205" s="812"/>
      <c r="H205" s="812"/>
      <c r="I205" s="812"/>
      <c r="J205" s="812"/>
      <c r="K205" s="812"/>
      <c r="L205" s="812"/>
      <c r="M205" s="812"/>
      <c r="N205" s="812"/>
      <c r="O205" s="812"/>
      <c r="P205" s="812"/>
      <c r="Q205" s="812"/>
      <c r="R205" s="812"/>
      <c r="S205" s="812"/>
      <c r="T205" s="812"/>
      <c r="U205" s="812"/>
      <c r="V205" s="812"/>
      <c r="W205" s="812"/>
      <c r="X205" s="812"/>
      <c r="Y205" s="818"/>
      <c r="Z205" s="829"/>
      <c r="AA205" s="829"/>
      <c r="AB205" s="829"/>
      <c r="AC205" s="829"/>
      <c r="AD205" s="829"/>
      <c r="AE205" s="829"/>
      <c r="AF205" s="829"/>
      <c r="AG205" s="829"/>
      <c r="AH205" s="829"/>
      <c r="AI205" s="829"/>
      <c r="AJ205" s="829"/>
      <c r="AK205" s="829"/>
      <c r="AL205" s="829"/>
      <c r="AM205" s="305"/>
    </row>
    <row r="206" spans="1:39" ht="15.5" hidden="1" outlineLevel="1">
      <c r="A206" s="474">
        <v>19</v>
      </c>
      <c r="B206" s="313" t="s">
        <v>12</v>
      </c>
      <c r="C206" s="812"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814"/>
      <c r="Z206" s="391"/>
      <c r="AA206" s="391"/>
      <c r="AB206" s="391"/>
      <c r="AC206" s="391"/>
      <c r="AD206" s="391"/>
      <c r="AE206" s="391"/>
      <c r="AF206" s="391"/>
      <c r="AG206" s="391"/>
      <c r="AH206" s="391"/>
      <c r="AI206" s="391"/>
      <c r="AJ206" s="391"/>
      <c r="AK206" s="391"/>
      <c r="AL206" s="391"/>
      <c r="AM206" s="295">
        <f>SUM(Y206:AL206)</f>
        <v>0</v>
      </c>
    </row>
    <row r="207" spans="1:39" ht="15.5" hidden="1" outlineLevel="1">
      <c r="B207" s="293" t="s">
        <v>244</v>
      </c>
      <c r="C207" s="812"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816">
        <f>Y206</f>
        <v>0</v>
      </c>
      <c r="Z207" s="816">
        <f>Z206</f>
        <v>0</v>
      </c>
      <c r="AA207" s="816">
        <f t="shared" ref="AA207:AL207" si="40">AA206</f>
        <v>0</v>
      </c>
      <c r="AB207" s="816">
        <f t="shared" si="40"/>
        <v>0</v>
      </c>
      <c r="AC207" s="816">
        <f t="shared" si="40"/>
        <v>0</v>
      </c>
      <c r="AD207" s="816">
        <f t="shared" si="40"/>
        <v>0</v>
      </c>
      <c r="AE207" s="816">
        <f t="shared" si="40"/>
        <v>0</v>
      </c>
      <c r="AF207" s="816">
        <f t="shared" si="40"/>
        <v>0</v>
      </c>
      <c r="AG207" s="816">
        <f t="shared" si="40"/>
        <v>0</v>
      </c>
      <c r="AH207" s="816">
        <f t="shared" si="40"/>
        <v>0</v>
      </c>
      <c r="AI207" s="816">
        <f t="shared" si="40"/>
        <v>0</v>
      </c>
      <c r="AJ207" s="816">
        <f t="shared" si="40"/>
        <v>0</v>
      </c>
      <c r="AK207" s="816">
        <f t="shared" si="40"/>
        <v>0</v>
      </c>
      <c r="AL207" s="816">
        <f t="shared" si="40"/>
        <v>0</v>
      </c>
      <c r="AM207" s="470"/>
    </row>
    <row r="208" spans="1:39" ht="15.5" hidden="1" outlineLevel="1">
      <c r="B208" s="313"/>
      <c r="C208" s="821"/>
      <c r="D208" s="812"/>
      <c r="E208" s="812"/>
      <c r="F208" s="812"/>
      <c r="G208" s="812"/>
      <c r="H208" s="812"/>
      <c r="I208" s="812"/>
      <c r="J208" s="812"/>
      <c r="K208" s="812"/>
      <c r="L208" s="812"/>
      <c r="M208" s="812"/>
      <c r="N208" s="812"/>
      <c r="O208" s="812"/>
      <c r="P208" s="812"/>
      <c r="Q208" s="812"/>
      <c r="R208" s="812"/>
      <c r="S208" s="812"/>
      <c r="T208" s="812"/>
      <c r="U208" s="812"/>
      <c r="V208" s="812"/>
      <c r="W208" s="812"/>
      <c r="X208" s="812"/>
      <c r="Y208" s="830"/>
      <c r="Z208" s="830"/>
      <c r="AA208" s="818"/>
      <c r="AB208" s="818"/>
      <c r="AC208" s="818"/>
      <c r="AD208" s="818"/>
      <c r="AE208" s="818"/>
      <c r="AF208" s="818"/>
      <c r="AG208" s="818"/>
      <c r="AH208" s="818"/>
      <c r="AI208" s="818"/>
      <c r="AJ208" s="818"/>
      <c r="AK208" s="818"/>
      <c r="AL208" s="818"/>
      <c r="AM208" s="305"/>
    </row>
    <row r="209" spans="1:40" ht="15.5" hidden="1" outlineLevel="1">
      <c r="A209" s="474">
        <v>20</v>
      </c>
      <c r="B209" s="313" t="s">
        <v>13</v>
      </c>
      <c r="C209" s="812"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814"/>
      <c r="Z209" s="391"/>
      <c r="AA209" s="391"/>
      <c r="AB209" s="391"/>
      <c r="AC209" s="391"/>
      <c r="AD209" s="391"/>
      <c r="AE209" s="391"/>
      <c r="AF209" s="391"/>
      <c r="AG209" s="391"/>
      <c r="AH209" s="391"/>
      <c r="AI209" s="391"/>
      <c r="AJ209" s="391"/>
      <c r="AK209" s="391"/>
      <c r="AL209" s="391"/>
      <c r="AM209" s="295">
        <f>SUM(Y209:AL209)</f>
        <v>0</v>
      </c>
    </row>
    <row r="210" spans="1:40" ht="15.5" hidden="1" outlineLevel="1">
      <c r="B210" s="293" t="s">
        <v>244</v>
      </c>
      <c r="C210" s="812"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816">
        <f>Y209</f>
        <v>0</v>
      </c>
      <c r="Z210" s="816">
        <f>Z209</f>
        <v>0</v>
      </c>
      <c r="AA210" s="816">
        <f t="shared" ref="AA210:AL210" si="41">AA209</f>
        <v>0</v>
      </c>
      <c r="AB210" s="816">
        <f t="shared" si="41"/>
        <v>0</v>
      </c>
      <c r="AC210" s="816">
        <f t="shared" si="41"/>
        <v>0</v>
      </c>
      <c r="AD210" s="816">
        <f t="shared" si="41"/>
        <v>0</v>
      </c>
      <c r="AE210" s="816">
        <f t="shared" si="41"/>
        <v>0</v>
      </c>
      <c r="AF210" s="816">
        <f t="shared" si="41"/>
        <v>0</v>
      </c>
      <c r="AG210" s="816">
        <f t="shared" si="41"/>
        <v>0</v>
      </c>
      <c r="AH210" s="816">
        <f t="shared" si="41"/>
        <v>0</v>
      </c>
      <c r="AI210" s="816">
        <f t="shared" si="41"/>
        <v>0</v>
      </c>
      <c r="AJ210" s="816">
        <f t="shared" si="41"/>
        <v>0</v>
      </c>
      <c r="AK210" s="816">
        <f t="shared" si="41"/>
        <v>0</v>
      </c>
      <c r="AL210" s="816">
        <f t="shared" si="41"/>
        <v>0</v>
      </c>
      <c r="AM210" s="470"/>
    </row>
    <row r="211" spans="1:40" ht="15.5" hidden="1" outlineLevel="1">
      <c r="B211" s="313"/>
      <c r="C211" s="821"/>
      <c r="D211" s="812"/>
      <c r="E211" s="812"/>
      <c r="F211" s="812"/>
      <c r="G211" s="812"/>
      <c r="H211" s="812"/>
      <c r="I211" s="812"/>
      <c r="J211" s="812"/>
      <c r="K211" s="812"/>
      <c r="L211" s="812"/>
      <c r="M211" s="812"/>
      <c r="N211" s="831"/>
      <c r="O211" s="812"/>
      <c r="P211" s="812"/>
      <c r="Q211" s="812"/>
      <c r="R211" s="812"/>
      <c r="S211" s="812"/>
      <c r="T211" s="812"/>
      <c r="U211" s="812"/>
      <c r="V211" s="812"/>
      <c r="W211" s="812"/>
      <c r="X211" s="812"/>
      <c r="Y211" s="818"/>
      <c r="Z211" s="818"/>
      <c r="AA211" s="818"/>
      <c r="AB211" s="818"/>
      <c r="AC211" s="818"/>
      <c r="AD211" s="818"/>
      <c r="AE211" s="818"/>
      <c r="AF211" s="818"/>
      <c r="AG211" s="818"/>
      <c r="AH211" s="818"/>
      <c r="AI211" s="818"/>
      <c r="AJ211" s="818"/>
      <c r="AK211" s="818"/>
      <c r="AL211" s="818"/>
      <c r="AM211" s="305"/>
    </row>
    <row r="212" spans="1:40" ht="15.5" hidden="1" outlineLevel="1">
      <c r="A212" s="474">
        <v>21</v>
      </c>
      <c r="B212" s="313" t="s">
        <v>22</v>
      </c>
      <c r="C212" s="812"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814"/>
      <c r="Z212" s="391"/>
      <c r="AA212" s="391"/>
      <c r="AB212" s="391"/>
      <c r="AC212" s="391"/>
      <c r="AD212" s="391"/>
      <c r="AE212" s="391"/>
      <c r="AF212" s="391"/>
      <c r="AG212" s="391"/>
      <c r="AH212" s="391"/>
      <c r="AI212" s="391"/>
      <c r="AJ212" s="391"/>
      <c r="AK212" s="391"/>
      <c r="AL212" s="391"/>
      <c r="AM212" s="295">
        <f>SUM(Y212:AL212)</f>
        <v>0</v>
      </c>
    </row>
    <row r="213" spans="1:40" ht="15.5" hidden="1" outlineLevel="1">
      <c r="B213" s="293" t="s">
        <v>244</v>
      </c>
      <c r="C213" s="812"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816">
        <f>Y212</f>
        <v>0</v>
      </c>
      <c r="Z213" s="816">
        <f>Z212</f>
        <v>0</v>
      </c>
      <c r="AA213" s="816">
        <f t="shared" ref="AA213:AL213" si="42">AA212</f>
        <v>0</v>
      </c>
      <c r="AB213" s="816">
        <f t="shared" si="42"/>
        <v>0</v>
      </c>
      <c r="AC213" s="816">
        <f t="shared" si="42"/>
        <v>0</v>
      </c>
      <c r="AD213" s="816">
        <f t="shared" si="42"/>
        <v>0</v>
      </c>
      <c r="AE213" s="816">
        <f t="shared" si="42"/>
        <v>0</v>
      </c>
      <c r="AF213" s="816">
        <f t="shared" si="42"/>
        <v>0</v>
      </c>
      <c r="AG213" s="816">
        <f t="shared" si="42"/>
        <v>0</v>
      </c>
      <c r="AH213" s="816">
        <f t="shared" si="42"/>
        <v>0</v>
      </c>
      <c r="AI213" s="816">
        <f t="shared" si="42"/>
        <v>0</v>
      </c>
      <c r="AJ213" s="816">
        <f t="shared" si="42"/>
        <v>0</v>
      </c>
      <c r="AK213" s="816">
        <f t="shared" si="42"/>
        <v>0</v>
      </c>
      <c r="AL213" s="816">
        <f t="shared" si="42"/>
        <v>0</v>
      </c>
      <c r="AM213" s="470"/>
    </row>
    <row r="214" spans="1:40" ht="15.5" hidden="1" outlineLevel="1">
      <c r="B214" s="313"/>
      <c r="C214" s="821"/>
      <c r="D214" s="812"/>
      <c r="E214" s="812"/>
      <c r="F214" s="812"/>
      <c r="G214" s="812"/>
      <c r="H214" s="812"/>
      <c r="I214" s="812"/>
      <c r="J214" s="812"/>
      <c r="K214" s="812"/>
      <c r="L214" s="812"/>
      <c r="M214" s="812"/>
      <c r="N214" s="812"/>
      <c r="O214" s="812"/>
      <c r="P214" s="812"/>
      <c r="Q214" s="812"/>
      <c r="R214" s="812"/>
      <c r="S214" s="812"/>
      <c r="T214" s="812"/>
      <c r="U214" s="812"/>
      <c r="V214" s="812"/>
      <c r="W214" s="812"/>
      <c r="X214" s="812"/>
      <c r="Y214" s="830"/>
      <c r="Z214" s="818"/>
      <c r="AA214" s="818"/>
      <c r="AB214" s="818"/>
      <c r="AC214" s="818"/>
      <c r="AD214" s="818"/>
      <c r="AE214" s="818"/>
      <c r="AF214" s="818"/>
      <c r="AG214" s="818"/>
      <c r="AH214" s="818"/>
      <c r="AI214" s="818"/>
      <c r="AJ214" s="818"/>
      <c r="AK214" s="818"/>
      <c r="AL214" s="818"/>
      <c r="AM214" s="305"/>
    </row>
    <row r="215" spans="1:40" ht="15.5" hidden="1" outlineLevel="1">
      <c r="A215" s="474">
        <v>22</v>
      </c>
      <c r="B215" s="313" t="s">
        <v>9</v>
      </c>
      <c r="C215" s="812" t="s">
        <v>25</v>
      </c>
      <c r="D215" s="294"/>
      <c r="E215" s="294"/>
      <c r="F215" s="294"/>
      <c r="G215" s="294"/>
      <c r="H215" s="294"/>
      <c r="I215" s="294"/>
      <c r="J215" s="294"/>
      <c r="K215" s="294"/>
      <c r="L215" s="294"/>
      <c r="M215" s="294"/>
      <c r="N215" s="812"/>
      <c r="O215" s="294"/>
      <c r="P215" s="294"/>
      <c r="Q215" s="294"/>
      <c r="R215" s="294"/>
      <c r="S215" s="294"/>
      <c r="T215" s="294"/>
      <c r="U215" s="294"/>
      <c r="V215" s="294"/>
      <c r="W215" s="294"/>
      <c r="X215" s="294"/>
      <c r="Y215" s="814"/>
      <c r="Z215" s="391"/>
      <c r="AA215" s="391"/>
      <c r="AB215" s="391"/>
      <c r="AC215" s="391"/>
      <c r="AD215" s="391"/>
      <c r="AE215" s="391"/>
      <c r="AF215" s="391"/>
      <c r="AG215" s="391"/>
      <c r="AH215" s="391"/>
      <c r="AI215" s="391"/>
      <c r="AJ215" s="391"/>
      <c r="AK215" s="391"/>
      <c r="AL215" s="391"/>
      <c r="AM215" s="295">
        <f>SUM(Y215:AL215)</f>
        <v>0</v>
      </c>
    </row>
    <row r="216" spans="1:40" ht="15.5" hidden="1" outlineLevel="1">
      <c r="B216" s="293" t="s">
        <v>244</v>
      </c>
      <c r="C216" s="812" t="s">
        <v>163</v>
      </c>
      <c r="D216" s="294"/>
      <c r="E216" s="294"/>
      <c r="F216" s="294"/>
      <c r="G216" s="294"/>
      <c r="H216" s="294"/>
      <c r="I216" s="294"/>
      <c r="J216" s="294"/>
      <c r="K216" s="294"/>
      <c r="L216" s="294"/>
      <c r="M216" s="294"/>
      <c r="N216" s="812"/>
      <c r="O216" s="294"/>
      <c r="P216" s="294"/>
      <c r="Q216" s="294"/>
      <c r="R216" s="294"/>
      <c r="S216" s="294"/>
      <c r="T216" s="294"/>
      <c r="U216" s="294"/>
      <c r="V216" s="294"/>
      <c r="W216" s="294"/>
      <c r="X216" s="294"/>
      <c r="Y216" s="816">
        <f>Y215</f>
        <v>0</v>
      </c>
      <c r="Z216" s="816">
        <f>Z215</f>
        <v>0</v>
      </c>
      <c r="AA216" s="816">
        <f t="shared" ref="AA216:AL216" si="43">AA215</f>
        <v>0</v>
      </c>
      <c r="AB216" s="816">
        <f t="shared" si="43"/>
        <v>0</v>
      </c>
      <c r="AC216" s="816">
        <f t="shared" si="43"/>
        <v>0</v>
      </c>
      <c r="AD216" s="816">
        <f t="shared" si="43"/>
        <v>0</v>
      </c>
      <c r="AE216" s="816">
        <f t="shared" si="43"/>
        <v>0</v>
      </c>
      <c r="AF216" s="816">
        <f t="shared" si="43"/>
        <v>0</v>
      </c>
      <c r="AG216" s="816">
        <f t="shared" si="43"/>
        <v>0</v>
      </c>
      <c r="AH216" s="816">
        <f t="shared" si="43"/>
        <v>0</v>
      </c>
      <c r="AI216" s="816">
        <f t="shared" si="43"/>
        <v>0</v>
      </c>
      <c r="AJ216" s="816">
        <f t="shared" si="43"/>
        <v>0</v>
      </c>
      <c r="AK216" s="816">
        <f t="shared" si="43"/>
        <v>0</v>
      </c>
      <c r="AL216" s="816">
        <f t="shared" si="43"/>
        <v>0</v>
      </c>
      <c r="AM216" s="470"/>
    </row>
    <row r="217" spans="1:40" ht="15.5" hidden="1" outlineLevel="1">
      <c r="B217" s="313"/>
      <c r="C217" s="821"/>
      <c r="D217" s="812"/>
      <c r="E217" s="812"/>
      <c r="F217" s="812"/>
      <c r="G217" s="812"/>
      <c r="H217" s="812"/>
      <c r="I217" s="812"/>
      <c r="J217" s="812"/>
      <c r="K217" s="812"/>
      <c r="L217" s="812"/>
      <c r="M217" s="812"/>
      <c r="N217" s="812"/>
      <c r="O217" s="812"/>
      <c r="P217" s="812"/>
      <c r="Q217" s="812"/>
      <c r="R217" s="812"/>
      <c r="S217" s="812"/>
      <c r="T217" s="812"/>
      <c r="U217" s="812"/>
      <c r="V217" s="812"/>
      <c r="W217" s="812"/>
      <c r="X217" s="812"/>
      <c r="Y217" s="818"/>
      <c r="Z217" s="818"/>
      <c r="AA217" s="818"/>
      <c r="AB217" s="818"/>
      <c r="AC217" s="818"/>
      <c r="AD217" s="818"/>
      <c r="AE217" s="818"/>
      <c r="AF217" s="818"/>
      <c r="AG217" s="818"/>
      <c r="AH217" s="818"/>
      <c r="AI217" s="818"/>
      <c r="AJ217" s="818"/>
      <c r="AK217" s="818"/>
      <c r="AL217" s="818"/>
      <c r="AM217" s="305"/>
    </row>
    <row r="218" spans="1:40" ht="15.5" hidden="1" outlineLevel="1">
      <c r="A218" s="475"/>
      <c r="B218" s="287" t="s">
        <v>14</v>
      </c>
      <c r="C218" s="810"/>
      <c r="D218" s="811"/>
      <c r="E218" s="811"/>
      <c r="F218" s="811"/>
      <c r="G218" s="811"/>
      <c r="H218" s="811"/>
      <c r="I218" s="811"/>
      <c r="J218" s="811"/>
      <c r="K218" s="811"/>
      <c r="L218" s="811"/>
      <c r="M218" s="811"/>
      <c r="N218" s="811"/>
      <c r="O218" s="811"/>
      <c r="P218" s="810"/>
      <c r="Q218" s="810"/>
      <c r="R218" s="810"/>
      <c r="S218" s="810"/>
      <c r="T218" s="810"/>
      <c r="U218" s="810"/>
      <c r="V218" s="810"/>
      <c r="W218" s="810"/>
      <c r="X218" s="810"/>
      <c r="Y218" s="823"/>
      <c r="Z218" s="823"/>
      <c r="AA218" s="823"/>
      <c r="AB218" s="823"/>
      <c r="AC218" s="823"/>
      <c r="AD218" s="823"/>
      <c r="AE218" s="823"/>
      <c r="AF218" s="823"/>
      <c r="AG218" s="823"/>
      <c r="AH218" s="823"/>
      <c r="AI218" s="823"/>
      <c r="AJ218" s="823"/>
      <c r="AK218" s="823"/>
      <c r="AL218" s="823"/>
      <c r="AM218" s="291"/>
    </row>
    <row r="219" spans="1:40" ht="15.5" hidden="1" outlineLevel="1">
      <c r="A219" s="474">
        <v>23</v>
      </c>
      <c r="B219" s="313" t="s">
        <v>14</v>
      </c>
      <c r="C219" s="812" t="s">
        <v>25</v>
      </c>
      <c r="D219" s="294"/>
      <c r="E219" s="294"/>
      <c r="F219" s="294"/>
      <c r="G219" s="294"/>
      <c r="H219" s="294"/>
      <c r="I219" s="294"/>
      <c r="J219" s="294"/>
      <c r="K219" s="294"/>
      <c r="L219" s="294"/>
      <c r="M219" s="294"/>
      <c r="N219" s="812"/>
      <c r="O219" s="294"/>
      <c r="P219" s="294"/>
      <c r="Q219" s="294"/>
      <c r="R219" s="294"/>
      <c r="S219" s="294"/>
      <c r="T219" s="294"/>
      <c r="U219" s="294"/>
      <c r="V219" s="294"/>
      <c r="W219" s="294"/>
      <c r="X219" s="294"/>
      <c r="Y219" s="866"/>
      <c r="Z219" s="814"/>
      <c r="AA219" s="814"/>
      <c r="AB219" s="814"/>
      <c r="AC219" s="814"/>
      <c r="AD219" s="814"/>
      <c r="AE219" s="814"/>
      <c r="AF219" s="814"/>
      <c r="AG219" s="814"/>
      <c r="AH219" s="814"/>
      <c r="AI219" s="814"/>
      <c r="AJ219" s="814"/>
      <c r="AK219" s="814"/>
      <c r="AL219" s="814"/>
      <c r="AM219" s="295">
        <f>SUM(Y219:AL219)</f>
        <v>0</v>
      </c>
    </row>
    <row r="220" spans="1:40" ht="15.5" hidden="1" outlineLevel="1">
      <c r="B220" s="293" t="s">
        <v>244</v>
      </c>
      <c r="C220" s="812" t="s">
        <v>163</v>
      </c>
      <c r="D220" s="294"/>
      <c r="E220" s="294"/>
      <c r="F220" s="294"/>
      <c r="G220" s="294"/>
      <c r="H220" s="294"/>
      <c r="I220" s="294"/>
      <c r="J220" s="294"/>
      <c r="K220" s="294"/>
      <c r="L220" s="294"/>
      <c r="M220" s="294"/>
      <c r="N220" s="815"/>
      <c r="O220" s="294"/>
      <c r="P220" s="294"/>
      <c r="Q220" s="294"/>
      <c r="R220" s="294"/>
      <c r="S220" s="294"/>
      <c r="T220" s="294"/>
      <c r="U220" s="294"/>
      <c r="V220" s="294"/>
      <c r="W220" s="294"/>
      <c r="X220" s="294"/>
      <c r="Y220" s="816">
        <f>Y219</f>
        <v>0</v>
      </c>
      <c r="Z220" s="816">
        <f>Z219</f>
        <v>0</v>
      </c>
      <c r="AA220" s="816">
        <f t="shared" ref="AA220:AL220" si="44">AA219</f>
        <v>0</v>
      </c>
      <c r="AB220" s="816">
        <f t="shared" si="44"/>
        <v>0</v>
      </c>
      <c r="AC220" s="816">
        <f t="shared" si="44"/>
        <v>0</v>
      </c>
      <c r="AD220" s="816">
        <f t="shared" si="44"/>
        <v>0</v>
      </c>
      <c r="AE220" s="816">
        <f t="shared" si="44"/>
        <v>0</v>
      </c>
      <c r="AF220" s="816">
        <f t="shared" si="44"/>
        <v>0</v>
      </c>
      <c r="AG220" s="816">
        <f t="shared" si="44"/>
        <v>0</v>
      </c>
      <c r="AH220" s="816">
        <f t="shared" si="44"/>
        <v>0</v>
      </c>
      <c r="AI220" s="816">
        <f t="shared" si="44"/>
        <v>0</v>
      </c>
      <c r="AJ220" s="816">
        <f t="shared" si="44"/>
        <v>0</v>
      </c>
      <c r="AK220" s="816">
        <f t="shared" si="44"/>
        <v>0</v>
      </c>
      <c r="AL220" s="816">
        <f t="shared" si="44"/>
        <v>0</v>
      </c>
      <c r="AM220" s="470"/>
    </row>
    <row r="221" spans="1:40" ht="15.5" hidden="1" outlineLevel="1">
      <c r="B221" s="313"/>
      <c r="C221" s="821"/>
      <c r="D221" s="812"/>
      <c r="E221" s="812"/>
      <c r="F221" s="812"/>
      <c r="G221" s="812"/>
      <c r="H221" s="812"/>
      <c r="I221" s="812"/>
      <c r="J221" s="812"/>
      <c r="K221" s="812"/>
      <c r="L221" s="812"/>
      <c r="M221" s="812"/>
      <c r="N221" s="812"/>
      <c r="O221" s="812"/>
      <c r="P221" s="812"/>
      <c r="Q221" s="812"/>
      <c r="R221" s="812"/>
      <c r="S221" s="812"/>
      <c r="T221" s="812"/>
      <c r="U221" s="812"/>
      <c r="V221" s="812"/>
      <c r="W221" s="812"/>
      <c r="X221" s="812"/>
      <c r="Y221" s="818"/>
      <c r="Z221" s="818"/>
      <c r="AA221" s="818"/>
      <c r="AB221" s="818"/>
      <c r="AC221" s="818"/>
      <c r="AD221" s="818"/>
      <c r="AE221" s="818"/>
      <c r="AF221" s="818"/>
      <c r="AG221" s="818"/>
      <c r="AH221" s="818"/>
      <c r="AI221" s="818"/>
      <c r="AJ221" s="818"/>
      <c r="AK221" s="818"/>
      <c r="AL221" s="818"/>
      <c r="AM221" s="305"/>
    </row>
    <row r="222" spans="1:40" s="292" customFormat="1" ht="15.5" hidden="1" outlineLevel="1">
      <c r="A222" s="475"/>
      <c r="B222" s="287" t="s">
        <v>487</v>
      </c>
      <c r="C222" s="810"/>
      <c r="D222" s="811"/>
      <c r="E222" s="811"/>
      <c r="F222" s="811"/>
      <c r="G222" s="811"/>
      <c r="H222" s="811"/>
      <c r="I222" s="811"/>
      <c r="J222" s="811"/>
      <c r="K222" s="811"/>
      <c r="L222" s="811"/>
      <c r="M222" s="811"/>
      <c r="N222" s="811"/>
      <c r="O222" s="811"/>
      <c r="P222" s="810"/>
      <c r="Q222" s="810"/>
      <c r="R222" s="810"/>
      <c r="S222" s="810"/>
      <c r="T222" s="810"/>
      <c r="U222" s="810"/>
      <c r="V222" s="810"/>
      <c r="W222" s="810"/>
      <c r="X222" s="810"/>
      <c r="Y222" s="823"/>
      <c r="Z222" s="823"/>
      <c r="AA222" s="823"/>
      <c r="AB222" s="823"/>
      <c r="AC222" s="823"/>
      <c r="AD222" s="823"/>
      <c r="AE222" s="823"/>
      <c r="AF222" s="823"/>
      <c r="AG222" s="823"/>
      <c r="AH222" s="823"/>
      <c r="AI222" s="823"/>
      <c r="AJ222" s="823"/>
      <c r="AK222" s="823"/>
      <c r="AL222" s="823"/>
      <c r="AM222" s="291"/>
      <c r="AN222" s="813"/>
    </row>
    <row r="223" spans="1:40" s="283" customFormat="1" ht="15.5" hidden="1" outlineLevel="1">
      <c r="A223" s="474">
        <v>24</v>
      </c>
      <c r="B223" s="313" t="s">
        <v>14</v>
      </c>
      <c r="C223" s="812" t="s">
        <v>25</v>
      </c>
      <c r="D223" s="294"/>
      <c r="E223" s="294"/>
      <c r="F223" s="294"/>
      <c r="G223" s="294"/>
      <c r="H223" s="294"/>
      <c r="I223" s="294"/>
      <c r="J223" s="294"/>
      <c r="K223" s="294"/>
      <c r="L223" s="294"/>
      <c r="M223" s="294"/>
      <c r="N223" s="812"/>
      <c r="O223" s="294"/>
      <c r="P223" s="294"/>
      <c r="Q223" s="294"/>
      <c r="R223" s="294"/>
      <c r="S223" s="294"/>
      <c r="T223" s="294"/>
      <c r="U223" s="294"/>
      <c r="V223" s="294"/>
      <c r="W223" s="294"/>
      <c r="X223" s="294"/>
      <c r="Y223" s="814"/>
      <c r="Z223" s="814"/>
      <c r="AA223" s="814"/>
      <c r="AB223" s="814"/>
      <c r="AC223" s="814"/>
      <c r="AD223" s="814"/>
      <c r="AE223" s="814"/>
      <c r="AF223" s="814"/>
      <c r="AG223" s="814"/>
      <c r="AH223" s="814"/>
      <c r="AI223" s="814"/>
      <c r="AJ223" s="814"/>
      <c r="AK223" s="814"/>
      <c r="AL223" s="814"/>
      <c r="AM223" s="295">
        <f>SUM(Y223:AL223)</f>
        <v>0</v>
      </c>
    </row>
    <row r="224" spans="1:40" s="283" customFormat="1" ht="15.5" hidden="1" outlineLevel="1">
      <c r="A224" s="474"/>
      <c r="B224" s="313" t="s">
        <v>244</v>
      </c>
      <c r="C224" s="812" t="s">
        <v>163</v>
      </c>
      <c r="D224" s="294"/>
      <c r="E224" s="294"/>
      <c r="F224" s="294"/>
      <c r="G224" s="294"/>
      <c r="H224" s="294"/>
      <c r="I224" s="294"/>
      <c r="J224" s="294"/>
      <c r="K224" s="294"/>
      <c r="L224" s="294"/>
      <c r="M224" s="294"/>
      <c r="N224" s="815"/>
      <c r="O224" s="294"/>
      <c r="P224" s="294"/>
      <c r="Q224" s="294"/>
      <c r="R224" s="294"/>
      <c r="S224" s="294"/>
      <c r="T224" s="294"/>
      <c r="U224" s="294"/>
      <c r="V224" s="294"/>
      <c r="W224" s="294"/>
      <c r="X224" s="294"/>
      <c r="Y224" s="816">
        <f>Y223</f>
        <v>0</v>
      </c>
      <c r="Z224" s="816">
        <f>Z223</f>
        <v>0</v>
      </c>
      <c r="AA224" s="816">
        <f t="shared" ref="AA224:AL224" si="45">AA223</f>
        <v>0</v>
      </c>
      <c r="AB224" s="816">
        <f t="shared" si="45"/>
        <v>0</v>
      </c>
      <c r="AC224" s="816">
        <f t="shared" si="45"/>
        <v>0</v>
      </c>
      <c r="AD224" s="816">
        <f t="shared" si="45"/>
        <v>0</v>
      </c>
      <c r="AE224" s="816">
        <f t="shared" si="45"/>
        <v>0</v>
      </c>
      <c r="AF224" s="816">
        <f t="shared" si="45"/>
        <v>0</v>
      </c>
      <c r="AG224" s="816">
        <f t="shared" si="45"/>
        <v>0</v>
      </c>
      <c r="AH224" s="816">
        <f t="shared" si="45"/>
        <v>0</v>
      </c>
      <c r="AI224" s="816">
        <f t="shared" si="45"/>
        <v>0</v>
      </c>
      <c r="AJ224" s="816">
        <f t="shared" si="45"/>
        <v>0</v>
      </c>
      <c r="AK224" s="816">
        <f t="shared" si="45"/>
        <v>0</v>
      </c>
      <c r="AL224" s="816">
        <f t="shared" si="45"/>
        <v>0</v>
      </c>
      <c r="AM224" s="470"/>
    </row>
    <row r="225" spans="1:39" s="283" customFormat="1" ht="15.5" hidden="1" outlineLevel="1">
      <c r="A225" s="474"/>
      <c r="B225" s="313"/>
      <c r="C225" s="821"/>
      <c r="D225" s="812"/>
      <c r="E225" s="812"/>
      <c r="F225" s="812"/>
      <c r="G225" s="812"/>
      <c r="H225" s="812"/>
      <c r="I225" s="812"/>
      <c r="J225" s="812"/>
      <c r="K225" s="812"/>
      <c r="L225" s="812"/>
      <c r="M225" s="812"/>
      <c r="N225" s="812"/>
      <c r="O225" s="812"/>
      <c r="P225" s="812"/>
      <c r="Q225" s="812"/>
      <c r="R225" s="812"/>
      <c r="S225" s="812"/>
      <c r="T225" s="812"/>
      <c r="U225" s="812"/>
      <c r="V225" s="812"/>
      <c r="W225" s="812"/>
      <c r="X225" s="812"/>
      <c r="Y225" s="818"/>
      <c r="Z225" s="818"/>
      <c r="AA225" s="818"/>
      <c r="AB225" s="818"/>
      <c r="AC225" s="818"/>
      <c r="AD225" s="818"/>
      <c r="AE225" s="818"/>
      <c r="AF225" s="818"/>
      <c r="AG225" s="818"/>
      <c r="AH225" s="818"/>
      <c r="AI225" s="818"/>
      <c r="AJ225" s="818"/>
      <c r="AK225" s="818"/>
      <c r="AL225" s="818"/>
      <c r="AM225" s="305"/>
    </row>
    <row r="226" spans="1:39" s="283" customFormat="1" ht="15.5" hidden="1" outlineLevel="1">
      <c r="A226" s="474">
        <v>25</v>
      </c>
      <c r="B226" s="485" t="s">
        <v>21</v>
      </c>
      <c r="C226" s="812"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391"/>
      <c r="Z226" s="391"/>
      <c r="AA226" s="391"/>
      <c r="AB226" s="391"/>
      <c r="AC226" s="391"/>
      <c r="AD226" s="391"/>
      <c r="AE226" s="391"/>
      <c r="AF226" s="391"/>
      <c r="AG226" s="391"/>
      <c r="AH226" s="391"/>
      <c r="AI226" s="391"/>
      <c r="AJ226" s="391"/>
      <c r="AK226" s="391"/>
      <c r="AL226" s="391"/>
      <c r="AM226" s="295">
        <f>SUM(Y226:AL226)</f>
        <v>0</v>
      </c>
    </row>
    <row r="227" spans="1:39" s="283" customFormat="1" ht="15.5" hidden="1" outlineLevel="1">
      <c r="A227" s="474"/>
      <c r="B227" s="313" t="s">
        <v>244</v>
      </c>
      <c r="C227" s="812"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816">
        <f>Y226</f>
        <v>0</v>
      </c>
      <c r="Z227" s="816">
        <f>Z226</f>
        <v>0</v>
      </c>
      <c r="AA227" s="816">
        <f t="shared" ref="AA227:AL227" si="46">AA226</f>
        <v>0</v>
      </c>
      <c r="AB227" s="816">
        <f t="shared" si="46"/>
        <v>0</v>
      </c>
      <c r="AC227" s="816">
        <f t="shared" si="46"/>
        <v>0</v>
      </c>
      <c r="AD227" s="816">
        <f t="shared" si="46"/>
        <v>0</v>
      </c>
      <c r="AE227" s="816">
        <f t="shared" si="46"/>
        <v>0</v>
      </c>
      <c r="AF227" s="816">
        <f t="shared" si="46"/>
        <v>0</v>
      </c>
      <c r="AG227" s="816">
        <f t="shared" si="46"/>
        <v>0</v>
      </c>
      <c r="AH227" s="816">
        <f t="shared" si="46"/>
        <v>0</v>
      </c>
      <c r="AI227" s="816">
        <f t="shared" si="46"/>
        <v>0</v>
      </c>
      <c r="AJ227" s="816">
        <f t="shared" si="46"/>
        <v>0</v>
      </c>
      <c r="AK227" s="816">
        <f t="shared" si="46"/>
        <v>0</v>
      </c>
      <c r="AL227" s="816">
        <f t="shared" si="46"/>
        <v>0</v>
      </c>
      <c r="AM227" s="470"/>
    </row>
    <row r="228" spans="1:39" s="283" customFormat="1" ht="15.5" hidden="1" outlineLevel="1">
      <c r="A228" s="474"/>
      <c r="B228" s="485"/>
      <c r="C228" s="825"/>
      <c r="D228" s="812"/>
      <c r="E228" s="812"/>
      <c r="F228" s="812"/>
      <c r="G228" s="812"/>
      <c r="H228" s="812"/>
      <c r="I228" s="812"/>
      <c r="J228" s="812"/>
      <c r="K228" s="812"/>
      <c r="L228" s="812"/>
      <c r="M228" s="812"/>
      <c r="N228" s="812"/>
      <c r="O228" s="812"/>
      <c r="P228" s="812"/>
      <c r="Q228" s="812"/>
      <c r="R228" s="812"/>
      <c r="S228" s="812"/>
      <c r="T228" s="812"/>
      <c r="U228" s="812"/>
      <c r="V228" s="812"/>
      <c r="W228" s="812"/>
      <c r="X228" s="812"/>
      <c r="Y228" s="392"/>
      <c r="Z228" s="393"/>
      <c r="AA228" s="392"/>
      <c r="AB228" s="392"/>
      <c r="AC228" s="392"/>
      <c r="AD228" s="392"/>
      <c r="AE228" s="392"/>
      <c r="AF228" s="392"/>
      <c r="AG228" s="392"/>
      <c r="AH228" s="392"/>
      <c r="AI228" s="392"/>
      <c r="AJ228" s="392"/>
      <c r="AK228" s="392"/>
      <c r="AL228" s="392"/>
      <c r="AM228" s="311"/>
    </row>
    <row r="229" spans="1:39" ht="15.5" hidden="1" outlineLevel="1">
      <c r="A229" s="475"/>
      <c r="B229" s="287" t="s">
        <v>15</v>
      </c>
      <c r="C229" s="832"/>
      <c r="D229" s="811"/>
      <c r="E229" s="810"/>
      <c r="F229" s="810"/>
      <c r="G229" s="810"/>
      <c r="H229" s="810"/>
      <c r="I229" s="810"/>
      <c r="J229" s="810"/>
      <c r="K229" s="810"/>
      <c r="L229" s="810"/>
      <c r="M229" s="810"/>
      <c r="N229" s="812"/>
      <c r="O229" s="810"/>
      <c r="P229" s="810"/>
      <c r="Q229" s="810"/>
      <c r="R229" s="810"/>
      <c r="S229" s="810"/>
      <c r="T229" s="810"/>
      <c r="U229" s="810"/>
      <c r="V229" s="810"/>
      <c r="W229" s="810"/>
      <c r="X229" s="810"/>
      <c r="Y229" s="823"/>
      <c r="Z229" s="823"/>
      <c r="AA229" s="823"/>
      <c r="AB229" s="823"/>
      <c r="AC229" s="823"/>
      <c r="AD229" s="823"/>
      <c r="AE229" s="823"/>
      <c r="AF229" s="823"/>
      <c r="AG229" s="823"/>
      <c r="AH229" s="823"/>
      <c r="AI229" s="823"/>
      <c r="AJ229" s="823"/>
      <c r="AK229" s="823"/>
      <c r="AL229" s="823"/>
      <c r="AM229" s="291"/>
    </row>
    <row r="230" spans="1:39" ht="15.5" hidden="1" outlineLevel="1">
      <c r="A230" s="474">
        <v>26</v>
      </c>
      <c r="B230" s="318" t="s">
        <v>16</v>
      </c>
      <c r="C230" s="812"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865"/>
      <c r="Z230" s="391"/>
      <c r="AA230" s="864"/>
      <c r="AB230" s="391"/>
      <c r="AC230" s="391"/>
      <c r="AD230" s="391"/>
      <c r="AE230" s="391"/>
      <c r="AF230" s="391"/>
      <c r="AG230" s="391"/>
      <c r="AH230" s="391"/>
      <c r="AI230" s="391"/>
      <c r="AJ230" s="391"/>
      <c r="AK230" s="391"/>
      <c r="AL230" s="391"/>
      <c r="AM230" s="295">
        <f>SUM(Y230:AL230)</f>
        <v>0</v>
      </c>
    </row>
    <row r="231" spans="1:39" ht="15.5" hidden="1" outlineLevel="1">
      <c r="B231" s="293" t="s">
        <v>244</v>
      </c>
      <c r="C231" s="812"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816">
        <f>Y230</f>
        <v>0</v>
      </c>
      <c r="Z231" s="816">
        <f>Z230</f>
        <v>0</v>
      </c>
      <c r="AA231" s="816">
        <f t="shared" ref="AA231:AL231" si="47">AA230</f>
        <v>0</v>
      </c>
      <c r="AB231" s="816">
        <f t="shared" si="47"/>
        <v>0</v>
      </c>
      <c r="AC231" s="816">
        <f t="shared" si="47"/>
        <v>0</v>
      </c>
      <c r="AD231" s="816">
        <f t="shared" si="47"/>
        <v>0</v>
      </c>
      <c r="AE231" s="816">
        <f t="shared" si="47"/>
        <v>0</v>
      </c>
      <c r="AF231" s="816">
        <f t="shared" si="47"/>
        <v>0</v>
      </c>
      <c r="AG231" s="816">
        <f t="shared" si="47"/>
        <v>0</v>
      </c>
      <c r="AH231" s="816">
        <f t="shared" si="47"/>
        <v>0</v>
      </c>
      <c r="AI231" s="816">
        <f t="shared" si="47"/>
        <v>0</v>
      </c>
      <c r="AJ231" s="816">
        <f t="shared" si="47"/>
        <v>0</v>
      </c>
      <c r="AK231" s="816">
        <f t="shared" si="47"/>
        <v>0</v>
      </c>
      <c r="AL231" s="816">
        <f t="shared" si="47"/>
        <v>0</v>
      </c>
      <c r="AM231" s="470"/>
    </row>
    <row r="232" spans="1:39" ht="15.5" hidden="1" outlineLevel="1">
      <c r="A232" s="477"/>
      <c r="B232" s="319"/>
      <c r="C232" s="812"/>
      <c r="D232" s="812"/>
      <c r="E232" s="812"/>
      <c r="F232" s="812"/>
      <c r="G232" s="812"/>
      <c r="H232" s="812"/>
      <c r="I232" s="812"/>
      <c r="J232" s="812"/>
      <c r="K232" s="812"/>
      <c r="L232" s="812"/>
      <c r="M232" s="812"/>
      <c r="N232" s="812"/>
      <c r="O232" s="812"/>
      <c r="P232" s="812"/>
      <c r="Q232" s="812"/>
      <c r="R232" s="812"/>
      <c r="S232" s="812"/>
      <c r="T232" s="812"/>
      <c r="U232" s="812"/>
      <c r="V232" s="812"/>
      <c r="W232" s="812"/>
      <c r="X232" s="812"/>
      <c r="Y232" s="833"/>
      <c r="Z232" s="834"/>
      <c r="AA232" s="834"/>
      <c r="AB232" s="834"/>
      <c r="AC232" s="834"/>
      <c r="AD232" s="834"/>
      <c r="AE232" s="834"/>
      <c r="AF232" s="834"/>
      <c r="AG232" s="834"/>
      <c r="AH232" s="834"/>
      <c r="AI232" s="834"/>
      <c r="AJ232" s="834"/>
      <c r="AK232" s="834"/>
      <c r="AL232" s="834"/>
      <c r="AM232" s="296"/>
    </row>
    <row r="233" spans="1:39" ht="15.5" hidden="1" outlineLevel="1">
      <c r="A233" s="474">
        <v>27</v>
      </c>
      <c r="B233" s="318" t="s">
        <v>17</v>
      </c>
      <c r="C233" s="812"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865"/>
      <c r="Z233" s="391"/>
      <c r="AA233" s="391"/>
      <c r="AB233" s="391"/>
      <c r="AC233" s="391"/>
      <c r="AD233" s="391"/>
      <c r="AE233" s="391"/>
      <c r="AF233" s="391"/>
      <c r="AG233" s="391"/>
      <c r="AH233" s="391"/>
      <c r="AI233" s="391"/>
      <c r="AJ233" s="391"/>
      <c r="AK233" s="391"/>
      <c r="AL233" s="391"/>
      <c r="AM233" s="295">
        <f>SUM(Y233:AL233)</f>
        <v>0</v>
      </c>
    </row>
    <row r="234" spans="1:39" ht="15.5" hidden="1" outlineLevel="1">
      <c r="B234" s="293" t="s">
        <v>244</v>
      </c>
      <c r="C234" s="812"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816">
        <f>Y233</f>
        <v>0</v>
      </c>
      <c r="Z234" s="816">
        <f>Z233</f>
        <v>0</v>
      </c>
      <c r="AA234" s="816">
        <f t="shared" ref="AA234:AL234" si="48">AA233</f>
        <v>0</v>
      </c>
      <c r="AB234" s="816">
        <f t="shared" si="48"/>
        <v>0</v>
      </c>
      <c r="AC234" s="816">
        <f t="shared" si="48"/>
        <v>0</v>
      </c>
      <c r="AD234" s="816">
        <f t="shared" si="48"/>
        <v>0</v>
      </c>
      <c r="AE234" s="816">
        <f t="shared" si="48"/>
        <v>0</v>
      </c>
      <c r="AF234" s="816">
        <f t="shared" si="48"/>
        <v>0</v>
      </c>
      <c r="AG234" s="816">
        <f t="shared" si="48"/>
        <v>0</v>
      </c>
      <c r="AH234" s="816">
        <f t="shared" si="48"/>
        <v>0</v>
      </c>
      <c r="AI234" s="816">
        <f t="shared" si="48"/>
        <v>0</v>
      </c>
      <c r="AJ234" s="816">
        <f t="shared" si="48"/>
        <v>0</v>
      </c>
      <c r="AK234" s="816">
        <f t="shared" si="48"/>
        <v>0</v>
      </c>
      <c r="AL234" s="816">
        <f t="shared" si="48"/>
        <v>0</v>
      </c>
      <c r="AM234" s="470"/>
    </row>
    <row r="235" spans="1:39" ht="15.5" hidden="1" outlineLevel="1">
      <c r="A235" s="477"/>
      <c r="B235" s="320"/>
      <c r="C235" s="835"/>
      <c r="D235" s="812"/>
      <c r="E235" s="812"/>
      <c r="F235" s="812"/>
      <c r="G235" s="812"/>
      <c r="H235" s="812"/>
      <c r="I235" s="812"/>
      <c r="J235" s="812"/>
      <c r="K235" s="812"/>
      <c r="L235" s="812"/>
      <c r="M235" s="812"/>
      <c r="N235" s="835"/>
      <c r="O235" s="812"/>
      <c r="P235" s="812"/>
      <c r="Q235" s="812"/>
      <c r="R235" s="812"/>
      <c r="S235" s="812"/>
      <c r="T235" s="812"/>
      <c r="U235" s="812"/>
      <c r="V235" s="812"/>
      <c r="W235" s="812"/>
      <c r="X235" s="812"/>
      <c r="Y235" s="818"/>
      <c r="Z235" s="818"/>
      <c r="AA235" s="818"/>
      <c r="AB235" s="818"/>
      <c r="AC235" s="818"/>
      <c r="AD235" s="818"/>
      <c r="AE235" s="818"/>
      <c r="AF235" s="818"/>
      <c r="AG235" s="818"/>
      <c r="AH235" s="818"/>
      <c r="AI235" s="818"/>
      <c r="AJ235" s="818"/>
      <c r="AK235" s="818"/>
      <c r="AL235" s="818"/>
      <c r="AM235" s="305"/>
    </row>
    <row r="236" spans="1:39" ht="15.5" hidden="1" outlineLevel="1">
      <c r="A236" s="474">
        <v>28</v>
      </c>
      <c r="B236" s="318" t="s">
        <v>18</v>
      </c>
      <c r="C236" s="812"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865"/>
      <c r="Z236" s="391"/>
      <c r="AA236" s="391"/>
      <c r="AB236" s="391"/>
      <c r="AC236" s="391"/>
      <c r="AD236" s="391"/>
      <c r="AE236" s="391"/>
      <c r="AF236" s="391"/>
      <c r="AG236" s="391"/>
      <c r="AH236" s="391"/>
      <c r="AI236" s="391"/>
      <c r="AJ236" s="391"/>
      <c r="AK236" s="391"/>
      <c r="AL236" s="391"/>
      <c r="AM236" s="295">
        <f>SUM(Y236:AL236)</f>
        <v>0</v>
      </c>
    </row>
    <row r="237" spans="1:39" ht="15.5" hidden="1" outlineLevel="1">
      <c r="B237" s="293" t="s">
        <v>244</v>
      </c>
      <c r="C237" s="812"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816">
        <f>Y236</f>
        <v>0</v>
      </c>
      <c r="Z237" s="816">
        <f>Z236</f>
        <v>0</v>
      </c>
      <c r="AA237" s="816">
        <f t="shared" ref="AA237:AL237" si="49">AA236</f>
        <v>0</v>
      </c>
      <c r="AB237" s="816">
        <f t="shared" si="49"/>
        <v>0</v>
      </c>
      <c r="AC237" s="816">
        <f t="shared" si="49"/>
        <v>0</v>
      </c>
      <c r="AD237" s="816">
        <f t="shared" si="49"/>
        <v>0</v>
      </c>
      <c r="AE237" s="816">
        <f t="shared" si="49"/>
        <v>0</v>
      </c>
      <c r="AF237" s="816">
        <f t="shared" si="49"/>
        <v>0</v>
      </c>
      <c r="AG237" s="816">
        <f t="shared" si="49"/>
        <v>0</v>
      </c>
      <c r="AH237" s="816">
        <f t="shared" si="49"/>
        <v>0</v>
      </c>
      <c r="AI237" s="816">
        <f t="shared" si="49"/>
        <v>0</v>
      </c>
      <c r="AJ237" s="816">
        <f t="shared" si="49"/>
        <v>0</v>
      </c>
      <c r="AK237" s="816">
        <f t="shared" si="49"/>
        <v>0</v>
      </c>
      <c r="AL237" s="816">
        <f t="shared" si="49"/>
        <v>0</v>
      </c>
      <c r="AM237" s="470"/>
    </row>
    <row r="238" spans="1:39" ht="15.5" hidden="1" outlineLevel="1">
      <c r="A238" s="477"/>
      <c r="B238" s="319"/>
      <c r="C238" s="812"/>
      <c r="D238" s="812"/>
      <c r="E238" s="812"/>
      <c r="F238" s="812"/>
      <c r="G238" s="812"/>
      <c r="H238" s="812"/>
      <c r="I238" s="812"/>
      <c r="J238" s="812"/>
      <c r="K238" s="812"/>
      <c r="L238" s="812"/>
      <c r="M238" s="812"/>
      <c r="N238" s="812"/>
      <c r="O238" s="812"/>
      <c r="P238" s="812"/>
      <c r="Q238" s="812"/>
      <c r="R238" s="812"/>
      <c r="S238" s="812"/>
      <c r="T238" s="812"/>
      <c r="U238" s="812"/>
      <c r="V238" s="812"/>
      <c r="W238" s="812"/>
      <c r="X238" s="812"/>
      <c r="Y238" s="818"/>
      <c r="Z238" s="818"/>
      <c r="AA238" s="818"/>
      <c r="AB238" s="818"/>
      <c r="AC238" s="818"/>
      <c r="AD238" s="818"/>
      <c r="AE238" s="818"/>
      <c r="AF238" s="818"/>
      <c r="AG238" s="818"/>
      <c r="AH238" s="818"/>
      <c r="AI238" s="818"/>
      <c r="AJ238" s="818"/>
      <c r="AK238" s="818"/>
      <c r="AL238" s="818"/>
      <c r="AM238" s="305"/>
    </row>
    <row r="239" spans="1:39" ht="15.5" hidden="1" outlineLevel="1">
      <c r="A239" s="474">
        <v>29</v>
      </c>
      <c r="B239" s="321" t="s">
        <v>19</v>
      </c>
      <c r="C239" s="812"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865"/>
      <c r="Z239" s="391"/>
      <c r="AA239" s="391"/>
      <c r="AB239" s="391"/>
      <c r="AC239" s="391"/>
      <c r="AD239" s="391"/>
      <c r="AE239" s="391"/>
      <c r="AF239" s="391"/>
      <c r="AG239" s="391"/>
      <c r="AH239" s="391"/>
      <c r="AI239" s="391"/>
      <c r="AJ239" s="391"/>
      <c r="AK239" s="391"/>
      <c r="AL239" s="391"/>
      <c r="AM239" s="295">
        <f>SUM(Y239:AL239)</f>
        <v>0</v>
      </c>
    </row>
    <row r="240" spans="1:39" ht="15.5" hidden="1" outlineLevel="1">
      <c r="B240" s="321" t="s">
        <v>244</v>
      </c>
      <c r="C240" s="812"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816">
        <f>Y239</f>
        <v>0</v>
      </c>
      <c r="Z240" s="816">
        <f t="shared" ref="Z240:AL240" si="50">Z239</f>
        <v>0</v>
      </c>
      <c r="AA240" s="816">
        <f t="shared" si="50"/>
        <v>0</v>
      </c>
      <c r="AB240" s="816">
        <f t="shared" si="50"/>
        <v>0</v>
      </c>
      <c r="AC240" s="816">
        <f t="shared" si="50"/>
        <v>0</v>
      </c>
      <c r="AD240" s="816">
        <f t="shared" si="50"/>
        <v>0</v>
      </c>
      <c r="AE240" s="816">
        <f t="shared" si="50"/>
        <v>0</v>
      </c>
      <c r="AF240" s="816">
        <f t="shared" si="50"/>
        <v>0</v>
      </c>
      <c r="AG240" s="816">
        <f t="shared" si="50"/>
        <v>0</v>
      </c>
      <c r="AH240" s="816">
        <f t="shared" si="50"/>
        <v>0</v>
      </c>
      <c r="AI240" s="816">
        <f t="shared" si="50"/>
        <v>0</v>
      </c>
      <c r="AJ240" s="816">
        <f t="shared" si="50"/>
        <v>0</v>
      </c>
      <c r="AK240" s="816">
        <f t="shared" si="50"/>
        <v>0</v>
      </c>
      <c r="AL240" s="816">
        <f t="shared" si="50"/>
        <v>0</v>
      </c>
      <c r="AM240" s="470"/>
    </row>
    <row r="241" spans="1:39" ht="15.5" hidden="1" outlineLevel="1">
      <c r="B241" s="321"/>
      <c r="C241" s="812"/>
      <c r="D241" s="812"/>
      <c r="E241" s="812"/>
      <c r="F241" s="812"/>
      <c r="G241" s="812"/>
      <c r="H241" s="812"/>
      <c r="I241" s="812"/>
      <c r="J241" s="812"/>
      <c r="K241" s="812"/>
      <c r="L241" s="812"/>
      <c r="M241" s="812"/>
      <c r="N241" s="812"/>
      <c r="O241" s="812"/>
      <c r="P241" s="812"/>
      <c r="Q241" s="812"/>
      <c r="R241" s="812"/>
      <c r="S241" s="812"/>
      <c r="T241" s="812"/>
      <c r="U241" s="812"/>
      <c r="V241" s="812"/>
      <c r="W241" s="812"/>
      <c r="X241" s="812"/>
      <c r="Y241" s="833"/>
      <c r="Z241" s="833"/>
      <c r="AA241" s="833"/>
      <c r="AB241" s="833"/>
      <c r="AC241" s="833"/>
      <c r="AD241" s="833"/>
      <c r="AE241" s="833"/>
      <c r="AF241" s="833"/>
      <c r="AG241" s="833"/>
      <c r="AH241" s="833"/>
      <c r="AI241" s="833"/>
      <c r="AJ241" s="833"/>
      <c r="AK241" s="833"/>
      <c r="AL241" s="833"/>
      <c r="AM241" s="311"/>
    </row>
    <row r="242" spans="1:39" s="283" customFormat="1" ht="15.5" hidden="1" outlineLevel="1">
      <c r="A242" s="474">
        <v>30</v>
      </c>
      <c r="B242" s="321" t="s">
        <v>488</v>
      </c>
      <c r="C242" s="812"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814"/>
      <c r="Z242" s="814"/>
      <c r="AA242" s="814"/>
      <c r="AB242" s="814"/>
      <c r="AC242" s="814"/>
      <c r="AD242" s="814"/>
      <c r="AE242" s="814"/>
      <c r="AF242" s="814"/>
      <c r="AG242" s="814"/>
      <c r="AH242" s="814"/>
      <c r="AI242" s="814"/>
      <c r="AJ242" s="814"/>
      <c r="AK242" s="814"/>
      <c r="AL242" s="814"/>
      <c r="AM242" s="295">
        <f>SUM(Y242:AL242)</f>
        <v>0</v>
      </c>
    </row>
    <row r="243" spans="1:39" s="283" customFormat="1" ht="15.5" hidden="1" outlineLevel="1">
      <c r="A243" s="474"/>
      <c r="B243" s="321" t="s">
        <v>244</v>
      </c>
      <c r="C243" s="812"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816">
        <f>Y242</f>
        <v>0</v>
      </c>
      <c r="Z243" s="816">
        <f t="shared" ref="Z243:AL243" si="51">Z242</f>
        <v>0</v>
      </c>
      <c r="AA243" s="816">
        <f t="shared" si="51"/>
        <v>0</v>
      </c>
      <c r="AB243" s="816">
        <f t="shared" si="51"/>
        <v>0</v>
      </c>
      <c r="AC243" s="816">
        <f t="shared" si="51"/>
        <v>0</v>
      </c>
      <c r="AD243" s="816">
        <f t="shared" si="51"/>
        <v>0</v>
      </c>
      <c r="AE243" s="816">
        <f t="shared" si="51"/>
        <v>0</v>
      </c>
      <c r="AF243" s="816">
        <f t="shared" si="51"/>
        <v>0</v>
      </c>
      <c r="AG243" s="816">
        <f t="shared" si="51"/>
        <v>0</v>
      </c>
      <c r="AH243" s="816">
        <f t="shared" si="51"/>
        <v>0</v>
      </c>
      <c r="AI243" s="816">
        <f t="shared" si="51"/>
        <v>0</v>
      </c>
      <c r="AJ243" s="816">
        <f t="shared" si="51"/>
        <v>0</v>
      </c>
      <c r="AK243" s="816">
        <f t="shared" si="51"/>
        <v>0</v>
      </c>
      <c r="AL243" s="816">
        <f t="shared" si="51"/>
        <v>0</v>
      </c>
      <c r="AM243" s="470"/>
    </row>
    <row r="244" spans="1:39" s="283" customFormat="1" ht="15.5" hidden="1" outlineLevel="1">
      <c r="A244" s="474"/>
      <c r="B244" s="321"/>
      <c r="C244" s="812"/>
      <c r="D244" s="812"/>
      <c r="E244" s="812"/>
      <c r="F244" s="812"/>
      <c r="G244" s="812"/>
      <c r="H244" s="812"/>
      <c r="I244" s="812"/>
      <c r="J244" s="812"/>
      <c r="K244" s="812"/>
      <c r="L244" s="812"/>
      <c r="M244" s="812"/>
      <c r="N244" s="812"/>
      <c r="O244" s="812"/>
      <c r="P244" s="812"/>
      <c r="Q244" s="812"/>
      <c r="R244" s="812"/>
      <c r="S244" s="812"/>
      <c r="T244" s="812"/>
      <c r="U244" s="812"/>
      <c r="V244" s="812"/>
      <c r="W244" s="812"/>
      <c r="X244" s="812"/>
      <c r="Y244" s="818"/>
      <c r="Z244" s="818"/>
      <c r="AA244" s="818"/>
      <c r="AB244" s="818"/>
      <c r="AC244" s="818"/>
      <c r="AD244" s="818"/>
      <c r="AE244" s="818"/>
      <c r="AF244" s="818"/>
      <c r="AG244" s="818"/>
      <c r="AH244" s="818"/>
      <c r="AI244" s="818"/>
      <c r="AJ244" s="818"/>
      <c r="AK244" s="818"/>
      <c r="AL244" s="818"/>
      <c r="AM244" s="311"/>
    </row>
    <row r="245" spans="1:39" s="283" customFormat="1" ht="15.5" hidden="1" outlineLevel="1">
      <c r="A245" s="474"/>
      <c r="B245" s="287" t="s">
        <v>489</v>
      </c>
      <c r="C245" s="812"/>
      <c r="D245" s="812"/>
      <c r="E245" s="812"/>
      <c r="F245" s="812"/>
      <c r="G245" s="812"/>
      <c r="H245" s="812"/>
      <c r="I245" s="812"/>
      <c r="J245" s="812"/>
      <c r="K245" s="812"/>
      <c r="L245" s="812"/>
      <c r="M245" s="812"/>
      <c r="N245" s="812"/>
      <c r="O245" s="812"/>
      <c r="P245" s="812"/>
      <c r="Q245" s="812"/>
      <c r="R245" s="812"/>
      <c r="S245" s="812"/>
      <c r="T245" s="812"/>
      <c r="U245" s="812"/>
      <c r="V245" s="812"/>
      <c r="W245" s="812"/>
      <c r="X245" s="812"/>
      <c r="Y245" s="818"/>
      <c r="Z245" s="818"/>
      <c r="AA245" s="818"/>
      <c r="AB245" s="818"/>
      <c r="AC245" s="818"/>
      <c r="AD245" s="818"/>
      <c r="AE245" s="818"/>
      <c r="AF245" s="818"/>
      <c r="AG245" s="818"/>
      <c r="AH245" s="818"/>
      <c r="AI245" s="818"/>
      <c r="AJ245" s="818"/>
      <c r="AK245" s="818"/>
      <c r="AL245" s="818"/>
      <c r="AM245" s="311"/>
    </row>
    <row r="246" spans="1:39" s="283" customFormat="1" ht="15.5" hidden="1" outlineLevel="1">
      <c r="A246" s="474">
        <v>31</v>
      </c>
      <c r="B246" s="321" t="s">
        <v>490</v>
      </c>
      <c r="C246" s="812"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814"/>
      <c r="Z246" s="814"/>
      <c r="AA246" s="814"/>
      <c r="AB246" s="814"/>
      <c r="AC246" s="814"/>
      <c r="AD246" s="814"/>
      <c r="AE246" s="814"/>
      <c r="AF246" s="814"/>
      <c r="AG246" s="814"/>
      <c r="AH246" s="814"/>
      <c r="AI246" s="814"/>
      <c r="AJ246" s="814"/>
      <c r="AK246" s="814"/>
      <c r="AL246" s="814"/>
      <c r="AM246" s="295">
        <f>SUM(Y246:AL246)</f>
        <v>0</v>
      </c>
    </row>
    <row r="247" spans="1:39" s="283" customFormat="1" ht="15.5" hidden="1" outlineLevel="1">
      <c r="A247" s="474"/>
      <c r="B247" s="321" t="s">
        <v>244</v>
      </c>
      <c r="C247" s="812"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816">
        <f>Y246</f>
        <v>0</v>
      </c>
      <c r="Z247" s="816">
        <f t="shared" ref="Z247:AL247" si="52">Z246</f>
        <v>0</v>
      </c>
      <c r="AA247" s="816">
        <f t="shared" si="52"/>
        <v>0</v>
      </c>
      <c r="AB247" s="816">
        <f t="shared" si="52"/>
        <v>0</v>
      </c>
      <c r="AC247" s="816">
        <f t="shared" si="52"/>
        <v>0</v>
      </c>
      <c r="AD247" s="816">
        <f t="shared" si="52"/>
        <v>0</v>
      </c>
      <c r="AE247" s="816">
        <f t="shared" si="52"/>
        <v>0</v>
      </c>
      <c r="AF247" s="816">
        <f t="shared" si="52"/>
        <v>0</v>
      </c>
      <c r="AG247" s="816">
        <f t="shared" si="52"/>
        <v>0</v>
      </c>
      <c r="AH247" s="816">
        <f t="shared" si="52"/>
        <v>0</v>
      </c>
      <c r="AI247" s="816">
        <f t="shared" si="52"/>
        <v>0</v>
      </c>
      <c r="AJ247" s="816">
        <f t="shared" si="52"/>
        <v>0</v>
      </c>
      <c r="AK247" s="816">
        <f t="shared" si="52"/>
        <v>0</v>
      </c>
      <c r="AL247" s="816">
        <f t="shared" si="52"/>
        <v>0</v>
      </c>
      <c r="AM247" s="470"/>
    </row>
    <row r="248" spans="1:39" s="283" customFormat="1" ht="15.5" hidden="1" outlineLevel="1">
      <c r="A248" s="474"/>
      <c r="B248" s="321"/>
      <c r="C248" s="812"/>
      <c r="D248" s="812"/>
      <c r="E248" s="812"/>
      <c r="F248" s="812"/>
      <c r="G248" s="812"/>
      <c r="H248" s="812"/>
      <c r="I248" s="812"/>
      <c r="J248" s="812"/>
      <c r="K248" s="812"/>
      <c r="L248" s="812"/>
      <c r="M248" s="812"/>
      <c r="N248" s="812"/>
      <c r="O248" s="812"/>
      <c r="P248" s="812"/>
      <c r="Q248" s="812"/>
      <c r="R248" s="812"/>
      <c r="S248" s="812"/>
      <c r="T248" s="812"/>
      <c r="U248" s="812"/>
      <c r="V248" s="812"/>
      <c r="W248" s="812"/>
      <c r="X248" s="812"/>
      <c r="Y248" s="818"/>
      <c r="Z248" s="818"/>
      <c r="AA248" s="818"/>
      <c r="AB248" s="818"/>
      <c r="AC248" s="818"/>
      <c r="AD248" s="818"/>
      <c r="AE248" s="818"/>
      <c r="AF248" s="818"/>
      <c r="AG248" s="818"/>
      <c r="AH248" s="818"/>
      <c r="AI248" s="818"/>
      <c r="AJ248" s="818"/>
      <c r="AK248" s="818"/>
      <c r="AL248" s="818"/>
      <c r="AM248" s="311"/>
    </row>
    <row r="249" spans="1:39" s="283" customFormat="1" ht="15.5" hidden="1" outlineLevel="1">
      <c r="A249" s="474">
        <v>32</v>
      </c>
      <c r="B249" s="321" t="s">
        <v>491</v>
      </c>
      <c r="C249" s="812"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814"/>
      <c r="Z249" s="814"/>
      <c r="AA249" s="814"/>
      <c r="AB249" s="814"/>
      <c r="AC249" s="814"/>
      <c r="AD249" s="814"/>
      <c r="AE249" s="814"/>
      <c r="AF249" s="814"/>
      <c r="AG249" s="814"/>
      <c r="AH249" s="814"/>
      <c r="AI249" s="814"/>
      <c r="AJ249" s="814"/>
      <c r="AK249" s="814"/>
      <c r="AL249" s="814"/>
      <c r="AM249" s="295">
        <f>SUM(Y249:AL249)</f>
        <v>0</v>
      </c>
    </row>
    <row r="250" spans="1:39" s="283" customFormat="1" ht="15.5" hidden="1" outlineLevel="1">
      <c r="A250" s="474"/>
      <c r="B250" s="321" t="s">
        <v>244</v>
      </c>
      <c r="C250" s="812"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816">
        <f>Y249</f>
        <v>0</v>
      </c>
      <c r="Z250" s="816">
        <f t="shared" ref="Z250:AL250" si="53">Z249</f>
        <v>0</v>
      </c>
      <c r="AA250" s="816">
        <f t="shared" si="53"/>
        <v>0</v>
      </c>
      <c r="AB250" s="816">
        <f t="shared" si="53"/>
        <v>0</v>
      </c>
      <c r="AC250" s="816">
        <f t="shared" si="53"/>
        <v>0</v>
      </c>
      <c r="AD250" s="816">
        <f t="shared" si="53"/>
        <v>0</v>
      </c>
      <c r="AE250" s="816">
        <f t="shared" si="53"/>
        <v>0</v>
      </c>
      <c r="AF250" s="816">
        <f t="shared" si="53"/>
        <v>0</v>
      </c>
      <c r="AG250" s="816">
        <f t="shared" si="53"/>
        <v>0</v>
      </c>
      <c r="AH250" s="816">
        <f t="shared" si="53"/>
        <v>0</v>
      </c>
      <c r="AI250" s="816">
        <f t="shared" si="53"/>
        <v>0</v>
      </c>
      <c r="AJ250" s="816">
        <f t="shared" si="53"/>
        <v>0</v>
      </c>
      <c r="AK250" s="816">
        <f t="shared" si="53"/>
        <v>0</v>
      </c>
      <c r="AL250" s="816">
        <f t="shared" si="53"/>
        <v>0</v>
      </c>
      <c r="AM250" s="470"/>
    </row>
    <row r="251" spans="1:39" s="283" customFormat="1" ht="15.5" hidden="1" outlineLevel="1">
      <c r="A251" s="474"/>
      <c r="B251" s="321"/>
      <c r="C251" s="812"/>
      <c r="D251" s="812"/>
      <c r="E251" s="812"/>
      <c r="F251" s="812"/>
      <c r="G251" s="812"/>
      <c r="H251" s="812"/>
      <c r="I251" s="812"/>
      <c r="J251" s="812"/>
      <c r="K251" s="812"/>
      <c r="L251" s="812"/>
      <c r="M251" s="812"/>
      <c r="N251" s="812"/>
      <c r="O251" s="812"/>
      <c r="P251" s="812"/>
      <c r="Q251" s="812"/>
      <c r="R251" s="812"/>
      <c r="S251" s="812"/>
      <c r="T251" s="812"/>
      <c r="U251" s="812"/>
      <c r="V251" s="812"/>
      <c r="W251" s="812"/>
      <c r="X251" s="812"/>
      <c r="Y251" s="818"/>
      <c r="Z251" s="818"/>
      <c r="AA251" s="818"/>
      <c r="AB251" s="818"/>
      <c r="AC251" s="818"/>
      <c r="AD251" s="818"/>
      <c r="AE251" s="818"/>
      <c r="AF251" s="818"/>
      <c r="AG251" s="818"/>
      <c r="AH251" s="818"/>
      <c r="AI251" s="818"/>
      <c r="AJ251" s="818"/>
      <c r="AK251" s="818"/>
      <c r="AL251" s="818"/>
      <c r="AM251" s="311"/>
    </row>
    <row r="252" spans="1:39" s="283" customFormat="1" ht="15.5" hidden="1" outlineLevel="1">
      <c r="A252" s="474">
        <v>33</v>
      </c>
      <c r="B252" s="321" t="s">
        <v>492</v>
      </c>
      <c r="C252" s="812"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814"/>
      <c r="Z252" s="814"/>
      <c r="AA252" s="814"/>
      <c r="AB252" s="814"/>
      <c r="AC252" s="814"/>
      <c r="AD252" s="814"/>
      <c r="AE252" s="814"/>
      <c r="AF252" s="814"/>
      <c r="AG252" s="814"/>
      <c r="AH252" s="814"/>
      <c r="AI252" s="814"/>
      <c r="AJ252" s="814"/>
      <c r="AK252" s="814"/>
      <c r="AL252" s="814"/>
      <c r="AM252" s="295">
        <f>SUM(Y252:AL252)</f>
        <v>0</v>
      </c>
    </row>
    <row r="253" spans="1:39" s="283" customFormat="1" ht="15.5" hidden="1" outlineLevel="1">
      <c r="A253" s="474"/>
      <c r="B253" s="321" t="s">
        <v>244</v>
      </c>
      <c r="C253" s="812"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816">
        <f>Y252</f>
        <v>0</v>
      </c>
      <c r="Z253" s="816">
        <f t="shared" ref="Z253:AL253" si="54">Z252</f>
        <v>0</v>
      </c>
      <c r="AA253" s="816">
        <f t="shared" si="54"/>
        <v>0</v>
      </c>
      <c r="AB253" s="816">
        <f t="shared" si="54"/>
        <v>0</v>
      </c>
      <c r="AC253" s="816">
        <f t="shared" si="54"/>
        <v>0</v>
      </c>
      <c r="AD253" s="816">
        <f t="shared" si="54"/>
        <v>0</v>
      </c>
      <c r="AE253" s="816">
        <f t="shared" si="54"/>
        <v>0</v>
      </c>
      <c r="AF253" s="816">
        <f t="shared" si="54"/>
        <v>0</v>
      </c>
      <c r="AG253" s="816">
        <f t="shared" si="54"/>
        <v>0</v>
      </c>
      <c r="AH253" s="816">
        <f t="shared" si="54"/>
        <v>0</v>
      </c>
      <c r="AI253" s="816">
        <f t="shared" si="54"/>
        <v>0</v>
      </c>
      <c r="AJ253" s="816">
        <f t="shared" si="54"/>
        <v>0</v>
      </c>
      <c r="AK253" s="816">
        <f t="shared" si="54"/>
        <v>0</v>
      </c>
      <c r="AL253" s="816">
        <f t="shared" si="54"/>
        <v>0</v>
      </c>
      <c r="AM253" s="470"/>
    </row>
    <row r="254" spans="1:39" ht="15.5" hidden="1" outlineLevel="1">
      <c r="B254" s="313"/>
      <c r="C254" s="836"/>
      <c r="D254" s="837"/>
      <c r="E254" s="837"/>
      <c r="F254" s="837"/>
      <c r="G254" s="837"/>
      <c r="H254" s="837"/>
      <c r="I254" s="837"/>
      <c r="J254" s="837"/>
      <c r="K254" s="837"/>
      <c r="L254" s="837"/>
      <c r="M254" s="837"/>
      <c r="N254" s="837"/>
      <c r="O254" s="837"/>
      <c r="P254" s="837"/>
      <c r="Q254" s="837"/>
      <c r="R254" s="837"/>
      <c r="S254" s="837"/>
      <c r="T254" s="837"/>
      <c r="U254" s="837"/>
      <c r="V254" s="837"/>
      <c r="W254" s="837"/>
      <c r="X254" s="837"/>
      <c r="Y254" s="867"/>
      <c r="Z254" s="867"/>
      <c r="AA254" s="867"/>
      <c r="AB254" s="867"/>
      <c r="AC254" s="867"/>
      <c r="AD254" s="867"/>
      <c r="AE254" s="867"/>
      <c r="AF254" s="867"/>
      <c r="AG254" s="867"/>
      <c r="AH254" s="867"/>
      <c r="AI254" s="867"/>
      <c r="AJ254" s="867"/>
      <c r="AK254" s="867"/>
      <c r="AL254" s="867"/>
      <c r="AM254" s="305"/>
    </row>
    <row r="255" spans="1:39" ht="15.5" collapsed="1">
      <c r="B255" s="323" t="s">
        <v>245</v>
      </c>
      <c r="C255" s="325"/>
      <c r="D255" s="325">
        <f>SUM(D150:D253)</f>
        <v>0</v>
      </c>
      <c r="E255" s="325"/>
      <c r="F255" s="325"/>
      <c r="G255" s="325"/>
      <c r="H255" s="325"/>
      <c r="I255" s="325"/>
      <c r="J255" s="325"/>
      <c r="K255" s="325"/>
      <c r="L255" s="325"/>
      <c r="M255" s="325"/>
      <c r="N255" s="325"/>
      <c r="O255" s="325">
        <f>SUM(O150:O253)</f>
        <v>0</v>
      </c>
      <c r="P255" s="325"/>
      <c r="Q255" s="325"/>
      <c r="R255" s="325"/>
      <c r="S255" s="325"/>
      <c r="T255" s="325"/>
      <c r="U255" s="325"/>
      <c r="V255" s="325"/>
      <c r="W255" s="325"/>
      <c r="X255" s="325"/>
      <c r="Y255" s="325">
        <f>IF(Y149="kWh",SUMPRODUCT(D150:D253,Y150:Y253))</f>
        <v>0</v>
      </c>
      <c r="Z255" s="325">
        <f>IF(Z149="kWh",SUMPRODUCT(D150:D253,Z150:Z253))</f>
        <v>0</v>
      </c>
      <c r="AA255" s="325">
        <f>IF(AA149="kW",SUMPRODUCT(N150:N253,O150:O253,AA150:AA253),SUMPRODUCT(D150:D253,AA150:AA253))</f>
        <v>0</v>
      </c>
      <c r="AB255" s="325">
        <f>IF(AB149="kW",SUMPRODUCT(N150:N253,O150:O253,AB150:AB253),SUMPRODUCT(D150:D253,AB150:AB253))</f>
        <v>0</v>
      </c>
      <c r="AC255" s="325">
        <f>IF(AC149="kW",SUMPRODUCT(N150:N253,O150:O253,AC150:AC253),SUMPRODUCT(D150:D253,AC150:AC253))</f>
        <v>0</v>
      </c>
      <c r="AD255" s="325">
        <f>IF(AD149="kW",SUMPRODUCT(N150:N253,O150:O253,AD150:AD253),SUMPRODUCT(D150:D253,AD150:AD253))</f>
        <v>0</v>
      </c>
      <c r="AE255" s="325">
        <f>IF(AE149="kW",SUMPRODUCT(N150:N253,O150:O253,AE150:AE253),SUMPRODUCT(D150:D253,AE150:AE253))</f>
        <v>0</v>
      </c>
      <c r="AF255" s="325">
        <f>IF(AF149="kW",SUMPRODUCT(N150:N253,O150:O253,AF150:AF253),SUMPRODUCT(D150:D253,AF150:AF253))</f>
        <v>0</v>
      </c>
      <c r="AG255" s="325">
        <f>IF(AG149="kW",SUMPRODUCT(N150:N253,O150:O253,AG150:AG253),SUMPRODUCT(D150:D253,AG150:AG253))</f>
        <v>0</v>
      </c>
      <c r="AH255" s="325">
        <f>IF(AH149="kW",SUMPRODUCT(N150:N253,O150:O253,AH150:AH253),SUMPRODUCT(D150:D253,AH150:AH253))</f>
        <v>0</v>
      </c>
      <c r="AI255" s="325">
        <f>IF(AI149="kW",SUMPRODUCT(N150:N253,O150:O253,AI150:AI253),SUMPRODUCT(D150:D253,AI150:AI253))</f>
        <v>0</v>
      </c>
      <c r="AJ255" s="325">
        <f>IF(AJ149="kW",SUMPRODUCT(N150:N253,O150:O253,AJ150:AJ253),SUMPRODUCT(D150:D253,AJ150:AJ253))</f>
        <v>0</v>
      </c>
      <c r="AK255" s="325">
        <f>IF(AK149="kW",SUMPRODUCT(N150:N253,O150:O253,AK150:AK253),SUMPRODUCT(D150:D253,AK150:AK253))</f>
        <v>0</v>
      </c>
      <c r="AL255" s="325">
        <f>IF(AL149="kW",SUMPRODUCT(N150:N253,O150:O253,AL150:AL253),SUMPRODUCT(D150:D253,AL150:AL253))</f>
        <v>0</v>
      </c>
      <c r="AM255" s="326"/>
    </row>
    <row r="256" spans="1:39" ht="15.5">
      <c r="B256" s="327" t="s">
        <v>246</v>
      </c>
      <c r="C256" s="324"/>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f>HLOOKUP(Y148,'2. LRAMVA Threshold'!$B$42:$Q$53,4,FALSE)</f>
        <v>0</v>
      </c>
      <c r="Z256" s="324">
        <f>HLOOKUP(Z148,'2. LRAMVA Threshold'!$B$42:$Q$53,4,FALSE)</f>
        <v>0</v>
      </c>
      <c r="AA256" s="324">
        <f>HLOOKUP(AA148,'2. LRAMVA Threshold'!$B$42:$Q$53,4,FALSE)</f>
        <v>0</v>
      </c>
      <c r="AB256" s="324">
        <f>HLOOKUP(AB148,'2. LRAMVA Threshold'!$B$42:$Q$53,4,FALSE)</f>
        <v>0</v>
      </c>
      <c r="AC256" s="324">
        <f>HLOOKUP(AC148,'2. LRAMVA Threshold'!$B$42:$Q$53,4,FALSE)</f>
        <v>0</v>
      </c>
      <c r="AD256" s="324">
        <f>HLOOKUP(AD148,'2. LRAMVA Threshold'!$B$42:$Q$53,4,FALSE)</f>
        <v>0</v>
      </c>
      <c r="AE256" s="324">
        <f>HLOOKUP(AE148,'2. LRAMVA Threshold'!$B$42:$Q$53,4,FALSE)</f>
        <v>0</v>
      </c>
      <c r="AF256" s="324">
        <f>HLOOKUP(AF148,'2. LRAMVA Threshold'!$B$42:$Q$53,4,FALSE)</f>
        <v>0</v>
      </c>
      <c r="AG256" s="324">
        <f>HLOOKUP(AG148,'2. LRAMVA Threshold'!$B$42:$Q$53,4,FALSE)</f>
        <v>0</v>
      </c>
      <c r="AH256" s="324">
        <f>HLOOKUP(AH148,'2. LRAMVA Threshold'!$B$42:$Q$53,4,FALSE)</f>
        <v>0</v>
      </c>
      <c r="AI256" s="324">
        <f>HLOOKUP(AI148,'2. LRAMVA Threshold'!$B$42:$Q$53,4,FALSE)</f>
        <v>0</v>
      </c>
      <c r="AJ256" s="324">
        <f>HLOOKUP(AJ148,'2. LRAMVA Threshold'!$B$42:$Q$53,4,FALSE)</f>
        <v>0</v>
      </c>
      <c r="AK256" s="324">
        <f>HLOOKUP(AK148,'2. LRAMVA Threshold'!$B$42:$Q$53,4,FALSE)</f>
        <v>0</v>
      </c>
      <c r="AL256" s="324">
        <f>HLOOKUP(AL148,'2. LRAMVA Threshold'!$B$42:$Q$53,4,FALSE)</f>
        <v>0</v>
      </c>
      <c r="AM256" s="328"/>
    </row>
    <row r="257" spans="1:41" ht="15.5">
      <c r="B257" s="321"/>
      <c r="C257" s="838"/>
      <c r="D257" s="839"/>
      <c r="E257" s="839"/>
      <c r="F257" s="839"/>
      <c r="G257" s="839"/>
      <c r="H257" s="839"/>
      <c r="I257" s="839"/>
      <c r="J257" s="839"/>
      <c r="K257" s="839"/>
      <c r="L257" s="839"/>
      <c r="M257" s="839"/>
      <c r="N257" s="839"/>
      <c r="O257" s="840"/>
      <c r="P257" s="839"/>
      <c r="Q257" s="839"/>
      <c r="R257" s="839"/>
      <c r="S257" s="302"/>
      <c r="T257" s="302"/>
      <c r="U257" s="302"/>
      <c r="V257" s="302"/>
      <c r="W257" s="839"/>
      <c r="X257" s="839"/>
      <c r="Y257" s="835"/>
      <c r="Z257" s="835"/>
      <c r="AA257" s="835"/>
      <c r="AB257" s="835"/>
      <c r="AC257" s="835"/>
      <c r="AD257" s="835"/>
      <c r="AE257" s="835"/>
      <c r="AF257" s="835"/>
      <c r="AG257" s="835"/>
      <c r="AH257" s="835"/>
      <c r="AI257" s="835"/>
      <c r="AJ257" s="835"/>
      <c r="AK257" s="835"/>
      <c r="AL257" s="835"/>
      <c r="AM257" s="331"/>
    </row>
    <row r="258" spans="1:41" ht="15.5">
      <c r="B258" s="321" t="s">
        <v>165</v>
      </c>
      <c r="C258" s="338"/>
      <c r="D258" s="338"/>
      <c r="E258" s="868"/>
      <c r="F258" s="868"/>
      <c r="G258" s="868"/>
      <c r="H258" s="868"/>
      <c r="I258" s="868"/>
      <c r="J258" s="868"/>
      <c r="K258" s="868"/>
      <c r="L258" s="868"/>
      <c r="M258" s="868"/>
      <c r="N258" s="868"/>
      <c r="O258" s="812"/>
      <c r="P258" s="841"/>
      <c r="Q258" s="841"/>
      <c r="R258" s="841"/>
      <c r="S258" s="337"/>
      <c r="T258" s="337"/>
      <c r="U258" s="337"/>
      <c r="V258" s="337"/>
      <c r="W258" s="841"/>
      <c r="X258" s="841"/>
      <c r="Y258" s="842">
        <f>HLOOKUP(Y$20,'3.  Distribution Rates'!$C$122:$P$133,4,FALSE)</f>
        <v>0</v>
      </c>
      <c r="Z258" s="842">
        <f>HLOOKUP(Z$20,'3.  Distribution Rates'!$C$122:$P$133,4,FALSE)</f>
        <v>0</v>
      </c>
      <c r="AA258" s="842">
        <f>HLOOKUP(AA$20,'3.  Distribution Rates'!$C$122:$P$133,4,FALSE)</f>
        <v>0</v>
      </c>
      <c r="AB258" s="842">
        <f>HLOOKUP(AB$20,'3.  Distribution Rates'!$C$122:$P$133,4,FALSE)</f>
        <v>0</v>
      </c>
      <c r="AC258" s="842">
        <f>HLOOKUP(AC$20,'3.  Distribution Rates'!$C$122:$P$133,4,FALSE)</f>
        <v>0</v>
      </c>
      <c r="AD258" s="842">
        <f>HLOOKUP(AD$20,'3.  Distribution Rates'!$C$122:$P$133,4,FALSE)</f>
        <v>0</v>
      </c>
      <c r="AE258" s="842">
        <f>HLOOKUP(AE$20,'3.  Distribution Rates'!$C$122:$P$133,4,FALSE)</f>
        <v>0</v>
      </c>
      <c r="AF258" s="842">
        <f>HLOOKUP(AF$20,'3.  Distribution Rates'!$C$122:$P$133,4,FALSE)</f>
        <v>0</v>
      </c>
      <c r="AG258" s="842">
        <f>HLOOKUP(AG$20,'3.  Distribution Rates'!$C$122:$P$133,4,FALSE)</f>
        <v>0</v>
      </c>
      <c r="AH258" s="842">
        <f>HLOOKUP(AH$20,'3.  Distribution Rates'!$C$122:$P$133,4,FALSE)</f>
        <v>0</v>
      </c>
      <c r="AI258" s="842">
        <f>HLOOKUP(AI$20,'3.  Distribution Rates'!$C$122:$P$133,4,FALSE)</f>
        <v>0</v>
      </c>
      <c r="AJ258" s="842">
        <f>HLOOKUP(AJ$20,'3.  Distribution Rates'!$C$122:$P$133,4,FALSE)</f>
        <v>0</v>
      </c>
      <c r="AK258" s="842">
        <f>HLOOKUP(AK$20,'3.  Distribution Rates'!$C$122:$P$133,4,FALSE)</f>
        <v>0</v>
      </c>
      <c r="AL258" s="842">
        <f>HLOOKUP(AL$20,'3.  Distribution Rates'!$C$122:$P$133,4,FALSE)</f>
        <v>0</v>
      </c>
      <c r="AM258" s="357"/>
    </row>
    <row r="259" spans="1:41" ht="15.5">
      <c r="B259" s="293" t="s">
        <v>154</v>
      </c>
      <c r="C259" s="843"/>
      <c r="D259" s="283"/>
      <c r="E259" s="848"/>
      <c r="F259" s="848"/>
      <c r="G259" s="848"/>
      <c r="H259" s="848"/>
      <c r="I259" s="848"/>
      <c r="J259" s="848"/>
      <c r="K259" s="848"/>
      <c r="L259" s="848"/>
      <c r="M259" s="848"/>
      <c r="N259" s="848"/>
      <c r="O259" s="812"/>
      <c r="P259" s="848"/>
      <c r="Q259" s="848"/>
      <c r="R259" s="848"/>
      <c r="S259" s="283"/>
      <c r="T259" s="283"/>
      <c r="U259" s="283"/>
      <c r="V259" s="283"/>
      <c r="W259" s="848"/>
      <c r="X259" s="848"/>
      <c r="Y259" s="358">
        <f t="shared" ref="Y259:AL259" si="55">Y135*Y258</f>
        <v>0</v>
      </c>
      <c r="Z259" s="358">
        <f t="shared" si="55"/>
        <v>0</v>
      </c>
      <c r="AA259" s="358">
        <f t="shared" si="55"/>
        <v>0</v>
      </c>
      <c r="AB259" s="358">
        <f t="shared" si="55"/>
        <v>0</v>
      </c>
      <c r="AC259" s="358">
        <f t="shared" si="55"/>
        <v>0</v>
      </c>
      <c r="AD259" s="358">
        <f t="shared" si="55"/>
        <v>0</v>
      </c>
      <c r="AE259" s="358">
        <f t="shared" si="55"/>
        <v>0</v>
      </c>
      <c r="AF259" s="358">
        <f t="shared" si="55"/>
        <v>0</v>
      </c>
      <c r="AG259" s="358">
        <f t="shared" si="55"/>
        <v>0</v>
      </c>
      <c r="AH259" s="358">
        <f t="shared" si="55"/>
        <v>0</v>
      </c>
      <c r="AI259" s="358">
        <f t="shared" si="55"/>
        <v>0</v>
      </c>
      <c r="AJ259" s="358">
        <f t="shared" si="55"/>
        <v>0</v>
      </c>
      <c r="AK259" s="358">
        <f t="shared" si="55"/>
        <v>0</v>
      </c>
      <c r="AL259" s="358">
        <f t="shared" si="55"/>
        <v>0</v>
      </c>
      <c r="AM259" s="593">
        <f>SUM(Y259:AL259)</f>
        <v>0</v>
      </c>
    </row>
    <row r="260" spans="1:41" ht="15.5">
      <c r="B260" s="293" t="s">
        <v>155</v>
      </c>
      <c r="C260" s="843"/>
      <c r="D260" s="283"/>
      <c r="E260" s="848"/>
      <c r="F260" s="848"/>
      <c r="G260" s="848"/>
      <c r="H260" s="848"/>
      <c r="I260" s="848"/>
      <c r="J260" s="848"/>
      <c r="K260" s="848"/>
      <c r="L260" s="848"/>
      <c r="M260" s="848"/>
      <c r="N260" s="848"/>
      <c r="O260" s="812"/>
      <c r="P260" s="848"/>
      <c r="Q260" s="848"/>
      <c r="R260" s="848"/>
      <c r="S260" s="283"/>
      <c r="T260" s="283"/>
      <c r="U260" s="283"/>
      <c r="V260" s="283"/>
      <c r="W260" s="848"/>
      <c r="X260" s="848"/>
      <c r="Y260" s="358">
        <f t="shared" ref="Y260:AL260" si="56">Y255*Y258</f>
        <v>0</v>
      </c>
      <c r="Z260" s="358">
        <f t="shared" si="56"/>
        <v>0</v>
      </c>
      <c r="AA260" s="869">
        <f t="shared" si="56"/>
        <v>0</v>
      </c>
      <c r="AB260" s="869">
        <f t="shared" si="56"/>
        <v>0</v>
      </c>
      <c r="AC260" s="869">
        <f t="shared" si="56"/>
        <v>0</v>
      </c>
      <c r="AD260" s="869">
        <f t="shared" si="56"/>
        <v>0</v>
      </c>
      <c r="AE260" s="869">
        <f t="shared" si="56"/>
        <v>0</v>
      </c>
      <c r="AF260" s="869">
        <f t="shared" si="56"/>
        <v>0</v>
      </c>
      <c r="AG260" s="869">
        <f t="shared" si="56"/>
        <v>0</v>
      </c>
      <c r="AH260" s="869">
        <f t="shared" si="56"/>
        <v>0</v>
      </c>
      <c r="AI260" s="869">
        <f t="shared" si="56"/>
        <v>0</v>
      </c>
      <c r="AJ260" s="869">
        <f t="shared" si="56"/>
        <v>0</v>
      </c>
      <c r="AK260" s="869">
        <f t="shared" si="56"/>
        <v>0</v>
      </c>
      <c r="AL260" s="869">
        <f t="shared" si="56"/>
        <v>0</v>
      </c>
      <c r="AM260" s="593">
        <f>SUM(Y260:AL260)</f>
        <v>0</v>
      </c>
    </row>
    <row r="261" spans="1:41" s="359" customFormat="1" ht="15.5">
      <c r="A261" s="476"/>
      <c r="B261" s="343" t="s">
        <v>254</v>
      </c>
      <c r="C261" s="843"/>
      <c r="D261" s="302"/>
      <c r="E261" s="839"/>
      <c r="F261" s="839"/>
      <c r="G261" s="839"/>
      <c r="H261" s="839"/>
      <c r="I261" s="839"/>
      <c r="J261" s="839"/>
      <c r="K261" s="839"/>
      <c r="L261" s="839"/>
      <c r="M261" s="839"/>
      <c r="N261" s="839"/>
      <c r="O261" s="835"/>
      <c r="P261" s="839"/>
      <c r="Q261" s="839"/>
      <c r="R261" s="839"/>
      <c r="S261" s="302"/>
      <c r="T261" s="302"/>
      <c r="U261" s="302"/>
      <c r="V261" s="302"/>
      <c r="W261" s="839"/>
      <c r="X261" s="839"/>
      <c r="Y261" s="340">
        <f>SUM(Y259:Y260)</f>
        <v>0</v>
      </c>
      <c r="Z261" s="340">
        <f t="shared" ref="Z261:AL261" si="57">SUM(Z259:Z260)</f>
        <v>0</v>
      </c>
      <c r="AA261" s="340">
        <f t="shared" si="57"/>
        <v>0</v>
      </c>
      <c r="AB261" s="340">
        <f t="shared" si="57"/>
        <v>0</v>
      </c>
      <c r="AC261" s="340">
        <f t="shared" si="57"/>
        <v>0</v>
      </c>
      <c r="AD261" s="340">
        <f t="shared" si="57"/>
        <v>0</v>
      </c>
      <c r="AE261" s="340">
        <f t="shared" si="57"/>
        <v>0</v>
      </c>
      <c r="AF261" s="340">
        <f t="shared" si="57"/>
        <v>0</v>
      </c>
      <c r="AG261" s="340">
        <f t="shared" si="57"/>
        <v>0</v>
      </c>
      <c r="AH261" s="340">
        <f t="shared" si="57"/>
        <v>0</v>
      </c>
      <c r="AI261" s="340">
        <f t="shared" si="57"/>
        <v>0</v>
      </c>
      <c r="AJ261" s="340">
        <f t="shared" si="57"/>
        <v>0</v>
      </c>
      <c r="AK261" s="340">
        <f t="shared" si="57"/>
        <v>0</v>
      </c>
      <c r="AL261" s="340">
        <f t="shared" si="57"/>
        <v>0</v>
      </c>
      <c r="AM261" s="383">
        <f>SUM(AM259:AM260)</f>
        <v>0</v>
      </c>
    </row>
    <row r="262" spans="1:41" s="359" customFormat="1" ht="15.5">
      <c r="A262" s="476"/>
      <c r="B262" s="343" t="s">
        <v>247</v>
      </c>
      <c r="C262" s="843"/>
      <c r="D262" s="348"/>
      <c r="E262" s="839"/>
      <c r="F262" s="839"/>
      <c r="G262" s="839"/>
      <c r="H262" s="839"/>
      <c r="I262" s="839"/>
      <c r="J262" s="839"/>
      <c r="K262" s="839"/>
      <c r="L262" s="839"/>
      <c r="M262" s="839"/>
      <c r="N262" s="839"/>
      <c r="O262" s="835"/>
      <c r="P262" s="839"/>
      <c r="Q262" s="839"/>
      <c r="R262" s="839"/>
      <c r="S262" s="302"/>
      <c r="T262" s="302"/>
      <c r="U262" s="302"/>
      <c r="V262" s="302"/>
      <c r="W262" s="839"/>
      <c r="X262" s="839"/>
      <c r="Y262" s="844">
        <f t="shared" ref="Y262:AL262" si="58">Y256*Y258</f>
        <v>0</v>
      </c>
      <c r="Z262" s="844">
        <f t="shared" si="58"/>
        <v>0</v>
      </c>
      <c r="AA262" s="844">
        <f t="shared" si="58"/>
        <v>0</v>
      </c>
      <c r="AB262" s="844">
        <f t="shared" si="58"/>
        <v>0</v>
      </c>
      <c r="AC262" s="844">
        <f t="shared" si="58"/>
        <v>0</v>
      </c>
      <c r="AD262" s="844">
        <f t="shared" si="58"/>
        <v>0</v>
      </c>
      <c r="AE262" s="844">
        <f t="shared" si="58"/>
        <v>0</v>
      </c>
      <c r="AF262" s="844">
        <f t="shared" si="58"/>
        <v>0</v>
      </c>
      <c r="AG262" s="844">
        <f t="shared" si="58"/>
        <v>0</v>
      </c>
      <c r="AH262" s="844">
        <f t="shared" si="58"/>
        <v>0</v>
      </c>
      <c r="AI262" s="844">
        <f t="shared" si="58"/>
        <v>0</v>
      </c>
      <c r="AJ262" s="844">
        <f t="shared" si="58"/>
        <v>0</v>
      </c>
      <c r="AK262" s="844">
        <f t="shared" si="58"/>
        <v>0</v>
      </c>
      <c r="AL262" s="844">
        <f t="shared" si="58"/>
        <v>0</v>
      </c>
      <c r="AM262" s="383">
        <f>SUM(Y262:AL262)</f>
        <v>0</v>
      </c>
    </row>
    <row r="263" spans="1:41" s="359" customFormat="1" ht="15.5">
      <c r="A263" s="476"/>
      <c r="B263" s="343" t="s">
        <v>255</v>
      </c>
      <c r="C263" s="843"/>
      <c r="D263" s="348"/>
      <c r="E263" s="839"/>
      <c r="F263" s="839"/>
      <c r="G263" s="839"/>
      <c r="H263" s="839"/>
      <c r="I263" s="839"/>
      <c r="J263" s="839"/>
      <c r="K263" s="839"/>
      <c r="L263" s="839"/>
      <c r="M263" s="839"/>
      <c r="N263" s="839"/>
      <c r="O263" s="835"/>
      <c r="P263" s="839"/>
      <c r="Q263" s="839"/>
      <c r="R263" s="839"/>
      <c r="S263" s="348"/>
      <c r="T263" s="348"/>
      <c r="U263" s="348"/>
      <c r="V263" s="348"/>
      <c r="W263" s="839"/>
      <c r="X263" s="839"/>
      <c r="AM263" s="383">
        <f>AM261-AM262</f>
        <v>0</v>
      </c>
    </row>
    <row r="264" spans="1:41" ht="15.5">
      <c r="B264" s="321"/>
      <c r="C264" s="348"/>
      <c r="D264" s="348"/>
      <c r="E264" s="839"/>
      <c r="F264" s="839"/>
      <c r="G264" s="839"/>
      <c r="H264" s="839"/>
      <c r="I264" s="839"/>
      <c r="J264" s="839"/>
      <c r="K264" s="839"/>
      <c r="L264" s="839"/>
      <c r="M264" s="839"/>
      <c r="N264" s="839"/>
      <c r="O264" s="835"/>
      <c r="P264" s="839"/>
      <c r="Q264" s="839"/>
      <c r="R264" s="839"/>
      <c r="S264" s="348"/>
      <c r="T264" s="843"/>
      <c r="U264" s="348"/>
      <c r="V264" s="348"/>
      <c r="W264" s="839"/>
      <c r="X264" s="839"/>
      <c r="AM264" s="342"/>
    </row>
    <row r="265" spans="1:41" ht="15.5">
      <c r="B265" s="293" t="s">
        <v>70</v>
      </c>
      <c r="C265" s="847"/>
      <c r="D265" s="848"/>
      <c r="E265" s="848"/>
      <c r="F265" s="848"/>
      <c r="G265" s="848"/>
      <c r="H265" s="848"/>
      <c r="I265" s="848"/>
      <c r="J265" s="848"/>
      <c r="K265" s="848"/>
      <c r="L265" s="848"/>
      <c r="M265" s="848"/>
      <c r="N265" s="848"/>
      <c r="O265" s="849"/>
      <c r="P265" s="848"/>
      <c r="Q265" s="848"/>
      <c r="R265" s="848"/>
      <c r="S265" s="820"/>
      <c r="T265" s="283"/>
      <c r="U265" s="283"/>
      <c r="V265" s="848"/>
      <c r="W265" s="848"/>
      <c r="X265" s="283"/>
      <c r="Y265" s="812">
        <f>SUMPRODUCT(E150:E253,Y150:Y253)</f>
        <v>0</v>
      </c>
      <c r="Z265" s="812">
        <f>SUMPRODUCT(E150:E253,Z150:Z253)</f>
        <v>0</v>
      </c>
      <c r="AA265" s="812">
        <f>IF(AA149="kW",SUMPRODUCT(N150:N253,P150:P253,AA150:AA253),SUMPRODUCT(E150:E253,AA150:AA253))</f>
        <v>0</v>
      </c>
      <c r="AB265" s="812">
        <f>IF(AB149="kW",SUMPRODUCT(N150:N253,P150:P253,AB150:AB253),SUMPRODUCT(E150:E253,AB150:AB253))</f>
        <v>0</v>
      </c>
      <c r="AC265" s="812">
        <f>IF(AC149="kW",SUMPRODUCT(N150:N253,P150:P253,AC150:AC253),SUMPRODUCT(E150:E253,AC150:AC253))</f>
        <v>0</v>
      </c>
      <c r="AD265" s="812">
        <f>IF(AD149="kW",SUMPRODUCT(N150:N253,P150:P253,AD150:AD253),SUMPRODUCT(E150:E253, AD150:AD253))</f>
        <v>0</v>
      </c>
      <c r="AE265" s="812">
        <f>IF(AE149="kW",SUMPRODUCT(N150:N253,P150:P253,AE150:AE253),SUMPRODUCT(E150:E253,AE150:AE253))</f>
        <v>0</v>
      </c>
      <c r="AF265" s="812">
        <f>IF(AF149="kW",SUMPRODUCT(N150:N253,P150:P253,AF150:AF253),SUMPRODUCT(E150:E253,AF150:AF253))</f>
        <v>0</v>
      </c>
      <c r="AG265" s="812">
        <f>IF(AG149="kW",SUMPRODUCT(N150:N253,P150:P253,AG150:AG253),SUMPRODUCT(E150:E253,AG150:AG253))</f>
        <v>0</v>
      </c>
      <c r="AH265" s="812">
        <f>IF(AH149="kW",SUMPRODUCT(N150:N253,P150:P253,AH150:AH253),SUMPRODUCT(E150:E253,AH150:AH253))</f>
        <v>0</v>
      </c>
      <c r="AI265" s="812">
        <f>IF(AI149="kW",SUMPRODUCT(N150:N253,P150:P253,AI150:AI253),SUMPRODUCT(E150:E253,AI150:AI253))</f>
        <v>0</v>
      </c>
      <c r="AJ265" s="812">
        <f>IF(AJ149="kW",SUMPRODUCT(N150:N253,P150:P253,AJ150:AJ253),SUMPRODUCT(E150:E253,AJ150:AJ253))</f>
        <v>0</v>
      </c>
      <c r="AK265" s="812">
        <f>IF(AK149="kW",SUMPRODUCT(N150:N253,P150:P253,AK150:AK253),SUMPRODUCT(E150:E253,AK150:AK253))</f>
        <v>0</v>
      </c>
      <c r="AL265" s="812">
        <f>IF(AL149="kW",SUMPRODUCT(N150:N253,P150:P253,AL150:AL253),SUMPRODUCT(E150:E253,AL150:AL253))</f>
        <v>0</v>
      </c>
      <c r="AM265" s="342"/>
      <c r="AO265" s="283"/>
    </row>
    <row r="266" spans="1:41" ht="15.5">
      <c r="B266" s="293" t="s">
        <v>71</v>
      </c>
      <c r="C266" s="847"/>
      <c r="D266" s="848"/>
      <c r="E266" s="848"/>
      <c r="F266" s="848"/>
      <c r="G266" s="848"/>
      <c r="H266" s="848"/>
      <c r="I266" s="848"/>
      <c r="J266" s="848"/>
      <c r="K266" s="848"/>
      <c r="L266" s="848"/>
      <c r="M266" s="848"/>
      <c r="N266" s="848"/>
      <c r="O266" s="849"/>
      <c r="P266" s="848"/>
      <c r="Q266" s="848"/>
      <c r="R266" s="848"/>
      <c r="S266" s="820"/>
      <c r="T266" s="283"/>
      <c r="U266" s="283"/>
      <c r="V266" s="848"/>
      <c r="W266" s="848"/>
      <c r="X266" s="283"/>
      <c r="Y266" s="812">
        <f>SUMPRODUCT(F150:F253,Y150:Y253)</f>
        <v>0</v>
      </c>
      <c r="Z266" s="812">
        <f>SUMPRODUCT(F150:F253,Z150:Z253)</f>
        <v>0</v>
      </c>
      <c r="AA266" s="812">
        <f>IF(AA149="kW",SUMPRODUCT(N150:N253,Q150:Q253,AA150:AA253),SUMPRODUCT(F150:F253,AA150:AA253))</f>
        <v>0</v>
      </c>
      <c r="AB266" s="812">
        <f>IF(AB149="kW",SUMPRODUCT(N150:N253,Q150:Q253,AB150:AB253),SUMPRODUCT(F150:F253,AB150:AB253))</f>
        <v>0</v>
      </c>
      <c r="AC266" s="812">
        <f>IF(AC149="kW",SUMPRODUCT(N150:N253,Q150:Q253,AC150:AC253),SUMPRODUCT(F150:F253, AC150:AC253))</f>
        <v>0</v>
      </c>
      <c r="AD266" s="812">
        <f>IF(AD149="kW",SUMPRODUCT(N150:N253,Q150:Q253,AD150:AD253),SUMPRODUCT(F150:F253, AD150:AD253))</f>
        <v>0</v>
      </c>
      <c r="AE266" s="812">
        <f>IF(AE149="kW",SUMPRODUCT(N150:N253,Q150:Q253,AE150:AE253),SUMPRODUCT(F150:F253,AE150:AE253))</f>
        <v>0</v>
      </c>
      <c r="AF266" s="812">
        <f>IF(AF149="kW",SUMPRODUCT(N150:N253,Q150:Q253,AF150:AF253),SUMPRODUCT(F150:F253,AF150:AF253))</f>
        <v>0</v>
      </c>
      <c r="AG266" s="812">
        <f>IF(AG149="kW",SUMPRODUCT(N150:N253,Q150:Q253,AG150:AG253),SUMPRODUCT(F150:F253,AG150:AG253))</f>
        <v>0</v>
      </c>
      <c r="AH266" s="812">
        <f>IF(AH149="kW",SUMPRODUCT(N150:N253,Q150:Q253,AH150:AH253),SUMPRODUCT(F150:F253,AH150:AH253))</f>
        <v>0</v>
      </c>
      <c r="AI266" s="812">
        <f>IF(AI149="kW",SUMPRODUCT(N150:N253,Q150:Q253,AI150:AI253),SUMPRODUCT(F150:F253,AI150:AI253))</f>
        <v>0</v>
      </c>
      <c r="AJ266" s="812">
        <f>IF(AJ149="kW",SUMPRODUCT(N150:N253,Q150:Q253,AJ150:AJ253),SUMPRODUCT(F150:F253,AJ150:AJ253))</f>
        <v>0</v>
      </c>
      <c r="AK266" s="812">
        <f>IF(AK149="kW",SUMPRODUCT(N150:N253,Q150:Q253,AK150:AK253),SUMPRODUCT(F150:F253,AK150:AK253))</f>
        <v>0</v>
      </c>
      <c r="AL266" s="812">
        <f>IF(AL149="kW",SUMPRODUCT(N150:N253,Q150:Q253,AL150:AL253),SUMPRODUCT(F150:F253,AL150:AL253))</f>
        <v>0</v>
      </c>
      <c r="AM266" s="331"/>
    </row>
    <row r="267" spans="1:41" ht="15.5">
      <c r="B267" s="321" t="s">
        <v>189</v>
      </c>
      <c r="C267" s="847"/>
      <c r="D267" s="848"/>
      <c r="E267" s="848"/>
      <c r="F267" s="848"/>
      <c r="G267" s="848"/>
      <c r="H267" s="848"/>
      <c r="I267" s="848"/>
      <c r="J267" s="848"/>
      <c r="K267" s="848"/>
      <c r="L267" s="848"/>
      <c r="M267" s="848"/>
      <c r="N267" s="848"/>
      <c r="O267" s="849"/>
      <c r="P267" s="848"/>
      <c r="Q267" s="848"/>
      <c r="R267" s="848"/>
      <c r="S267" s="820"/>
      <c r="T267" s="283"/>
      <c r="U267" s="283"/>
      <c r="V267" s="848"/>
      <c r="W267" s="848"/>
      <c r="X267" s="283"/>
      <c r="Y267" s="812">
        <f>SUMPRODUCT(G150:G253,Y150:Y253)</f>
        <v>0</v>
      </c>
      <c r="Z267" s="812">
        <f>SUMPRODUCT(G150:G253,Z150:Z253)</f>
        <v>0</v>
      </c>
      <c r="AA267" s="812">
        <f>IF(AA149="kW",SUMPRODUCT(N150:N253,R150:R253,AA150:AA253),SUMPRODUCT(G150:G253,AA150:AA253))</f>
        <v>0</v>
      </c>
      <c r="AB267" s="812">
        <f>IF(AB149="kW",SUMPRODUCT(N150:N253,R150:R253,AB150:AB253),SUMPRODUCT(G150:G253,AB150:AB253))</f>
        <v>0</v>
      </c>
      <c r="AC267" s="812">
        <f>IF(AC149="kW",SUMPRODUCT(N150:N253,R150:R253,AC150:AC253),SUMPRODUCT(G150:G253, AC150:AC253))</f>
        <v>0</v>
      </c>
      <c r="AD267" s="812">
        <f>IF(AD149="kW",SUMPRODUCT(N150:N253,R150:R253,AD150:AD253),SUMPRODUCT(G150:G253, AD150:AD253))</f>
        <v>0</v>
      </c>
      <c r="AE267" s="812">
        <f>IF(AE149="kW",SUMPRODUCT(N150:N253,R150:R253,AE150:AE253),SUMPRODUCT(G150:G253,AE150:AE253))</f>
        <v>0</v>
      </c>
      <c r="AF267" s="812">
        <f>IF(AF149="kW",SUMPRODUCT(N150:N253,R150:R253,AF150:AF253),SUMPRODUCT(G150:G253,AF150:AF253))</f>
        <v>0</v>
      </c>
      <c r="AG267" s="812">
        <f>IF(AG149="kW",SUMPRODUCT(N150:N253,R150:R253,AG150:AG253),SUMPRODUCT(G150:G253,AG150:AG253))</f>
        <v>0</v>
      </c>
      <c r="AH267" s="812">
        <f>IF(AH149="kW",SUMPRODUCT(N150:N253,R150:R253,AH150:AH253),SUMPRODUCT(G150:G253,AH150:AH253))</f>
        <v>0</v>
      </c>
      <c r="AI267" s="812">
        <f>IF(AI149="kW",SUMPRODUCT(N150:N253,R150:R253,AI150:AI253),SUMPRODUCT(G150:G253,AI150:AI253))</f>
        <v>0</v>
      </c>
      <c r="AJ267" s="812">
        <f>IF(AJ149="kW",SUMPRODUCT(N150:N253,R150:R253,AJ150:AJ253),SUMPRODUCT(G150:G253,AJ150:AJ253))</f>
        <v>0</v>
      </c>
      <c r="AK267" s="812">
        <f>IF(AK149="kW",SUMPRODUCT(N150:N253,R150:R253,AK150:AK253),SUMPRODUCT(G150:G253,AK150:AK253))</f>
        <v>0</v>
      </c>
      <c r="AL267" s="812">
        <f>IF(AL149="kW",SUMPRODUCT(N150:N253,R150:R253,AL150:AL253),SUMPRODUCT(G150:G253,AL150:AL253))</f>
        <v>0</v>
      </c>
      <c r="AM267" s="331"/>
    </row>
    <row r="268" spans="1:41" ht="15.5">
      <c r="B268" s="321" t="s">
        <v>190</v>
      </c>
      <c r="C268" s="847"/>
      <c r="D268" s="848"/>
      <c r="E268" s="848"/>
      <c r="F268" s="848"/>
      <c r="G268" s="848"/>
      <c r="H268" s="848"/>
      <c r="I268" s="848"/>
      <c r="J268" s="848"/>
      <c r="K268" s="848"/>
      <c r="L268" s="848"/>
      <c r="M268" s="848"/>
      <c r="N268" s="848"/>
      <c r="O268" s="849"/>
      <c r="P268" s="848"/>
      <c r="Q268" s="848"/>
      <c r="R268" s="848"/>
      <c r="S268" s="820"/>
      <c r="T268" s="283"/>
      <c r="U268" s="283"/>
      <c r="V268" s="848"/>
      <c r="W268" s="848"/>
      <c r="X268" s="283"/>
      <c r="Y268" s="812">
        <f>SUMPRODUCT(H150:H253,Y150:Y253)</f>
        <v>0</v>
      </c>
      <c r="Z268" s="812">
        <f>SUMPRODUCT(H150:H253,Z150:Z253)</f>
        <v>0</v>
      </c>
      <c r="AA268" s="812">
        <f>IF(AA149="kW",SUMPRODUCT(N150:N253,S150:S253,AA150:AA253),SUMPRODUCT(H150:H253,AA150:AA253))</f>
        <v>0</v>
      </c>
      <c r="AB268" s="812">
        <f>IF(AB149="kW",SUMPRODUCT(N150:N253,S150:S253,AB150:AB253),SUMPRODUCT(H150:H253,AB150:AB253))</f>
        <v>0</v>
      </c>
      <c r="AC268" s="812">
        <f>IF(AC149="kW",SUMPRODUCT(N150:N253,S150:S253,AC150:AC253),SUMPRODUCT(H150:H253, AC150:AC253))</f>
        <v>0</v>
      </c>
      <c r="AD268" s="812">
        <f>IF(AD149="kW",SUMPRODUCT(N150:N253,S150:S253,AD150:AD253),SUMPRODUCT(H150:H253, AD150:AD253))</f>
        <v>0</v>
      </c>
      <c r="AE268" s="812">
        <f>IF(AE149="kW",SUMPRODUCT(N150:N253,S150:S253,AE150:AE253),SUMPRODUCT(H150:H253,AE150:AE253))</f>
        <v>0</v>
      </c>
      <c r="AF268" s="812">
        <f>IF(AF149="kW",SUMPRODUCT(N150:N253,S150:S253,AF150:AF253),SUMPRODUCT(H150:H253,AF150:AF253))</f>
        <v>0</v>
      </c>
      <c r="AG268" s="812">
        <f>IF(AG149="kW",SUMPRODUCT(N150:N253,S150:S253,AG150:AG253),SUMPRODUCT(H150:H253,AG150:AG253))</f>
        <v>0</v>
      </c>
      <c r="AH268" s="812">
        <f>IF(AH149="kW",SUMPRODUCT(N150:N253,S150:S253,AH150:AH253),SUMPRODUCT(H150:H253,AH150:AH253))</f>
        <v>0</v>
      </c>
      <c r="AI268" s="812">
        <f>IF(AI149="kW",SUMPRODUCT(N150:N253,S150:S253,AI150:AI253),SUMPRODUCT(H150:H253,AI150:AI253))</f>
        <v>0</v>
      </c>
      <c r="AJ268" s="812">
        <f>IF(AJ149="kW",SUMPRODUCT(N150:N253,S150:S253,AJ150:AJ253),SUMPRODUCT(H150:H253,AJ150:AJ253))</f>
        <v>0</v>
      </c>
      <c r="AK268" s="812">
        <f>IF(AK149="kW",SUMPRODUCT(N150:N253,S150:S253,AK150:AK253),SUMPRODUCT(H150:H253,AK150:AK253))</f>
        <v>0</v>
      </c>
      <c r="AL268" s="812">
        <f>IF(AL149="kW",SUMPRODUCT(N150:N253,S150:S253,AL150:AL253),SUMPRODUCT(H150:H253,AL150:AL253))</f>
        <v>0</v>
      </c>
      <c r="AM268" s="331"/>
    </row>
    <row r="269" spans="1:41" ht="15.5">
      <c r="B269" s="321" t="s">
        <v>191</v>
      </c>
      <c r="C269" s="847"/>
      <c r="D269" s="848"/>
      <c r="E269" s="848"/>
      <c r="F269" s="848"/>
      <c r="G269" s="848"/>
      <c r="H269" s="848"/>
      <c r="I269" s="848"/>
      <c r="J269" s="848"/>
      <c r="K269" s="848"/>
      <c r="L269" s="848"/>
      <c r="M269" s="848"/>
      <c r="N269" s="848"/>
      <c r="O269" s="849"/>
      <c r="P269" s="848"/>
      <c r="Q269" s="848"/>
      <c r="R269" s="848"/>
      <c r="S269" s="820"/>
      <c r="T269" s="283"/>
      <c r="U269" s="283"/>
      <c r="V269" s="848"/>
      <c r="W269" s="848"/>
      <c r="X269" s="283"/>
      <c r="Y269" s="812">
        <f>SUMPRODUCT(I150:I253,Y150:Y253)</f>
        <v>0</v>
      </c>
      <c r="Z269" s="812">
        <f>SUMPRODUCT(I150:I253,Z150:Z253)</f>
        <v>0</v>
      </c>
      <c r="AA269" s="812">
        <f>IF(AA149="kW",SUMPRODUCT(N150:N253,T150:T253,AA150:AA253),SUMPRODUCT(I150:I253,AA150:AA253))</f>
        <v>0</v>
      </c>
      <c r="AB269" s="812">
        <f>IF(AB149="kW",SUMPRODUCT(N150:N253,T150:T253,AB150:AB253),SUMPRODUCT(I150:I253,AB150:AB253))</f>
        <v>0</v>
      </c>
      <c r="AC269" s="812">
        <f>IF(AC149="kW",SUMPRODUCT(N150:N253,T150:T253,AC150:AC253),SUMPRODUCT(I150:I253, AC150:AC253))</f>
        <v>0</v>
      </c>
      <c r="AD269" s="812">
        <f>IF(AD149="kW",SUMPRODUCT(N150:N253,T150:T253,AD150:AD253),SUMPRODUCT(I150:I253, AD150:AD253))</f>
        <v>0</v>
      </c>
      <c r="AE269" s="812">
        <f>IF(AE149="kW",SUMPRODUCT(N150:N253,T150:T253,AE150:AE253),SUMPRODUCT(I150:I253,AE150:AE253))</f>
        <v>0</v>
      </c>
      <c r="AF269" s="812">
        <f>IF(AF149="kW",SUMPRODUCT(N150:N253,T150:T253,AF150:AF253),SUMPRODUCT(I150:I253,AF150:AF253))</f>
        <v>0</v>
      </c>
      <c r="AG269" s="812">
        <f>IF(AG149="kW",SUMPRODUCT(N150:N253,T150:T253,AG150:AG253),SUMPRODUCT(I150:I253,AG150:AG253))</f>
        <v>0</v>
      </c>
      <c r="AH269" s="812">
        <f>IF(AH149="kW",SUMPRODUCT(N150:N253,T150:T253,AH150:AH253),SUMPRODUCT(I150:I253,AH150:AH253))</f>
        <v>0</v>
      </c>
      <c r="AI269" s="812">
        <f>IF(AI149="kW",SUMPRODUCT(N150:N253,T150:T253,AI150:AI253),SUMPRODUCT(I150:I253,AI150:AI253))</f>
        <v>0</v>
      </c>
      <c r="AJ269" s="812">
        <f>IF(AJ149="kW",SUMPRODUCT(N150:N253,T150:T253,AJ150:AJ253),SUMPRODUCT(I150:I253,AJ150:AJ253))</f>
        <v>0</v>
      </c>
      <c r="AK269" s="812">
        <f>IF(AK149="kW",SUMPRODUCT(N150:N253,T150:T253,AK150:AK253),SUMPRODUCT(I150:I253,AK150:AK253))</f>
        <v>0</v>
      </c>
      <c r="AL269" s="812">
        <f>IF(AL149="kW",SUMPRODUCT(N150:N253,T150:T253,AL150:AL253),SUMPRODUCT(I150:I253,AL150:AL253))</f>
        <v>0</v>
      </c>
      <c r="AM269" s="331"/>
    </row>
    <row r="270" spans="1:41" ht="15.5">
      <c r="B270" s="321" t="s">
        <v>192</v>
      </c>
      <c r="C270" s="847"/>
      <c r="D270" s="283"/>
      <c r="E270" s="283"/>
      <c r="F270" s="283"/>
      <c r="G270" s="283"/>
      <c r="H270" s="283"/>
      <c r="I270" s="283"/>
      <c r="J270" s="283"/>
      <c r="K270" s="283"/>
      <c r="L270" s="283"/>
      <c r="M270" s="283"/>
      <c r="N270" s="283"/>
      <c r="O270" s="849"/>
      <c r="P270" s="283"/>
      <c r="Q270" s="283"/>
      <c r="R270" s="283"/>
      <c r="S270" s="820"/>
      <c r="T270" s="283"/>
      <c r="U270" s="283"/>
      <c r="V270" s="283"/>
      <c r="W270" s="283"/>
      <c r="X270" s="283"/>
      <c r="Y270" s="812">
        <f>SUMPRODUCT(J150:J253,Y150:Y253)</f>
        <v>0</v>
      </c>
      <c r="Z270" s="812">
        <f>SUMPRODUCT(J150:J253,Z150:Z253)</f>
        <v>0</v>
      </c>
      <c r="AA270" s="812">
        <f>IF(AA149="kW",SUMPRODUCT(N150:N253,U150:U253,AA150:AA253),SUMPRODUCT(J150:J253,AA150:AA253))</f>
        <v>0</v>
      </c>
      <c r="AB270" s="812">
        <f>IF(AB149="kW",SUMPRODUCT(N150:N253,U150:U253,AB150:AB253),SUMPRODUCT(J150:J253,AB150:AB253))</f>
        <v>0</v>
      </c>
      <c r="AC270" s="812">
        <f>IF(AC149="kW",SUMPRODUCT(N150:N253,U150:U253,AC150:AC253),SUMPRODUCT(J150:J253, AC150:AC253))</f>
        <v>0</v>
      </c>
      <c r="AD270" s="812">
        <f>IF(AD149="kW",SUMPRODUCT(N150:N253,U150:U253,AD150:AD253),SUMPRODUCT(J150:J253, AD150:AD253))</f>
        <v>0</v>
      </c>
      <c r="AE270" s="812">
        <f>IF(AE149="kW",SUMPRODUCT(N150:N253,U150:U253,AE150:AE253),SUMPRODUCT(J150:J253,AE150:AE253))</f>
        <v>0</v>
      </c>
      <c r="AF270" s="812">
        <f>IF(AF149="kW",SUMPRODUCT(N150:N253,U150:U253,AF150:AF253),SUMPRODUCT(J150:J253,AF150:AF253))</f>
        <v>0</v>
      </c>
      <c r="AG270" s="812">
        <f>IF(AG149="kW",SUMPRODUCT(N150:N253,U150:U253,AG150:AG253),SUMPRODUCT(J150:J253,AG150:AG253))</f>
        <v>0</v>
      </c>
      <c r="AH270" s="812">
        <f>IF(AH149="kW",SUMPRODUCT(N150:N253,U150:U253,AH150:AH253),SUMPRODUCT(J150:J253,AH150:AH253))</f>
        <v>0</v>
      </c>
      <c r="AI270" s="812">
        <f>IF(AI149="kW",SUMPRODUCT(N150:N253,U150:U253,AI150:AI253),SUMPRODUCT(J150:J253,AI150:AI253))</f>
        <v>0</v>
      </c>
      <c r="AJ270" s="812">
        <f>IF(AJ149="kW",SUMPRODUCT(N150:N253,U150:U253,AJ150:AJ253),SUMPRODUCT(J150:J253,AJ150:AJ253))</f>
        <v>0</v>
      </c>
      <c r="AK270" s="812">
        <f>IF(AK149="kW",SUMPRODUCT(N150:N253,U150:U253,AK150:AK253),SUMPRODUCT(J150:J253,AK150:AK253))</f>
        <v>0</v>
      </c>
      <c r="AL270" s="812">
        <f>IF(AL149="kW",SUMPRODUCT(N150:N253,U150:U253,AL150:AL253),SUMPRODUCT(J150:J253,AL150:AL253))</f>
        <v>0</v>
      </c>
      <c r="AM270" s="331"/>
    </row>
    <row r="271" spans="1:41" ht="15.5">
      <c r="B271" s="321" t="s">
        <v>193</v>
      </c>
      <c r="C271" s="847"/>
      <c r="D271" s="840"/>
      <c r="E271" s="840"/>
      <c r="F271" s="840"/>
      <c r="G271" s="840"/>
      <c r="H271" s="840"/>
      <c r="I271" s="840"/>
      <c r="J271" s="840"/>
      <c r="K271" s="840"/>
      <c r="L271" s="840"/>
      <c r="M271" s="840"/>
      <c r="N271" s="840"/>
      <c r="O271" s="283"/>
      <c r="P271" s="848"/>
      <c r="Q271" s="848"/>
      <c r="R271" s="283"/>
      <c r="S271" s="820"/>
      <c r="T271" s="283"/>
      <c r="U271" s="283"/>
      <c r="V271" s="849"/>
      <c r="W271" s="849"/>
      <c r="X271" s="283"/>
      <c r="Y271" s="812">
        <f>SUMPRODUCT(K150:K253,Y150:Y253)</f>
        <v>0</v>
      </c>
      <c r="Z271" s="812">
        <f>SUMPRODUCT(K150:K253,Z150:Z253)</f>
        <v>0</v>
      </c>
      <c r="AA271" s="812">
        <f>IF(AA149="kW",SUMPRODUCT(N150:N253,V150:V253,AA150:AA253),SUMPRODUCT(K150:K253,AA150:AA253))</f>
        <v>0</v>
      </c>
      <c r="AB271" s="812">
        <f>IF(AB149="kW",SUMPRODUCT(N150:N253,V150:V253,AB150:AB253),SUMPRODUCT(K150:K253,AB150:AB253))</f>
        <v>0</v>
      </c>
      <c r="AC271" s="812">
        <f>IF(AC149="kW",SUMPRODUCT(N150:N253,V150:V253,AC150:AC253),SUMPRODUCT(K150:K253, AC150:AC253))</f>
        <v>0</v>
      </c>
      <c r="AD271" s="812">
        <f>IF(AD149="kW",SUMPRODUCT(N150:N253,V150:V253,AD150:AD253),SUMPRODUCT(K150:K253, AD150:AD253))</f>
        <v>0</v>
      </c>
      <c r="AE271" s="812">
        <f>IF(AE149="kW",SUMPRODUCT(N150:N253,V150:V253,AE150:AE253),SUMPRODUCT(K150:K253,AE150:AE253))</f>
        <v>0</v>
      </c>
      <c r="AF271" s="812">
        <f>IF(AF149="kW",SUMPRODUCT(N150:N253,V150:V253,AF150:AF253),SUMPRODUCT(K150:K253,AF150:AF253))</f>
        <v>0</v>
      </c>
      <c r="AG271" s="812">
        <f>IF(AG149="kW",SUMPRODUCT(N150:N253,V150:V253,AG150:AG253),SUMPRODUCT(K150:K253,AG150:AG253))</f>
        <v>0</v>
      </c>
      <c r="AH271" s="812">
        <f>IF(AH149="kW",SUMPRODUCT(N150:N253,V150:V253,AH150:AH253),SUMPRODUCT(K150:K253,AH150:AH253))</f>
        <v>0</v>
      </c>
      <c r="AI271" s="812">
        <f>IF(AI149="kW",SUMPRODUCT(N150:N253,V150:V253,AI150:AI253),SUMPRODUCT(K150:K253,AI150:AI253))</f>
        <v>0</v>
      </c>
      <c r="AJ271" s="812">
        <f>IF(AJ149="kW",SUMPRODUCT(N150:N253,V150:V253,AJ150:AJ253),SUMPRODUCT(K150:K253,AJ150:AJ253))</f>
        <v>0</v>
      </c>
      <c r="AK271" s="812">
        <f>IF(AK149="kW",SUMPRODUCT(N150:N253,V150:V253,AK150:AK253),SUMPRODUCT(K150:K253,AK150:AK253))</f>
        <v>0</v>
      </c>
      <c r="AL271" s="812">
        <f>IF(AL149="kW",SUMPRODUCT(N150:N253,V150:V253,AL150:AL253),SUMPRODUCT(K150:K253,AL150:AL253))</f>
        <v>0</v>
      </c>
      <c r="AM271" s="331"/>
    </row>
    <row r="272" spans="1:41" ht="15.5">
      <c r="B272" s="360" t="s">
        <v>194</v>
      </c>
      <c r="C272" s="851"/>
      <c r="D272" s="379"/>
      <c r="E272" s="379"/>
      <c r="F272" s="379"/>
      <c r="G272" s="379"/>
      <c r="H272" s="379"/>
      <c r="I272" s="379"/>
      <c r="J272" s="379"/>
      <c r="K272" s="379"/>
      <c r="L272" s="379"/>
      <c r="M272" s="379"/>
      <c r="N272" s="379"/>
      <c r="O272" s="870"/>
      <c r="P272" s="381"/>
      <c r="Q272" s="381"/>
      <c r="R272" s="380"/>
      <c r="S272" s="382"/>
      <c r="T272" s="380"/>
      <c r="U272" s="380"/>
      <c r="V272" s="870"/>
      <c r="W272" s="870"/>
      <c r="X272" s="380"/>
      <c r="Y272" s="837">
        <f>SUMPRODUCT(L150:L253,Y150:Y253)</f>
        <v>0</v>
      </c>
      <c r="Z272" s="837">
        <f>SUMPRODUCT(L150:L253,Z150:Z253)</f>
        <v>0</v>
      </c>
      <c r="AA272" s="837">
        <f>IF(AA149="kW",SUMPRODUCT(N150:N253,W150:W253,AA150:AA253),SUMPRODUCT(L150:L253,AA150:AA253))</f>
        <v>0</v>
      </c>
      <c r="AB272" s="837">
        <f>IF(AB149="kW",SUMPRODUCT(N150:N253,W150:W253,AB150:AB253),SUMPRODUCT(L150:L253,AB150:AB253))</f>
        <v>0</v>
      </c>
      <c r="AC272" s="837">
        <f>IF(AC149="kW",SUMPRODUCT(N150:N253,W150:W253,AC150:AC253),SUMPRODUCT(L150:L253, AC150:AC253))</f>
        <v>0</v>
      </c>
      <c r="AD272" s="837">
        <f>IF(AD149="kW",SUMPRODUCT(N150:N253,W150:W253,AD150:AD253),SUMPRODUCT(L150:L253, AD150:AD253))</f>
        <v>0</v>
      </c>
      <c r="AE272" s="837">
        <f>IF(AE149="kW",SUMPRODUCT(N150:N253,W150:W253,AE150:AE253),SUMPRODUCT(L150:L253,AE150:AE253))</f>
        <v>0</v>
      </c>
      <c r="AF272" s="837">
        <f>IF(AF149="kW",SUMPRODUCT(N150:N253,W150:W253,AF150:AF253),SUMPRODUCT(L150:L253,AF150:AF253))</f>
        <v>0</v>
      </c>
      <c r="AG272" s="837">
        <f>IF(AG149="kW",SUMPRODUCT(N150:N253,W150:W253,AG150:AG253),SUMPRODUCT(L150:L253,AG150:AG253))</f>
        <v>0</v>
      </c>
      <c r="AH272" s="837">
        <f>IF(AH149="kW",SUMPRODUCT(N150:N253,W150:W253,AH150:AH253),SUMPRODUCT(L150:L253,AH150:AH253))</f>
        <v>0</v>
      </c>
      <c r="AI272" s="837">
        <f>IF(AI149="kW",SUMPRODUCT(N150:N253,W150:W253,AI150:AI253),SUMPRODUCT(L150:L253,AI150:AI253))</f>
        <v>0</v>
      </c>
      <c r="AJ272" s="837">
        <f>IF(AJ149="kW",SUMPRODUCT(N150:N253,W150:W253,AJ150:AJ253),SUMPRODUCT(L150:L253,AJ150:AJ253))</f>
        <v>0</v>
      </c>
      <c r="AK272" s="837">
        <f>IF(AK149="kW",SUMPRODUCT(N150:N253,W150:W253,AK150:AK253),SUMPRODUCT(L150:L253,AK150:AK253))</f>
        <v>0</v>
      </c>
      <c r="AL272" s="837">
        <f>IF(AL149="kW",SUMPRODUCT(N150:N253,W150:W253,AL150:AL253),SUMPRODUCT(L150:L253,AL150:AL253))</f>
        <v>0</v>
      </c>
      <c r="AM272" s="364"/>
    </row>
    <row r="273" spans="1:39" ht="18.75" customHeight="1">
      <c r="B273" s="351" t="s">
        <v>893</v>
      </c>
      <c r="C273" s="871"/>
      <c r="D273" s="872"/>
      <c r="E273" s="872"/>
      <c r="F273" s="872"/>
      <c r="G273" s="872"/>
      <c r="H273" s="872"/>
      <c r="I273" s="872"/>
      <c r="J273" s="872"/>
      <c r="K273" s="872"/>
      <c r="L273" s="872"/>
      <c r="M273" s="872"/>
      <c r="N273" s="872"/>
      <c r="O273" s="872"/>
      <c r="P273" s="872"/>
      <c r="Q273" s="872"/>
      <c r="R273" s="872"/>
      <c r="S273" s="861"/>
      <c r="T273" s="862"/>
      <c r="U273" s="872"/>
      <c r="V273" s="872"/>
      <c r="W273" s="872"/>
      <c r="X273" s="872"/>
      <c r="Y273" s="385"/>
      <c r="Z273" s="385"/>
      <c r="AA273" s="385"/>
      <c r="AB273" s="385"/>
      <c r="AC273" s="385"/>
      <c r="AD273" s="385"/>
      <c r="AE273" s="385"/>
      <c r="AF273" s="385"/>
      <c r="AG273" s="385"/>
      <c r="AH273" s="385"/>
      <c r="AI273" s="385"/>
      <c r="AJ273" s="385"/>
      <c r="AK273" s="385"/>
      <c r="AL273" s="385"/>
      <c r="AM273" s="385"/>
    </row>
    <row r="274" spans="1:39">
      <c r="AM274" s="255"/>
    </row>
    <row r="275" spans="1:39" ht="15.5">
      <c r="B275" s="805" t="s">
        <v>248</v>
      </c>
      <c r="C275" s="806"/>
      <c r="D275" s="556" t="s">
        <v>525</v>
      </c>
      <c r="E275" s="554"/>
      <c r="O275" s="806"/>
      <c r="Y275" s="270"/>
      <c r="Z275" s="267"/>
      <c r="AA275" s="267"/>
      <c r="AB275" s="267"/>
      <c r="AC275" s="267"/>
      <c r="AD275" s="267"/>
      <c r="AE275" s="267"/>
      <c r="AF275" s="267"/>
      <c r="AG275" s="267"/>
      <c r="AH275" s="267"/>
      <c r="AI275" s="267"/>
      <c r="AJ275" s="267"/>
      <c r="AK275" s="267"/>
      <c r="AL275" s="267"/>
      <c r="AM275" s="267"/>
    </row>
    <row r="276" spans="1:39" ht="33" customHeight="1">
      <c r="B276" s="1019" t="s">
        <v>211</v>
      </c>
      <c r="C276" s="1021" t="s">
        <v>33</v>
      </c>
      <c r="D276" s="807" t="s">
        <v>421</v>
      </c>
      <c r="E276" s="1023" t="s">
        <v>209</v>
      </c>
      <c r="F276" s="1024"/>
      <c r="G276" s="1024"/>
      <c r="H276" s="1024"/>
      <c r="I276" s="1024"/>
      <c r="J276" s="1024"/>
      <c r="K276" s="1024"/>
      <c r="L276" s="1024"/>
      <c r="M276" s="1025"/>
      <c r="N276" s="1021" t="s">
        <v>213</v>
      </c>
      <c r="O276" s="807" t="s">
        <v>422</v>
      </c>
      <c r="P276" s="1023" t="s">
        <v>212</v>
      </c>
      <c r="Q276" s="1024"/>
      <c r="R276" s="1024"/>
      <c r="S276" s="1024"/>
      <c r="T276" s="1024"/>
      <c r="U276" s="1024"/>
      <c r="V276" s="1024"/>
      <c r="W276" s="1024"/>
      <c r="X276" s="1025"/>
      <c r="Y276" s="1016" t="s">
        <v>243</v>
      </c>
      <c r="Z276" s="1017"/>
      <c r="AA276" s="1017"/>
      <c r="AB276" s="1017"/>
      <c r="AC276" s="1017"/>
      <c r="AD276" s="1017"/>
      <c r="AE276" s="1017"/>
      <c r="AF276" s="1017"/>
      <c r="AG276" s="1017"/>
      <c r="AH276" s="1017"/>
      <c r="AI276" s="1017"/>
      <c r="AJ276" s="1017"/>
      <c r="AK276" s="1017"/>
      <c r="AL276" s="1017"/>
      <c r="AM276" s="1018"/>
    </row>
    <row r="277" spans="1:39" ht="60.75" customHeight="1">
      <c r="B277" s="1020"/>
      <c r="C277" s="1022"/>
      <c r="D277" s="808">
        <v>2013</v>
      </c>
      <c r="E277" s="808">
        <v>2014</v>
      </c>
      <c r="F277" s="808">
        <v>2015</v>
      </c>
      <c r="G277" s="808">
        <v>2016</v>
      </c>
      <c r="H277" s="808">
        <v>2017</v>
      </c>
      <c r="I277" s="808">
        <v>2018</v>
      </c>
      <c r="J277" s="808">
        <v>2019</v>
      </c>
      <c r="K277" s="808">
        <v>2020</v>
      </c>
      <c r="L277" s="808">
        <v>2021</v>
      </c>
      <c r="M277" s="808">
        <v>2022</v>
      </c>
      <c r="N277" s="1026"/>
      <c r="O277" s="808">
        <v>2013</v>
      </c>
      <c r="P277" s="808">
        <v>2014</v>
      </c>
      <c r="Q277" s="808">
        <v>2015</v>
      </c>
      <c r="R277" s="808">
        <v>2016</v>
      </c>
      <c r="S277" s="808">
        <v>2017</v>
      </c>
      <c r="T277" s="808">
        <v>2018</v>
      </c>
      <c r="U277" s="808">
        <v>2019</v>
      </c>
      <c r="V277" s="808">
        <v>2020</v>
      </c>
      <c r="W277" s="808">
        <v>2021</v>
      </c>
      <c r="X277" s="808">
        <v>2022</v>
      </c>
      <c r="Y277" s="808" t="str">
        <f>'1.  LRAMVA Summary'!D52</f>
        <v>Main - Residential</v>
      </c>
      <c r="Z277" s="808" t="str">
        <f>'1.  LRAMVA Summary'!E52</f>
        <v>Main - GS&lt;50 kW</v>
      </c>
      <c r="AA277" s="808" t="str">
        <f>'1.  LRAMVA Summary'!F52</f>
        <v>Main - GS 50 to 4,999 kW</v>
      </c>
      <c r="AB277" s="808" t="str">
        <f>'1.  LRAMVA Summary'!G52</f>
        <v>Main - Large Use</v>
      </c>
      <c r="AC277" s="808" t="str">
        <f>'1.  LRAMVA Summary'!H52</f>
        <v>Main - Streetlighting</v>
      </c>
      <c r="AD277" s="808" t="str">
        <f>'1.  LRAMVA Summary'!I52</f>
        <v>STEI - Residential</v>
      </c>
      <c r="AE277" s="808" t="str">
        <f>'1.  LRAMVA Summary'!J52</f>
        <v>STEI - GS&lt;50 kW</v>
      </c>
      <c r="AF277" s="808" t="str">
        <f>'1.  LRAMVA Summary'!K52</f>
        <v>STEI - GS 50 to 4,999 kW</v>
      </c>
      <c r="AG277" s="808" t="str">
        <f>'1.  LRAMVA Summary'!L52</f>
        <v>STEI - Street Lighting</v>
      </c>
      <c r="AH277" s="808" t="str">
        <f>'1.  LRAMVA Summary'!M52</f>
        <v>STEI - Sentinel</v>
      </c>
      <c r="AI277" s="808" t="str">
        <f>'1.  LRAMVA Summary'!N52</f>
        <v/>
      </c>
      <c r="AJ277" s="808" t="str">
        <f>'1.  LRAMVA Summary'!O52</f>
        <v/>
      </c>
      <c r="AK277" s="808" t="str">
        <f>'1.  LRAMVA Summary'!P52</f>
        <v/>
      </c>
      <c r="AL277" s="808" t="str">
        <f>'1.  LRAMVA Summary'!Q52</f>
        <v/>
      </c>
      <c r="AM277" s="809" t="str">
        <f>'1.  LRAMVA Summary'!R52</f>
        <v>Total</v>
      </c>
    </row>
    <row r="278" spans="1:39" ht="15" customHeight="1">
      <c r="A278" s="475"/>
      <c r="B278" s="287" t="s">
        <v>894</v>
      </c>
      <c r="C278" s="810"/>
      <c r="D278" s="810"/>
      <c r="E278" s="810"/>
      <c r="F278" s="810"/>
      <c r="G278" s="810"/>
      <c r="H278" s="810"/>
      <c r="I278" s="810"/>
      <c r="J278" s="810"/>
      <c r="K278" s="810"/>
      <c r="L278" s="810"/>
      <c r="M278" s="810"/>
      <c r="N278" s="811"/>
      <c r="O278" s="810"/>
      <c r="P278" s="810"/>
      <c r="Q278" s="810"/>
      <c r="R278" s="810"/>
      <c r="S278" s="810"/>
      <c r="T278" s="810"/>
      <c r="U278" s="810"/>
      <c r="V278" s="810"/>
      <c r="W278" s="810"/>
      <c r="X278" s="810"/>
      <c r="Y278" s="812" t="str">
        <f>'1.  LRAMVA Summary'!D53</f>
        <v>kWh</v>
      </c>
      <c r="Z278" s="812" t="str">
        <f>'1.  LRAMVA Summary'!E53</f>
        <v>kWh</v>
      </c>
      <c r="AA278" s="812" t="str">
        <f>'1.  LRAMVA Summary'!F53</f>
        <v>kW</v>
      </c>
      <c r="AB278" s="812" t="str">
        <f>'1.  LRAMVA Summary'!G53</f>
        <v>kW</v>
      </c>
      <c r="AC278" s="812" t="str">
        <f>'1.  LRAMVA Summary'!H53</f>
        <v>kW</v>
      </c>
      <c r="AD278" s="812" t="str">
        <f>'1.  LRAMVA Summary'!I53</f>
        <v>kWh</v>
      </c>
      <c r="AE278" s="812" t="str">
        <f>'1.  LRAMVA Summary'!J53</f>
        <v>kWh</v>
      </c>
      <c r="AF278" s="812" t="str">
        <f>'1.  LRAMVA Summary'!K53</f>
        <v>kW</v>
      </c>
      <c r="AG278" s="812" t="str">
        <f>'1.  LRAMVA Summary'!L53</f>
        <v>kW</v>
      </c>
      <c r="AH278" s="812" t="str">
        <f>'1.  LRAMVA Summary'!M53</f>
        <v>kWh</v>
      </c>
      <c r="AI278" s="812">
        <f>'1.  LRAMVA Summary'!N53</f>
        <v>0</v>
      </c>
      <c r="AJ278" s="812">
        <f>'1.  LRAMVA Summary'!O53</f>
        <v>0</v>
      </c>
      <c r="AK278" s="812">
        <f>'1.  LRAMVA Summary'!P53</f>
        <v>0</v>
      </c>
      <c r="AL278" s="812">
        <f>'1.  LRAMVA Summary'!Q53</f>
        <v>0</v>
      </c>
      <c r="AM278" s="291"/>
    </row>
    <row r="279" spans="1:39" ht="15.5" outlineLevel="1">
      <c r="A279" s="474">
        <v>1</v>
      </c>
      <c r="B279" s="293" t="s">
        <v>1</v>
      </c>
      <c r="C279" s="812" t="s">
        <v>25</v>
      </c>
      <c r="D279" s="294">
        <v>20174.696</v>
      </c>
      <c r="E279" s="294">
        <v>20174.696305093083</v>
      </c>
      <c r="F279" s="294">
        <v>20174.696305093083</v>
      </c>
      <c r="G279" s="294">
        <v>19969.607268426083</v>
      </c>
      <c r="H279" s="294">
        <v>11984</v>
      </c>
      <c r="I279" s="294"/>
      <c r="J279" s="294"/>
      <c r="K279" s="294"/>
      <c r="L279" s="294"/>
      <c r="M279" s="294"/>
      <c r="N279" s="812"/>
      <c r="O279" s="294">
        <v>3.4510000000000001</v>
      </c>
      <c r="P279" s="294">
        <v>3.4508449148039806</v>
      </c>
      <c r="Q279" s="294">
        <v>3.4508449148039806</v>
      </c>
      <c r="R279" s="294">
        <v>3.2412768558039806</v>
      </c>
      <c r="S279" s="294">
        <v>2</v>
      </c>
      <c r="T279" s="294"/>
      <c r="U279" s="294"/>
      <c r="V279" s="294"/>
      <c r="W279" s="294"/>
      <c r="X279" s="294"/>
      <c r="Y279" s="814"/>
      <c r="Z279" s="814"/>
      <c r="AA279" s="814"/>
      <c r="AB279" s="814"/>
      <c r="AC279" s="814"/>
      <c r="AD279" s="814">
        <v>1</v>
      </c>
      <c r="AE279" s="814"/>
      <c r="AF279" s="814"/>
      <c r="AG279" s="814"/>
      <c r="AH279" s="814"/>
      <c r="AI279" s="814"/>
      <c r="AJ279" s="814"/>
      <c r="AK279" s="814"/>
      <c r="AL279" s="814"/>
      <c r="AM279" s="295">
        <f>SUM(Y279:AL279)</f>
        <v>1</v>
      </c>
    </row>
    <row r="280" spans="1:39" ht="15.5" outlineLevel="1">
      <c r="B280" s="293" t="s">
        <v>249</v>
      </c>
      <c r="C280" s="812" t="s">
        <v>163</v>
      </c>
      <c r="D280" s="294">
        <v>0</v>
      </c>
      <c r="E280" s="294">
        <v>0</v>
      </c>
      <c r="F280" s="294">
        <v>0</v>
      </c>
      <c r="G280" s="294">
        <v>0</v>
      </c>
      <c r="H280" s="294">
        <v>0</v>
      </c>
      <c r="I280" s="294"/>
      <c r="J280" s="294"/>
      <c r="K280" s="294"/>
      <c r="L280" s="294"/>
      <c r="M280" s="294"/>
      <c r="N280" s="815"/>
      <c r="O280" s="294">
        <v>0</v>
      </c>
      <c r="P280" s="294">
        <v>0</v>
      </c>
      <c r="Q280" s="294">
        <v>0</v>
      </c>
      <c r="R280" s="294">
        <v>0</v>
      </c>
      <c r="S280" s="294">
        <v>0</v>
      </c>
      <c r="T280" s="294"/>
      <c r="U280" s="294"/>
      <c r="V280" s="294"/>
      <c r="W280" s="294"/>
      <c r="X280" s="294"/>
      <c r="Y280" s="816">
        <f>Y279</f>
        <v>0</v>
      </c>
      <c r="Z280" s="816">
        <f>Z279</f>
        <v>0</v>
      </c>
      <c r="AA280" s="816">
        <f t="shared" ref="AA280:AL280" si="59">AA279</f>
        <v>0</v>
      </c>
      <c r="AB280" s="816">
        <f t="shared" si="59"/>
        <v>0</v>
      </c>
      <c r="AC280" s="816">
        <f t="shared" si="59"/>
        <v>0</v>
      </c>
      <c r="AD280" s="816">
        <f t="shared" si="59"/>
        <v>1</v>
      </c>
      <c r="AE280" s="816">
        <f t="shared" si="59"/>
        <v>0</v>
      </c>
      <c r="AF280" s="816">
        <f t="shared" si="59"/>
        <v>0</v>
      </c>
      <c r="AG280" s="816">
        <f t="shared" si="59"/>
        <v>0</v>
      </c>
      <c r="AH280" s="816">
        <f t="shared" si="59"/>
        <v>0</v>
      </c>
      <c r="AI280" s="816">
        <f t="shared" si="59"/>
        <v>0</v>
      </c>
      <c r="AJ280" s="816">
        <f t="shared" si="59"/>
        <v>0</v>
      </c>
      <c r="AK280" s="816">
        <f t="shared" si="59"/>
        <v>0</v>
      </c>
      <c r="AL280" s="816">
        <f t="shared" si="59"/>
        <v>0</v>
      </c>
      <c r="AM280" s="296"/>
    </row>
    <row r="281" spans="1:39" ht="15.5" outlineLevel="1">
      <c r="A281" s="476"/>
      <c r="B281" s="297"/>
      <c r="C281" s="817"/>
      <c r="D281" s="817"/>
      <c r="E281" s="817"/>
      <c r="F281" s="817"/>
      <c r="G281" s="817"/>
      <c r="H281" s="817"/>
      <c r="I281" s="817"/>
      <c r="J281" s="817"/>
      <c r="K281" s="817"/>
      <c r="L281" s="817"/>
      <c r="M281" s="817"/>
      <c r="N281" s="302"/>
      <c r="O281" s="817"/>
      <c r="P281" s="817"/>
      <c r="Q281" s="817"/>
      <c r="R281" s="817"/>
      <c r="S281" s="817"/>
      <c r="T281" s="817"/>
      <c r="U281" s="817"/>
      <c r="V281" s="817"/>
      <c r="W281" s="817"/>
      <c r="X281" s="817"/>
      <c r="Y281" s="818"/>
      <c r="Z281" s="819"/>
      <c r="AA281" s="819"/>
      <c r="AB281" s="819"/>
      <c r="AC281" s="819"/>
      <c r="AD281" s="819"/>
      <c r="AE281" s="819"/>
      <c r="AF281" s="819"/>
      <c r="AG281" s="819"/>
      <c r="AH281" s="819"/>
      <c r="AI281" s="819"/>
      <c r="AJ281" s="819"/>
      <c r="AK281" s="819"/>
      <c r="AL281" s="819"/>
      <c r="AM281" s="301"/>
    </row>
    <row r="282" spans="1:39" ht="15.5" outlineLevel="1">
      <c r="A282" s="474">
        <v>2</v>
      </c>
      <c r="B282" s="293" t="s">
        <v>2</v>
      </c>
      <c r="C282" s="812" t="s">
        <v>25</v>
      </c>
      <c r="D282" s="294">
        <v>6280.4780000000001</v>
      </c>
      <c r="E282" s="294">
        <v>6280.4779250000001</v>
      </c>
      <c r="F282" s="294">
        <v>6280.4779250000001</v>
      </c>
      <c r="G282" s="294">
        <v>6280.4779250000001</v>
      </c>
      <c r="H282" s="294">
        <v>0</v>
      </c>
      <c r="I282" s="294"/>
      <c r="J282" s="294"/>
      <c r="K282" s="294"/>
      <c r="L282" s="294"/>
      <c r="M282" s="294"/>
      <c r="N282" s="812"/>
      <c r="O282" s="294">
        <v>3.5219999999999998</v>
      </c>
      <c r="P282" s="294">
        <v>3.522299684</v>
      </c>
      <c r="Q282" s="294">
        <v>3.522299684</v>
      </c>
      <c r="R282" s="294">
        <v>3.522299684</v>
      </c>
      <c r="S282" s="294">
        <v>0</v>
      </c>
      <c r="T282" s="294"/>
      <c r="U282" s="294"/>
      <c r="V282" s="294"/>
      <c r="W282" s="294"/>
      <c r="X282" s="294"/>
      <c r="Y282" s="814"/>
      <c r="Z282" s="814"/>
      <c r="AA282" s="814"/>
      <c r="AB282" s="814"/>
      <c r="AC282" s="814"/>
      <c r="AD282" s="814">
        <v>1</v>
      </c>
      <c r="AE282" s="814"/>
      <c r="AF282" s="814"/>
      <c r="AG282" s="814"/>
      <c r="AH282" s="814"/>
      <c r="AI282" s="814"/>
      <c r="AJ282" s="814"/>
      <c r="AK282" s="814"/>
      <c r="AL282" s="814"/>
      <c r="AM282" s="295">
        <f>SUM(Y282:AL282)</f>
        <v>1</v>
      </c>
    </row>
    <row r="283" spans="1:39" ht="15.5" outlineLevel="1">
      <c r="B283" s="293" t="s">
        <v>249</v>
      </c>
      <c r="C283" s="812" t="s">
        <v>163</v>
      </c>
      <c r="D283" s="294">
        <v>0</v>
      </c>
      <c r="E283" s="294">
        <v>0</v>
      </c>
      <c r="F283" s="294">
        <v>0</v>
      </c>
      <c r="G283" s="294">
        <v>0</v>
      </c>
      <c r="H283" s="294">
        <v>0</v>
      </c>
      <c r="I283" s="294"/>
      <c r="J283" s="294"/>
      <c r="K283" s="294"/>
      <c r="L283" s="294"/>
      <c r="M283" s="294"/>
      <c r="N283" s="815"/>
      <c r="O283" s="294">
        <v>0</v>
      </c>
      <c r="P283" s="294">
        <v>0</v>
      </c>
      <c r="Q283" s="294">
        <v>0</v>
      </c>
      <c r="R283" s="294">
        <v>0</v>
      </c>
      <c r="S283" s="294">
        <v>0</v>
      </c>
      <c r="T283" s="294"/>
      <c r="U283" s="294"/>
      <c r="V283" s="294"/>
      <c r="W283" s="294"/>
      <c r="X283" s="294"/>
      <c r="Y283" s="816">
        <f>Y282</f>
        <v>0</v>
      </c>
      <c r="Z283" s="816">
        <f>Z282</f>
        <v>0</v>
      </c>
      <c r="AA283" s="816">
        <f t="shared" ref="AA283:AL283" si="60">AA282</f>
        <v>0</v>
      </c>
      <c r="AB283" s="816">
        <f t="shared" si="60"/>
        <v>0</v>
      </c>
      <c r="AC283" s="816">
        <f t="shared" si="60"/>
        <v>0</v>
      </c>
      <c r="AD283" s="816">
        <f t="shared" si="60"/>
        <v>1</v>
      </c>
      <c r="AE283" s="816">
        <f t="shared" si="60"/>
        <v>0</v>
      </c>
      <c r="AF283" s="816">
        <f t="shared" si="60"/>
        <v>0</v>
      </c>
      <c r="AG283" s="816">
        <f t="shared" si="60"/>
        <v>0</v>
      </c>
      <c r="AH283" s="816">
        <f t="shared" si="60"/>
        <v>0</v>
      </c>
      <c r="AI283" s="816">
        <f t="shared" si="60"/>
        <v>0</v>
      </c>
      <c r="AJ283" s="816">
        <f t="shared" si="60"/>
        <v>0</v>
      </c>
      <c r="AK283" s="816">
        <f t="shared" si="60"/>
        <v>0</v>
      </c>
      <c r="AL283" s="816">
        <f t="shared" si="60"/>
        <v>0</v>
      </c>
      <c r="AM283" s="296"/>
    </row>
    <row r="284" spans="1:39" ht="15.5" outlineLevel="1">
      <c r="A284" s="476"/>
      <c r="B284" s="297"/>
      <c r="C284" s="817"/>
      <c r="D284" s="820"/>
      <c r="E284" s="820"/>
      <c r="F284" s="820"/>
      <c r="G284" s="820"/>
      <c r="H284" s="820"/>
      <c r="I284" s="820"/>
      <c r="J284" s="820"/>
      <c r="K284" s="820"/>
      <c r="L284" s="820"/>
      <c r="M284" s="820"/>
      <c r="N284" s="302"/>
      <c r="O284" s="820"/>
      <c r="P284" s="820"/>
      <c r="Q284" s="820"/>
      <c r="R284" s="820"/>
      <c r="S284" s="820"/>
      <c r="T284" s="820"/>
      <c r="U284" s="820"/>
      <c r="V284" s="820"/>
      <c r="W284" s="820"/>
      <c r="X284" s="820"/>
      <c r="Y284" s="818"/>
      <c r="Z284" s="819"/>
      <c r="AA284" s="819"/>
      <c r="AB284" s="819"/>
      <c r="AC284" s="819"/>
      <c r="AD284" s="819"/>
      <c r="AE284" s="819"/>
      <c r="AF284" s="819"/>
      <c r="AG284" s="819"/>
      <c r="AH284" s="819"/>
      <c r="AI284" s="819"/>
      <c r="AJ284" s="819"/>
      <c r="AK284" s="819"/>
      <c r="AL284" s="819"/>
      <c r="AM284" s="301"/>
    </row>
    <row r="285" spans="1:39" ht="15.5" outlineLevel="1">
      <c r="A285" s="474">
        <v>3</v>
      </c>
      <c r="B285" s="293" t="s">
        <v>3</v>
      </c>
      <c r="C285" s="812" t="s">
        <v>25</v>
      </c>
      <c r="D285" s="294">
        <v>140361.050420438</v>
      </c>
      <c r="E285" s="294">
        <v>140361.050420438</v>
      </c>
      <c r="F285" s="294">
        <v>140361.050420438</v>
      </c>
      <c r="G285" s="294">
        <v>140361.050420438</v>
      </c>
      <c r="H285" s="294">
        <v>140361.050420438</v>
      </c>
      <c r="I285" s="294">
        <v>140361.050420438</v>
      </c>
      <c r="J285" s="294">
        <v>140361.050420438</v>
      </c>
      <c r="K285" s="294">
        <v>140361.050420438</v>
      </c>
      <c r="L285" s="294">
        <v>140361.050420438</v>
      </c>
      <c r="M285" s="294">
        <v>140361.050420438</v>
      </c>
      <c r="N285" s="812"/>
      <c r="O285" s="294">
        <v>82.117622691999998</v>
      </c>
      <c r="P285" s="294">
        <v>82.117622691999998</v>
      </c>
      <c r="Q285" s="294">
        <v>82.117622691999998</v>
      </c>
      <c r="R285" s="294">
        <v>82.117622691999998</v>
      </c>
      <c r="S285" s="294">
        <v>82.117622691999998</v>
      </c>
      <c r="T285" s="294">
        <v>82.117622691999998</v>
      </c>
      <c r="U285" s="294">
        <v>82.117622691999998</v>
      </c>
      <c r="V285" s="294">
        <v>82.117622691999998</v>
      </c>
      <c r="W285" s="294">
        <v>82.117622691999998</v>
      </c>
      <c r="X285" s="294">
        <v>82.117622691999998</v>
      </c>
      <c r="Y285" s="814"/>
      <c r="Z285" s="814"/>
      <c r="AA285" s="814"/>
      <c r="AB285" s="814"/>
      <c r="AC285" s="814"/>
      <c r="AD285" s="814">
        <v>1</v>
      </c>
      <c r="AE285" s="814"/>
      <c r="AF285" s="814"/>
      <c r="AG285" s="814"/>
      <c r="AH285" s="814"/>
      <c r="AI285" s="814"/>
      <c r="AJ285" s="814"/>
      <c r="AK285" s="814"/>
      <c r="AL285" s="814"/>
      <c r="AM285" s="295">
        <f>SUM(Y285:AL285)</f>
        <v>1</v>
      </c>
    </row>
    <row r="286" spans="1:39" ht="15.5" outlineLevel="1">
      <c r="B286" s="293" t="s">
        <v>249</v>
      </c>
      <c r="C286" s="812" t="s">
        <v>163</v>
      </c>
      <c r="D286" s="294">
        <v>4439.4600682999999</v>
      </c>
      <c r="E286" s="294">
        <v>4439.4600682999999</v>
      </c>
      <c r="F286" s="294">
        <v>4439.4600682999999</v>
      </c>
      <c r="G286" s="294">
        <v>4439.4600682999999</v>
      </c>
      <c r="H286" s="294">
        <v>4439.4600682999999</v>
      </c>
      <c r="I286" s="294">
        <v>4439.4600682999999</v>
      </c>
      <c r="J286" s="294">
        <v>4439.4600682999999</v>
      </c>
      <c r="K286" s="294">
        <v>4439.4600682999999</v>
      </c>
      <c r="L286" s="294">
        <v>4439.4600682999999</v>
      </c>
      <c r="M286" s="294">
        <v>4439.4600682999999</v>
      </c>
      <c r="N286" s="815"/>
      <c r="O286" s="294">
        <v>2.500520973</v>
      </c>
      <c r="P286" s="294">
        <v>2.500520973</v>
      </c>
      <c r="Q286" s="294">
        <v>2.500520973</v>
      </c>
      <c r="R286" s="294">
        <v>2.500520973</v>
      </c>
      <c r="S286" s="294">
        <v>2.500520973</v>
      </c>
      <c r="T286" s="294">
        <v>2.500520973</v>
      </c>
      <c r="U286" s="294">
        <v>2.500520973</v>
      </c>
      <c r="V286" s="294">
        <v>2.500520973</v>
      </c>
      <c r="W286" s="294">
        <v>2.500520973</v>
      </c>
      <c r="X286" s="294">
        <v>2.500520973</v>
      </c>
      <c r="Y286" s="816">
        <f>Y285</f>
        <v>0</v>
      </c>
      <c r="Z286" s="816">
        <f>Z285</f>
        <v>0</v>
      </c>
      <c r="AA286" s="816">
        <f t="shared" ref="AA286:AL286" si="61">AA285</f>
        <v>0</v>
      </c>
      <c r="AB286" s="816">
        <f t="shared" si="61"/>
        <v>0</v>
      </c>
      <c r="AC286" s="816">
        <f t="shared" si="61"/>
        <v>0</v>
      </c>
      <c r="AD286" s="816">
        <f t="shared" si="61"/>
        <v>1</v>
      </c>
      <c r="AE286" s="816">
        <f t="shared" si="61"/>
        <v>0</v>
      </c>
      <c r="AF286" s="816">
        <f t="shared" si="61"/>
        <v>0</v>
      </c>
      <c r="AG286" s="816">
        <f t="shared" si="61"/>
        <v>0</v>
      </c>
      <c r="AH286" s="816">
        <f t="shared" si="61"/>
        <v>0</v>
      </c>
      <c r="AI286" s="816">
        <f t="shared" si="61"/>
        <v>0</v>
      </c>
      <c r="AJ286" s="816">
        <f t="shared" si="61"/>
        <v>0</v>
      </c>
      <c r="AK286" s="816">
        <f t="shared" si="61"/>
        <v>0</v>
      </c>
      <c r="AL286" s="816">
        <f t="shared" si="61"/>
        <v>0</v>
      </c>
      <c r="AM286" s="296"/>
    </row>
    <row r="287" spans="1:39" ht="15.5" outlineLevel="1">
      <c r="B287" s="293"/>
      <c r="C287" s="821"/>
      <c r="D287" s="812"/>
      <c r="E287" s="812"/>
      <c r="F287" s="812"/>
      <c r="G287" s="812"/>
      <c r="H287" s="812"/>
      <c r="I287" s="812"/>
      <c r="J287" s="812"/>
      <c r="K287" s="812"/>
      <c r="L287" s="812"/>
      <c r="M287" s="812"/>
      <c r="N287" s="283"/>
      <c r="O287" s="812"/>
      <c r="P287" s="812"/>
      <c r="Q287" s="812"/>
      <c r="R287" s="812"/>
      <c r="S287" s="812"/>
      <c r="T287" s="812"/>
      <c r="U287" s="812"/>
      <c r="V287" s="812"/>
      <c r="W287" s="812"/>
      <c r="X287" s="812"/>
      <c r="Y287" s="818"/>
      <c r="Z287" s="818"/>
      <c r="AA287" s="818"/>
      <c r="AB287" s="818"/>
      <c r="AC287" s="818"/>
      <c r="AD287" s="818"/>
      <c r="AE287" s="818"/>
      <c r="AF287" s="818"/>
      <c r="AG287" s="818"/>
      <c r="AH287" s="818"/>
      <c r="AI287" s="818"/>
      <c r="AJ287" s="818"/>
      <c r="AK287" s="818"/>
      <c r="AL287" s="818"/>
      <c r="AM287" s="305"/>
    </row>
    <row r="288" spans="1:39" ht="15.5" outlineLevel="1">
      <c r="A288" s="474">
        <v>4</v>
      </c>
      <c r="B288" s="293" t="s">
        <v>4</v>
      </c>
      <c r="C288" s="812" t="s">
        <v>25</v>
      </c>
      <c r="D288" s="294">
        <v>22655.152729017998</v>
      </c>
      <c r="E288" s="294">
        <v>22655.152729017998</v>
      </c>
      <c r="F288" s="294">
        <v>21782.116535902998</v>
      </c>
      <c r="G288" s="294">
        <v>18453.947685355</v>
      </c>
      <c r="H288" s="294">
        <v>18453.947685355</v>
      </c>
      <c r="I288" s="294">
        <v>18453.947685355</v>
      </c>
      <c r="J288" s="294">
        <v>18453.947685355</v>
      </c>
      <c r="K288" s="294">
        <v>18438.568256806</v>
      </c>
      <c r="L288" s="294">
        <v>13407.938314548999</v>
      </c>
      <c r="M288" s="294">
        <v>13407.938314548999</v>
      </c>
      <c r="N288" s="812"/>
      <c r="O288" s="294">
        <v>1.518419747</v>
      </c>
      <c r="P288" s="294">
        <v>1.518419747</v>
      </c>
      <c r="Q288" s="294">
        <v>1.4636128930000001</v>
      </c>
      <c r="R288" s="294">
        <v>1.254679442</v>
      </c>
      <c r="S288" s="294">
        <v>1.254679442</v>
      </c>
      <c r="T288" s="294">
        <v>1.254679442</v>
      </c>
      <c r="U288" s="294">
        <v>1.254679442</v>
      </c>
      <c r="V288" s="294">
        <v>1.2529237989999999</v>
      </c>
      <c r="W288" s="294">
        <v>0.93711443900000002</v>
      </c>
      <c r="X288" s="294">
        <v>0.93711443900000002</v>
      </c>
      <c r="Y288" s="814"/>
      <c r="Z288" s="814"/>
      <c r="AA288" s="814"/>
      <c r="AB288" s="814"/>
      <c r="AC288" s="814"/>
      <c r="AD288" s="814">
        <v>1</v>
      </c>
      <c r="AE288" s="814"/>
      <c r="AF288" s="814"/>
      <c r="AG288" s="814"/>
      <c r="AH288" s="814"/>
      <c r="AI288" s="814"/>
      <c r="AJ288" s="814"/>
      <c r="AK288" s="814"/>
      <c r="AL288" s="814"/>
      <c r="AM288" s="295">
        <f>SUM(Y288:AL288)</f>
        <v>1</v>
      </c>
    </row>
    <row r="289" spans="1:39" ht="15.5" outlineLevel="1">
      <c r="B289" s="293" t="s">
        <v>249</v>
      </c>
      <c r="C289" s="812" t="s">
        <v>163</v>
      </c>
      <c r="D289" s="294">
        <v>69</v>
      </c>
      <c r="E289" s="294">
        <v>69</v>
      </c>
      <c r="F289" s="294">
        <v>66</v>
      </c>
      <c r="G289" s="294">
        <v>57</v>
      </c>
      <c r="H289" s="294">
        <v>57</v>
      </c>
      <c r="I289" s="294">
        <v>57</v>
      </c>
      <c r="J289" s="294">
        <v>57</v>
      </c>
      <c r="K289" s="294">
        <v>57</v>
      </c>
      <c r="L289" s="294">
        <v>48</v>
      </c>
      <c r="M289" s="294">
        <v>48</v>
      </c>
      <c r="N289" s="815"/>
      <c r="O289" s="294">
        <v>5.0000000000000001E-3</v>
      </c>
      <c r="P289" s="294">
        <v>5.0000000000000001E-3</v>
      </c>
      <c r="Q289" s="294">
        <v>5.0000000000000001E-3</v>
      </c>
      <c r="R289" s="294">
        <v>4.0000000000000001E-3</v>
      </c>
      <c r="S289" s="294">
        <v>0</v>
      </c>
      <c r="T289" s="294"/>
      <c r="U289" s="294"/>
      <c r="V289" s="294"/>
      <c r="W289" s="294"/>
      <c r="X289" s="294"/>
      <c r="Y289" s="816">
        <f>Y288</f>
        <v>0</v>
      </c>
      <c r="Z289" s="816">
        <f>Z288</f>
        <v>0</v>
      </c>
      <c r="AA289" s="816">
        <f t="shared" ref="AA289:AL289" si="62">AA288</f>
        <v>0</v>
      </c>
      <c r="AB289" s="816">
        <f t="shared" si="62"/>
        <v>0</v>
      </c>
      <c r="AC289" s="816">
        <f t="shared" si="62"/>
        <v>0</v>
      </c>
      <c r="AD289" s="816">
        <f t="shared" si="62"/>
        <v>1</v>
      </c>
      <c r="AE289" s="816">
        <f t="shared" si="62"/>
        <v>0</v>
      </c>
      <c r="AF289" s="816">
        <f t="shared" si="62"/>
        <v>0</v>
      </c>
      <c r="AG289" s="816">
        <f t="shared" si="62"/>
        <v>0</v>
      </c>
      <c r="AH289" s="816">
        <f t="shared" si="62"/>
        <v>0</v>
      </c>
      <c r="AI289" s="816">
        <f t="shared" si="62"/>
        <v>0</v>
      </c>
      <c r="AJ289" s="816">
        <f t="shared" si="62"/>
        <v>0</v>
      </c>
      <c r="AK289" s="816">
        <f t="shared" si="62"/>
        <v>0</v>
      </c>
      <c r="AL289" s="816">
        <f t="shared" si="62"/>
        <v>0</v>
      </c>
      <c r="AM289" s="296"/>
    </row>
    <row r="290" spans="1:39" ht="15.5" outlineLevel="1">
      <c r="B290" s="293"/>
      <c r="C290" s="821"/>
      <c r="D290" s="820"/>
      <c r="E290" s="820"/>
      <c r="F290" s="820"/>
      <c r="G290" s="820"/>
      <c r="H290" s="820"/>
      <c r="I290" s="820"/>
      <c r="J290" s="820"/>
      <c r="K290" s="820"/>
      <c r="L290" s="820"/>
      <c r="M290" s="820"/>
      <c r="N290" s="812"/>
      <c r="O290" s="820"/>
      <c r="P290" s="820"/>
      <c r="Q290" s="820"/>
      <c r="R290" s="820"/>
      <c r="S290" s="820"/>
      <c r="T290" s="820"/>
      <c r="U290" s="820"/>
      <c r="V290" s="820"/>
      <c r="W290" s="820"/>
      <c r="X290" s="820"/>
      <c r="Y290" s="818"/>
      <c r="Z290" s="818"/>
      <c r="AA290" s="818"/>
      <c r="AB290" s="818"/>
      <c r="AC290" s="818"/>
      <c r="AD290" s="818"/>
      <c r="AE290" s="818"/>
      <c r="AF290" s="818"/>
      <c r="AG290" s="818"/>
      <c r="AH290" s="818"/>
      <c r="AI290" s="818"/>
      <c r="AJ290" s="818"/>
      <c r="AK290" s="818"/>
      <c r="AL290" s="818"/>
      <c r="AM290" s="305"/>
    </row>
    <row r="291" spans="1:39" ht="15.5" outlineLevel="1">
      <c r="A291" s="474">
        <v>5</v>
      </c>
      <c r="B291" s="293" t="s">
        <v>5</v>
      </c>
      <c r="C291" s="812" t="s">
        <v>25</v>
      </c>
      <c r="D291" s="294">
        <v>50497.338580058997</v>
      </c>
      <c r="E291" s="294">
        <v>50497.338580058997</v>
      </c>
      <c r="F291" s="294">
        <v>47454.752343170003</v>
      </c>
      <c r="G291" s="294">
        <v>37071.177818288998</v>
      </c>
      <c r="H291" s="294">
        <v>37071.177818288998</v>
      </c>
      <c r="I291" s="294">
        <v>37071.177818288998</v>
      </c>
      <c r="J291" s="294">
        <v>37071.177818288998</v>
      </c>
      <c r="K291" s="294">
        <v>37027.491325599003</v>
      </c>
      <c r="L291" s="294">
        <v>31137.968939179998</v>
      </c>
      <c r="M291" s="294">
        <v>31137.968939179998</v>
      </c>
      <c r="N291" s="812"/>
      <c r="O291" s="294">
        <v>3.4791799870000002</v>
      </c>
      <c r="P291" s="294">
        <v>3.4791799870000002</v>
      </c>
      <c r="Q291" s="294">
        <v>3.2881746409999999</v>
      </c>
      <c r="R291" s="294">
        <v>2.636321878</v>
      </c>
      <c r="S291" s="294">
        <v>2.636321878</v>
      </c>
      <c r="T291" s="294">
        <v>2.636321878</v>
      </c>
      <c r="U291" s="294">
        <v>2.636321878</v>
      </c>
      <c r="V291" s="294">
        <v>2.6313348350000001</v>
      </c>
      <c r="W291" s="294">
        <v>2.2616065270000001</v>
      </c>
      <c r="X291" s="294">
        <v>2.2616065270000001</v>
      </c>
      <c r="Y291" s="814"/>
      <c r="Z291" s="814"/>
      <c r="AA291" s="814"/>
      <c r="AB291" s="814"/>
      <c r="AC291" s="814"/>
      <c r="AD291" s="814">
        <v>1</v>
      </c>
      <c r="AE291" s="814"/>
      <c r="AF291" s="814"/>
      <c r="AG291" s="814"/>
      <c r="AH291" s="814"/>
      <c r="AI291" s="814"/>
      <c r="AJ291" s="814"/>
      <c r="AK291" s="814"/>
      <c r="AL291" s="814"/>
      <c r="AM291" s="295">
        <f>SUM(Y291:AL291)</f>
        <v>1</v>
      </c>
    </row>
    <row r="292" spans="1:39" ht="15.5" outlineLevel="1">
      <c r="B292" s="293" t="s">
        <v>249</v>
      </c>
      <c r="C292" s="812" t="s">
        <v>163</v>
      </c>
      <c r="D292" s="294"/>
      <c r="E292" s="294"/>
      <c r="F292" s="294"/>
      <c r="G292" s="294"/>
      <c r="H292" s="294"/>
      <c r="I292" s="294"/>
      <c r="J292" s="294"/>
      <c r="K292" s="294"/>
      <c r="L292" s="294"/>
      <c r="M292" s="294"/>
      <c r="N292" s="815"/>
      <c r="O292" s="294"/>
      <c r="P292" s="294"/>
      <c r="Q292" s="294"/>
      <c r="R292" s="294"/>
      <c r="S292" s="294"/>
      <c r="T292" s="294"/>
      <c r="U292" s="294"/>
      <c r="V292" s="294"/>
      <c r="W292" s="294"/>
      <c r="X292" s="294"/>
      <c r="Y292" s="816">
        <f>Y291</f>
        <v>0</v>
      </c>
      <c r="Z292" s="816">
        <f>Z291</f>
        <v>0</v>
      </c>
      <c r="AA292" s="816">
        <f t="shared" ref="AA292:AL292" si="63">AA291</f>
        <v>0</v>
      </c>
      <c r="AB292" s="816">
        <f t="shared" si="63"/>
        <v>0</v>
      </c>
      <c r="AC292" s="816">
        <f t="shared" si="63"/>
        <v>0</v>
      </c>
      <c r="AD292" s="816">
        <f t="shared" si="63"/>
        <v>1</v>
      </c>
      <c r="AE292" s="816">
        <f t="shared" si="63"/>
        <v>0</v>
      </c>
      <c r="AF292" s="816">
        <f t="shared" si="63"/>
        <v>0</v>
      </c>
      <c r="AG292" s="816">
        <f t="shared" si="63"/>
        <v>0</v>
      </c>
      <c r="AH292" s="816">
        <f t="shared" si="63"/>
        <v>0</v>
      </c>
      <c r="AI292" s="816">
        <f t="shared" si="63"/>
        <v>0</v>
      </c>
      <c r="AJ292" s="816">
        <f t="shared" si="63"/>
        <v>0</v>
      </c>
      <c r="AK292" s="816">
        <f t="shared" si="63"/>
        <v>0</v>
      </c>
      <c r="AL292" s="816">
        <f t="shared" si="63"/>
        <v>0</v>
      </c>
      <c r="AM292" s="296"/>
    </row>
    <row r="293" spans="1:39" ht="15.5" outlineLevel="1">
      <c r="B293" s="293"/>
      <c r="C293" s="821"/>
      <c r="D293" s="820"/>
      <c r="E293" s="820"/>
      <c r="F293" s="820"/>
      <c r="G293" s="820"/>
      <c r="H293" s="820"/>
      <c r="I293" s="820"/>
      <c r="J293" s="820"/>
      <c r="K293" s="820"/>
      <c r="L293" s="820"/>
      <c r="M293" s="820"/>
      <c r="N293" s="812"/>
      <c r="O293" s="820"/>
      <c r="P293" s="820"/>
      <c r="Q293" s="820"/>
      <c r="R293" s="820"/>
      <c r="S293" s="820"/>
      <c r="T293" s="820"/>
      <c r="U293" s="820"/>
      <c r="V293" s="820"/>
      <c r="W293" s="820"/>
      <c r="X293" s="820"/>
      <c r="Y293" s="818"/>
      <c r="Z293" s="818"/>
      <c r="AA293" s="818"/>
      <c r="AB293" s="818"/>
      <c r="AC293" s="818"/>
      <c r="AD293" s="818"/>
      <c r="AE293" s="818"/>
      <c r="AF293" s="818"/>
      <c r="AG293" s="818"/>
      <c r="AH293" s="818"/>
      <c r="AI293" s="818"/>
      <c r="AJ293" s="818"/>
      <c r="AK293" s="818"/>
      <c r="AL293" s="818"/>
      <c r="AM293" s="305"/>
    </row>
    <row r="294" spans="1:39" ht="15.5" hidden="1" outlineLevel="1">
      <c r="A294" s="474">
        <v>6</v>
      </c>
      <c r="B294" s="293"/>
      <c r="C294" s="812"/>
      <c r="D294" s="294"/>
      <c r="E294" s="294"/>
      <c r="F294" s="294"/>
      <c r="G294" s="294"/>
      <c r="H294" s="294"/>
      <c r="I294" s="294"/>
      <c r="J294" s="294"/>
      <c r="K294" s="294"/>
      <c r="L294" s="294"/>
      <c r="M294" s="294"/>
      <c r="N294" s="812"/>
      <c r="O294" s="294"/>
      <c r="P294" s="294"/>
      <c r="Q294" s="294"/>
      <c r="R294" s="294"/>
      <c r="S294" s="294"/>
      <c r="T294" s="294"/>
      <c r="U294" s="294"/>
      <c r="V294" s="294"/>
      <c r="W294" s="294"/>
      <c r="X294" s="294"/>
      <c r="Y294" s="814"/>
      <c r="Z294" s="814"/>
      <c r="AA294" s="814"/>
      <c r="AB294" s="814"/>
      <c r="AC294" s="814"/>
      <c r="AD294" s="814"/>
      <c r="AE294" s="814"/>
      <c r="AF294" s="814"/>
      <c r="AG294" s="814"/>
      <c r="AH294" s="814"/>
      <c r="AI294" s="814"/>
      <c r="AJ294" s="814"/>
      <c r="AK294" s="814"/>
      <c r="AL294" s="814"/>
      <c r="AM294" s="295">
        <f>SUM(Y294:AL294)</f>
        <v>0</v>
      </c>
    </row>
    <row r="295" spans="1:39" ht="15.5" hidden="1" outlineLevel="1">
      <c r="B295" s="293"/>
      <c r="C295" s="812"/>
      <c r="D295" s="294"/>
      <c r="E295" s="294"/>
      <c r="F295" s="294"/>
      <c r="G295" s="294"/>
      <c r="H295" s="294"/>
      <c r="I295" s="294"/>
      <c r="J295" s="294"/>
      <c r="K295" s="294"/>
      <c r="L295" s="294"/>
      <c r="M295" s="294"/>
      <c r="N295" s="815"/>
      <c r="O295" s="294"/>
      <c r="P295" s="294"/>
      <c r="Q295" s="294"/>
      <c r="R295" s="294"/>
      <c r="S295" s="294"/>
      <c r="T295" s="294"/>
      <c r="U295" s="294"/>
      <c r="V295" s="294"/>
      <c r="W295" s="294"/>
      <c r="X295" s="294"/>
      <c r="Y295" s="816"/>
      <c r="Z295" s="816"/>
      <c r="AA295" s="816"/>
      <c r="AB295" s="816"/>
      <c r="AC295" s="816"/>
      <c r="AD295" s="816"/>
      <c r="AE295" s="816"/>
      <c r="AF295" s="816"/>
      <c r="AG295" s="816">
        <f t="shared" ref="AG295:AL295" si="64">AG294</f>
        <v>0</v>
      </c>
      <c r="AH295" s="816">
        <f t="shared" si="64"/>
        <v>0</v>
      </c>
      <c r="AI295" s="816">
        <f t="shared" si="64"/>
        <v>0</v>
      </c>
      <c r="AJ295" s="816">
        <f t="shared" si="64"/>
        <v>0</v>
      </c>
      <c r="AK295" s="816">
        <f t="shared" si="64"/>
        <v>0</v>
      </c>
      <c r="AL295" s="816">
        <f t="shared" si="64"/>
        <v>0</v>
      </c>
      <c r="AM295" s="296"/>
    </row>
    <row r="296" spans="1:39" ht="15.5" hidden="1" outlineLevel="1">
      <c r="B296" s="293"/>
      <c r="C296" s="821"/>
      <c r="D296" s="820"/>
      <c r="E296" s="820"/>
      <c r="F296" s="820"/>
      <c r="G296" s="820"/>
      <c r="H296" s="820"/>
      <c r="I296" s="820"/>
      <c r="J296" s="820"/>
      <c r="K296" s="820"/>
      <c r="L296" s="820"/>
      <c r="M296" s="820"/>
      <c r="N296" s="812"/>
      <c r="O296" s="820"/>
      <c r="P296" s="820"/>
      <c r="Q296" s="820"/>
      <c r="R296" s="820"/>
      <c r="S296" s="820"/>
      <c r="T296" s="820"/>
      <c r="U296" s="820"/>
      <c r="V296" s="820"/>
      <c r="W296" s="820"/>
      <c r="X296" s="820"/>
      <c r="Y296" s="818"/>
      <c r="Z296" s="818"/>
      <c r="AA296" s="818"/>
      <c r="AB296" s="818"/>
      <c r="AC296" s="818"/>
      <c r="AD296" s="818"/>
      <c r="AE296" s="818"/>
      <c r="AF296" s="818"/>
      <c r="AG296" s="818"/>
      <c r="AH296" s="818"/>
      <c r="AI296" s="818"/>
      <c r="AJ296" s="818"/>
      <c r="AK296" s="818"/>
      <c r="AL296" s="818"/>
      <c r="AM296" s="305"/>
    </row>
    <row r="297" spans="1:39" ht="15.5" hidden="1" outlineLevel="1">
      <c r="A297" s="474">
        <v>7</v>
      </c>
      <c r="B297" s="293"/>
      <c r="C297" s="812"/>
      <c r="D297" s="294"/>
      <c r="E297" s="294"/>
      <c r="F297" s="294"/>
      <c r="G297" s="294"/>
      <c r="H297" s="294"/>
      <c r="I297" s="294"/>
      <c r="J297" s="294"/>
      <c r="K297" s="294"/>
      <c r="L297" s="294"/>
      <c r="M297" s="294"/>
      <c r="N297" s="812"/>
      <c r="O297" s="294"/>
      <c r="P297" s="294"/>
      <c r="Q297" s="294"/>
      <c r="R297" s="294"/>
      <c r="S297" s="294"/>
      <c r="T297" s="294"/>
      <c r="U297" s="294"/>
      <c r="V297" s="294"/>
      <c r="W297" s="294"/>
      <c r="X297" s="294"/>
      <c r="Y297" s="814"/>
      <c r="Z297" s="814"/>
      <c r="AA297" s="814"/>
      <c r="AB297" s="814"/>
      <c r="AC297" s="814"/>
      <c r="AD297" s="814"/>
      <c r="AE297" s="814"/>
      <c r="AF297" s="814"/>
      <c r="AG297" s="814"/>
      <c r="AH297" s="814"/>
      <c r="AI297" s="814"/>
      <c r="AJ297" s="814"/>
      <c r="AK297" s="814"/>
      <c r="AL297" s="814"/>
      <c r="AM297" s="295">
        <f>SUM(Y297:AL297)</f>
        <v>0</v>
      </c>
    </row>
    <row r="298" spans="1:39" ht="15.5" hidden="1" outlineLevel="1">
      <c r="B298" s="293"/>
      <c r="C298" s="812"/>
      <c r="D298" s="294"/>
      <c r="E298" s="294"/>
      <c r="F298" s="294"/>
      <c r="G298" s="294"/>
      <c r="H298" s="294"/>
      <c r="I298" s="294"/>
      <c r="J298" s="294"/>
      <c r="K298" s="294"/>
      <c r="L298" s="294"/>
      <c r="M298" s="294"/>
      <c r="N298" s="812"/>
      <c r="O298" s="294"/>
      <c r="P298" s="294"/>
      <c r="Q298" s="294"/>
      <c r="R298" s="294"/>
      <c r="S298" s="294"/>
      <c r="T298" s="294"/>
      <c r="U298" s="294"/>
      <c r="V298" s="294"/>
      <c r="W298" s="294"/>
      <c r="X298" s="294"/>
      <c r="Y298" s="816"/>
      <c r="Z298" s="816"/>
      <c r="AA298" s="816"/>
      <c r="AB298" s="816"/>
      <c r="AC298" s="816"/>
      <c r="AD298" s="816"/>
      <c r="AE298" s="816"/>
      <c r="AF298" s="816"/>
      <c r="AG298" s="816">
        <f t="shared" ref="AG298:AL298" si="65">AG297</f>
        <v>0</v>
      </c>
      <c r="AH298" s="816">
        <f t="shared" si="65"/>
        <v>0</v>
      </c>
      <c r="AI298" s="816">
        <f t="shared" si="65"/>
        <v>0</v>
      </c>
      <c r="AJ298" s="816">
        <f t="shared" si="65"/>
        <v>0</v>
      </c>
      <c r="AK298" s="816">
        <f t="shared" si="65"/>
        <v>0</v>
      </c>
      <c r="AL298" s="816">
        <f t="shared" si="65"/>
        <v>0</v>
      </c>
      <c r="AM298" s="296"/>
    </row>
    <row r="299" spans="1:39" ht="15.5" hidden="1" outlineLevel="1">
      <c r="B299" s="293"/>
      <c r="C299" s="821"/>
      <c r="D299" s="820"/>
      <c r="E299" s="820"/>
      <c r="F299" s="820"/>
      <c r="G299" s="820"/>
      <c r="H299" s="820"/>
      <c r="I299" s="820"/>
      <c r="J299" s="820"/>
      <c r="K299" s="820"/>
      <c r="L299" s="820"/>
      <c r="M299" s="820"/>
      <c r="N299" s="812"/>
      <c r="O299" s="820"/>
      <c r="P299" s="820"/>
      <c r="Q299" s="820"/>
      <c r="R299" s="820"/>
      <c r="S299" s="820"/>
      <c r="T299" s="820"/>
      <c r="U299" s="820"/>
      <c r="V299" s="820"/>
      <c r="W299" s="820"/>
      <c r="X299" s="820"/>
      <c r="Y299" s="818"/>
      <c r="Z299" s="818"/>
      <c r="AA299" s="818"/>
      <c r="AB299" s="818"/>
      <c r="AC299" s="818"/>
      <c r="AD299" s="818"/>
      <c r="AE299" s="818"/>
      <c r="AF299" s="818"/>
      <c r="AG299" s="818"/>
      <c r="AH299" s="818"/>
      <c r="AI299" s="818"/>
      <c r="AJ299" s="818"/>
      <c r="AK299" s="818"/>
      <c r="AL299" s="818"/>
      <c r="AM299" s="305"/>
    </row>
    <row r="300" spans="1:39" s="283" customFormat="1" ht="15.5" hidden="1" outlineLevel="1">
      <c r="A300" s="474">
        <v>8</v>
      </c>
      <c r="B300" s="293"/>
      <c r="C300" s="812"/>
      <c r="D300" s="294"/>
      <c r="E300" s="294"/>
      <c r="F300" s="294"/>
      <c r="G300" s="294"/>
      <c r="H300" s="294"/>
      <c r="I300" s="294"/>
      <c r="J300" s="294"/>
      <c r="K300" s="294"/>
      <c r="L300" s="294"/>
      <c r="M300" s="294"/>
      <c r="N300" s="812"/>
      <c r="O300" s="294"/>
      <c r="P300" s="294"/>
      <c r="Q300" s="294"/>
      <c r="R300" s="294"/>
      <c r="S300" s="294"/>
      <c r="T300" s="294"/>
      <c r="U300" s="294"/>
      <c r="V300" s="294"/>
      <c r="W300" s="294"/>
      <c r="X300" s="294"/>
      <c r="Y300" s="814"/>
      <c r="Z300" s="814"/>
      <c r="AA300" s="814"/>
      <c r="AB300" s="814"/>
      <c r="AC300" s="814"/>
      <c r="AD300" s="814"/>
      <c r="AE300" s="814"/>
      <c r="AF300" s="814"/>
      <c r="AG300" s="814"/>
      <c r="AH300" s="814"/>
      <c r="AI300" s="814"/>
      <c r="AJ300" s="814"/>
      <c r="AK300" s="814"/>
      <c r="AL300" s="814"/>
      <c r="AM300" s="295">
        <f>SUM(Y300:AL300)</f>
        <v>0</v>
      </c>
    </row>
    <row r="301" spans="1:39" s="283" customFormat="1" ht="15.5" hidden="1" outlineLevel="1">
      <c r="A301" s="474"/>
      <c r="B301" s="293"/>
      <c r="C301" s="812"/>
      <c r="D301" s="294"/>
      <c r="E301" s="294"/>
      <c r="F301" s="294"/>
      <c r="G301" s="294"/>
      <c r="H301" s="294"/>
      <c r="I301" s="294"/>
      <c r="J301" s="294"/>
      <c r="K301" s="294"/>
      <c r="L301" s="294"/>
      <c r="M301" s="294"/>
      <c r="N301" s="812"/>
      <c r="O301" s="294"/>
      <c r="P301" s="294"/>
      <c r="Q301" s="294"/>
      <c r="R301" s="294"/>
      <c r="S301" s="294"/>
      <c r="T301" s="294"/>
      <c r="U301" s="294"/>
      <c r="V301" s="294"/>
      <c r="W301" s="294"/>
      <c r="X301" s="294"/>
      <c r="Y301" s="816"/>
      <c r="Z301" s="816"/>
      <c r="AA301" s="816"/>
      <c r="AB301" s="816"/>
      <c r="AC301" s="816"/>
      <c r="AD301" s="816"/>
      <c r="AE301" s="816"/>
      <c r="AF301" s="816"/>
      <c r="AG301" s="816">
        <f t="shared" ref="AG301:AL301" si="66">AG300</f>
        <v>0</v>
      </c>
      <c r="AH301" s="816">
        <f t="shared" si="66"/>
        <v>0</v>
      </c>
      <c r="AI301" s="816">
        <f t="shared" si="66"/>
        <v>0</v>
      </c>
      <c r="AJ301" s="816">
        <f t="shared" si="66"/>
        <v>0</v>
      </c>
      <c r="AK301" s="816">
        <f t="shared" si="66"/>
        <v>0</v>
      </c>
      <c r="AL301" s="816">
        <f t="shared" si="66"/>
        <v>0</v>
      </c>
      <c r="AM301" s="296"/>
    </row>
    <row r="302" spans="1:39" s="283" customFormat="1" ht="15.5" hidden="1" outlineLevel="1">
      <c r="A302" s="474"/>
      <c r="B302" s="293"/>
      <c r="C302" s="821"/>
      <c r="D302" s="820"/>
      <c r="E302" s="820"/>
      <c r="F302" s="820"/>
      <c r="G302" s="820"/>
      <c r="H302" s="820"/>
      <c r="I302" s="820"/>
      <c r="J302" s="820"/>
      <c r="K302" s="820"/>
      <c r="L302" s="820"/>
      <c r="M302" s="820"/>
      <c r="N302" s="812"/>
      <c r="O302" s="820"/>
      <c r="P302" s="820"/>
      <c r="Q302" s="820"/>
      <c r="R302" s="820"/>
      <c r="S302" s="820"/>
      <c r="T302" s="820"/>
      <c r="U302" s="820"/>
      <c r="V302" s="820"/>
      <c r="W302" s="820"/>
      <c r="X302" s="820"/>
      <c r="Y302" s="818"/>
      <c r="Z302" s="818"/>
      <c r="AA302" s="818"/>
      <c r="AB302" s="818"/>
      <c r="AC302" s="818"/>
      <c r="AD302" s="818"/>
      <c r="AE302" s="818"/>
      <c r="AF302" s="818"/>
      <c r="AG302" s="818"/>
      <c r="AH302" s="818"/>
      <c r="AI302" s="818"/>
      <c r="AJ302" s="818"/>
      <c r="AK302" s="818"/>
      <c r="AL302" s="818"/>
      <c r="AM302" s="305"/>
    </row>
    <row r="303" spans="1:39" ht="15.5" hidden="1" outlineLevel="1">
      <c r="A303" s="474">
        <v>9</v>
      </c>
      <c r="B303" s="293"/>
      <c r="C303" s="812"/>
      <c r="D303" s="294"/>
      <c r="E303" s="294"/>
      <c r="F303" s="294"/>
      <c r="G303" s="294"/>
      <c r="H303" s="294"/>
      <c r="I303" s="294"/>
      <c r="J303" s="294"/>
      <c r="K303" s="294"/>
      <c r="L303" s="294"/>
      <c r="M303" s="294"/>
      <c r="N303" s="812"/>
      <c r="O303" s="294"/>
      <c r="P303" s="294"/>
      <c r="Q303" s="294"/>
      <c r="R303" s="294"/>
      <c r="S303" s="294"/>
      <c r="T303" s="294"/>
      <c r="U303" s="294"/>
      <c r="V303" s="294"/>
      <c r="W303" s="294"/>
      <c r="X303" s="294"/>
      <c r="Y303" s="814"/>
      <c r="Z303" s="814"/>
      <c r="AA303" s="814"/>
      <c r="AB303" s="814"/>
      <c r="AC303" s="814"/>
      <c r="AD303" s="814"/>
      <c r="AE303" s="814"/>
      <c r="AF303" s="814"/>
      <c r="AG303" s="814"/>
      <c r="AH303" s="814"/>
      <c r="AI303" s="814"/>
      <c r="AJ303" s="814"/>
      <c r="AK303" s="814"/>
      <c r="AL303" s="814"/>
      <c r="AM303" s="295">
        <f>SUM(Y303:AL303)</f>
        <v>0</v>
      </c>
    </row>
    <row r="304" spans="1:39" ht="15.5" hidden="1" outlineLevel="1">
      <c r="B304" s="293"/>
      <c r="C304" s="812"/>
      <c r="D304" s="294"/>
      <c r="E304" s="294"/>
      <c r="F304" s="294"/>
      <c r="G304" s="294"/>
      <c r="H304" s="294"/>
      <c r="I304" s="294"/>
      <c r="J304" s="294"/>
      <c r="K304" s="294"/>
      <c r="L304" s="294"/>
      <c r="M304" s="294"/>
      <c r="N304" s="812"/>
      <c r="O304" s="294"/>
      <c r="P304" s="294"/>
      <c r="Q304" s="294"/>
      <c r="R304" s="294"/>
      <c r="S304" s="294"/>
      <c r="T304" s="294"/>
      <c r="U304" s="294"/>
      <c r="V304" s="294"/>
      <c r="W304" s="294"/>
      <c r="X304" s="294"/>
      <c r="Y304" s="816"/>
      <c r="Z304" s="816"/>
      <c r="AA304" s="816"/>
      <c r="AB304" s="816"/>
      <c r="AC304" s="816"/>
      <c r="AD304" s="816"/>
      <c r="AE304" s="816"/>
      <c r="AF304" s="816"/>
      <c r="AG304" s="816">
        <f t="shared" ref="AG304:AL304" si="67">AG303</f>
        <v>0</v>
      </c>
      <c r="AH304" s="816">
        <f t="shared" si="67"/>
        <v>0</v>
      </c>
      <c r="AI304" s="816">
        <f t="shared" si="67"/>
        <v>0</v>
      </c>
      <c r="AJ304" s="816">
        <f t="shared" si="67"/>
        <v>0</v>
      </c>
      <c r="AK304" s="816">
        <f t="shared" si="67"/>
        <v>0</v>
      </c>
      <c r="AL304" s="816">
        <f t="shared" si="67"/>
        <v>0</v>
      </c>
      <c r="AM304" s="296"/>
    </row>
    <row r="305" spans="1:39" ht="15.5" hidden="1" outlineLevel="1">
      <c r="B305" s="306"/>
      <c r="C305" s="822"/>
      <c r="D305" s="812"/>
      <c r="E305" s="812"/>
      <c r="F305" s="812"/>
      <c r="G305" s="812"/>
      <c r="H305" s="812"/>
      <c r="I305" s="812"/>
      <c r="J305" s="812"/>
      <c r="K305" s="812"/>
      <c r="L305" s="812"/>
      <c r="M305" s="812"/>
      <c r="N305" s="812"/>
      <c r="O305" s="812"/>
      <c r="P305" s="812"/>
      <c r="Q305" s="812"/>
      <c r="R305" s="812"/>
      <c r="S305" s="812"/>
      <c r="T305" s="812"/>
      <c r="U305" s="812"/>
      <c r="V305" s="812"/>
      <c r="W305" s="812"/>
      <c r="X305" s="812"/>
      <c r="Y305" s="818"/>
      <c r="Z305" s="818"/>
      <c r="AA305" s="818"/>
      <c r="AB305" s="818"/>
      <c r="AC305" s="818"/>
      <c r="AD305" s="818"/>
      <c r="AE305" s="818"/>
      <c r="AF305" s="818"/>
      <c r="AG305" s="818"/>
      <c r="AH305" s="818"/>
      <c r="AI305" s="818"/>
      <c r="AJ305" s="818"/>
      <c r="AK305" s="818"/>
      <c r="AL305" s="818"/>
      <c r="AM305" s="305"/>
    </row>
    <row r="306" spans="1:39" ht="15.5" outlineLevel="1">
      <c r="A306" s="475"/>
      <c r="B306" s="287" t="s">
        <v>895</v>
      </c>
      <c r="C306" s="810"/>
      <c r="D306" s="810"/>
      <c r="E306" s="810"/>
      <c r="F306" s="810"/>
      <c r="G306" s="810"/>
      <c r="H306" s="810"/>
      <c r="I306" s="810"/>
      <c r="J306" s="810"/>
      <c r="K306" s="810"/>
      <c r="L306" s="810"/>
      <c r="M306" s="810"/>
      <c r="N306" s="812"/>
      <c r="O306" s="810"/>
      <c r="P306" s="810"/>
      <c r="Q306" s="810"/>
      <c r="R306" s="810"/>
      <c r="S306" s="810"/>
      <c r="T306" s="810"/>
      <c r="U306" s="810"/>
      <c r="V306" s="810"/>
      <c r="W306" s="810"/>
      <c r="X306" s="810"/>
      <c r="Y306" s="823"/>
      <c r="Z306" s="823"/>
      <c r="AA306" s="823"/>
      <c r="AB306" s="823"/>
      <c r="AC306" s="823"/>
      <c r="AD306" s="823"/>
      <c r="AE306" s="823"/>
      <c r="AF306" s="823"/>
      <c r="AG306" s="823"/>
      <c r="AH306" s="823"/>
      <c r="AI306" s="823"/>
      <c r="AJ306" s="823"/>
      <c r="AK306" s="823"/>
      <c r="AL306" s="823"/>
      <c r="AM306" s="291"/>
    </row>
    <row r="307" spans="1:39" ht="15.5" outlineLevel="1">
      <c r="A307" s="474">
        <v>10</v>
      </c>
      <c r="B307" s="824" t="s">
        <v>22</v>
      </c>
      <c r="C307" s="812" t="s">
        <v>25</v>
      </c>
      <c r="D307" s="294">
        <v>1432572.9556126399</v>
      </c>
      <c r="E307" s="294">
        <v>1387733.8318932999</v>
      </c>
      <c r="F307" s="294">
        <v>1386128.4229812601</v>
      </c>
      <c r="G307" s="294">
        <v>1314894.11567656</v>
      </c>
      <c r="H307" s="294">
        <v>1259361.2994784501</v>
      </c>
      <c r="I307" s="294">
        <v>1232545.8027534599</v>
      </c>
      <c r="J307" s="294">
        <v>1232545.8027534599</v>
      </c>
      <c r="K307" s="294">
        <v>1231080.90109431</v>
      </c>
      <c r="L307" s="294">
        <v>1227785.4966406</v>
      </c>
      <c r="M307" s="294">
        <v>1032307.07405361</v>
      </c>
      <c r="N307" s="294">
        <v>12</v>
      </c>
      <c r="O307" s="294">
        <v>281.32328290300001</v>
      </c>
      <c r="P307" s="294">
        <v>267.96485551699999</v>
      </c>
      <c r="Q307" s="294">
        <v>267.49842735200002</v>
      </c>
      <c r="R307" s="294">
        <v>245.519286975</v>
      </c>
      <c r="S307" s="294">
        <v>227.858041942</v>
      </c>
      <c r="T307" s="294">
        <v>223.26389098999999</v>
      </c>
      <c r="U307" s="294">
        <v>223.26389098999999</v>
      </c>
      <c r="V307" s="294">
        <v>223.26389098999999</v>
      </c>
      <c r="W307" s="294">
        <v>222.470478036</v>
      </c>
      <c r="X307" s="294">
        <v>188.98023952400001</v>
      </c>
      <c r="Y307" s="391"/>
      <c r="Z307" s="468"/>
      <c r="AA307" s="468"/>
      <c r="AB307" s="468"/>
      <c r="AC307" s="391"/>
      <c r="AD307" s="391">
        <v>1.9721731595308181E-2</v>
      </c>
      <c r="AE307" s="391">
        <v>0.38023310588239023</v>
      </c>
      <c r="AF307" s="391">
        <v>0.5278321649964588</v>
      </c>
      <c r="AG307" s="391"/>
      <c r="AH307" s="391"/>
      <c r="AI307" s="391"/>
      <c r="AJ307" s="391"/>
      <c r="AK307" s="391"/>
      <c r="AL307" s="391"/>
      <c r="AM307" s="295">
        <f>SUM(Y307:AL307)</f>
        <v>0.92778700247415724</v>
      </c>
    </row>
    <row r="308" spans="1:39" ht="15.5" outlineLevel="1">
      <c r="B308" s="293" t="s">
        <v>249</v>
      </c>
      <c r="C308" s="812" t="s">
        <v>163</v>
      </c>
      <c r="D308" s="294">
        <v>71470.962889999995</v>
      </c>
      <c r="E308" s="294">
        <v>67298.574439999997</v>
      </c>
      <c r="F308" s="294">
        <v>67298.574439999997</v>
      </c>
      <c r="G308" s="294">
        <v>67298.574439999997</v>
      </c>
      <c r="H308" s="294">
        <v>59256.726410000003</v>
      </c>
      <c r="I308" s="294">
        <v>59256.726410000003</v>
      </c>
      <c r="J308" s="294">
        <v>59256.726410000003</v>
      </c>
      <c r="K308" s="294">
        <v>59256.726410000003</v>
      </c>
      <c r="L308" s="294">
        <v>59256.726410000003</v>
      </c>
      <c r="M308" s="294">
        <v>59256.726410000003</v>
      </c>
      <c r="N308" s="294">
        <f>N307</f>
        <v>12</v>
      </c>
      <c r="O308" s="294">
        <v>14.10607209</v>
      </c>
      <c r="P308" s="294">
        <v>12.908310589999999</v>
      </c>
      <c r="Q308" s="294">
        <v>12.908310589999999</v>
      </c>
      <c r="R308" s="294">
        <v>12.908310589999999</v>
      </c>
      <c r="S308" s="294">
        <v>10.608193480000001</v>
      </c>
      <c r="T308" s="294">
        <v>10.608193480000001</v>
      </c>
      <c r="U308" s="294">
        <v>10.608193480000001</v>
      </c>
      <c r="V308" s="294">
        <v>10.608193480000001</v>
      </c>
      <c r="W308" s="294">
        <v>10.608193480000001</v>
      </c>
      <c r="X308" s="294">
        <v>10.608193480000001</v>
      </c>
      <c r="Y308" s="816">
        <f>Y307</f>
        <v>0</v>
      </c>
      <c r="Z308" s="816">
        <f>Z307</f>
        <v>0</v>
      </c>
      <c r="AA308" s="816">
        <f t="shared" ref="AA308:AL308" si="68">AA307</f>
        <v>0</v>
      </c>
      <c r="AB308" s="816">
        <f t="shared" si="68"/>
        <v>0</v>
      </c>
      <c r="AC308" s="816">
        <f t="shared" si="68"/>
        <v>0</v>
      </c>
      <c r="AD308" s="816">
        <f t="shared" si="68"/>
        <v>1.9721731595308181E-2</v>
      </c>
      <c r="AE308" s="816">
        <f t="shared" si="68"/>
        <v>0.38023310588239023</v>
      </c>
      <c r="AF308" s="816">
        <f t="shared" si="68"/>
        <v>0.5278321649964588</v>
      </c>
      <c r="AG308" s="816">
        <f t="shared" si="68"/>
        <v>0</v>
      </c>
      <c r="AH308" s="816">
        <f t="shared" si="68"/>
        <v>0</v>
      </c>
      <c r="AI308" s="816">
        <f t="shared" si="68"/>
        <v>0</v>
      </c>
      <c r="AJ308" s="816">
        <f t="shared" si="68"/>
        <v>0</v>
      </c>
      <c r="AK308" s="816">
        <f t="shared" si="68"/>
        <v>0</v>
      </c>
      <c r="AL308" s="816">
        <f t="shared" si="68"/>
        <v>0</v>
      </c>
      <c r="AM308" s="309"/>
    </row>
    <row r="309" spans="1:39" ht="15.5" outlineLevel="1">
      <c r="B309" s="824"/>
      <c r="C309" s="825"/>
      <c r="D309" s="812"/>
      <c r="E309" s="812"/>
      <c r="F309" s="812"/>
      <c r="G309" s="812"/>
      <c r="H309" s="812"/>
      <c r="I309" s="812"/>
      <c r="J309" s="812"/>
      <c r="K309" s="812"/>
      <c r="L309" s="812"/>
      <c r="M309" s="812"/>
      <c r="N309" s="812"/>
      <c r="O309" s="812"/>
      <c r="P309" s="812"/>
      <c r="Q309" s="812"/>
      <c r="R309" s="812"/>
      <c r="S309" s="812"/>
      <c r="T309" s="812"/>
      <c r="U309" s="812"/>
      <c r="V309" s="812"/>
      <c r="W309" s="812"/>
      <c r="X309" s="812"/>
      <c r="Y309" s="392"/>
      <c r="Z309" s="392"/>
      <c r="AA309" s="392"/>
      <c r="AB309" s="392"/>
      <c r="AC309" s="392"/>
      <c r="AD309" s="392"/>
      <c r="AE309" s="392"/>
      <c r="AF309" s="392"/>
      <c r="AG309" s="392"/>
      <c r="AH309" s="392"/>
      <c r="AI309" s="392"/>
      <c r="AJ309" s="392"/>
      <c r="AK309" s="392"/>
      <c r="AL309" s="392"/>
      <c r="AM309" s="311"/>
    </row>
    <row r="310" spans="1:39" ht="15.5" outlineLevel="1">
      <c r="A310" s="474">
        <v>11</v>
      </c>
      <c r="B310" s="485" t="s">
        <v>21</v>
      </c>
      <c r="C310" s="812" t="s">
        <v>25</v>
      </c>
      <c r="D310" s="294">
        <v>707633.77287628502</v>
      </c>
      <c r="E310" s="294">
        <v>707633.77287628502</v>
      </c>
      <c r="F310" s="294">
        <v>617196.20232496795</v>
      </c>
      <c r="G310" s="294">
        <v>286624.60453489202</v>
      </c>
      <c r="H310" s="294">
        <v>87004.370623007999</v>
      </c>
      <c r="I310" s="294">
        <v>87004.370623007999</v>
      </c>
      <c r="J310" s="294">
        <v>87004.370623007999</v>
      </c>
      <c r="K310" s="294">
        <v>87004.370623007999</v>
      </c>
      <c r="L310" s="294">
        <v>87004.370623007999</v>
      </c>
      <c r="M310" s="294">
        <v>87004.370623007999</v>
      </c>
      <c r="N310" s="294">
        <v>12</v>
      </c>
      <c r="O310" s="294">
        <v>195.56184117199999</v>
      </c>
      <c r="P310" s="294">
        <v>195.56184117199999</v>
      </c>
      <c r="Q310" s="294">
        <v>170.83595870799999</v>
      </c>
      <c r="R310" s="294">
        <v>79.061791205999995</v>
      </c>
      <c r="S310" s="294">
        <v>18.740713485000001</v>
      </c>
      <c r="T310" s="294">
        <v>18.740713485000001</v>
      </c>
      <c r="U310" s="294">
        <v>18.740713485000001</v>
      </c>
      <c r="V310" s="294">
        <v>18.740713485000001</v>
      </c>
      <c r="W310" s="294">
        <v>18.740713485000001</v>
      </c>
      <c r="X310" s="294">
        <v>18.740713485000001</v>
      </c>
      <c r="Y310" s="391"/>
      <c r="Z310" s="468"/>
      <c r="AA310" s="391"/>
      <c r="AB310" s="391"/>
      <c r="AC310" s="391"/>
      <c r="AD310" s="391"/>
      <c r="AE310" s="391">
        <v>1</v>
      </c>
      <c r="AF310" s="391"/>
      <c r="AG310" s="391"/>
      <c r="AH310" s="391"/>
      <c r="AI310" s="391"/>
      <c r="AJ310" s="391"/>
      <c r="AK310" s="391"/>
      <c r="AL310" s="391"/>
      <c r="AM310" s="295">
        <f>SUM(Y310:AL310)</f>
        <v>1</v>
      </c>
    </row>
    <row r="311" spans="1:39" ht="15.5" outlineLevel="1">
      <c r="B311" s="293" t="s">
        <v>249</v>
      </c>
      <c r="C311" s="812"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816">
        <f>Y310</f>
        <v>0</v>
      </c>
      <c r="Z311" s="816">
        <f>Z310</f>
        <v>0</v>
      </c>
      <c r="AA311" s="816">
        <f t="shared" ref="AA311:AL311" si="69">AA310</f>
        <v>0</v>
      </c>
      <c r="AB311" s="816">
        <f t="shared" si="69"/>
        <v>0</v>
      </c>
      <c r="AC311" s="816">
        <f t="shared" si="69"/>
        <v>0</v>
      </c>
      <c r="AD311" s="816">
        <f t="shared" si="69"/>
        <v>0</v>
      </c>
      <c r="AE311" s="816">
        <f t="shared" si="69"/>
        <v>1</v>
      </c>
      <c r="AF311" s="816">
        <f t="shared" si="69"/>
        <v>0</v>
      </c>
      <c r="AG311" s="816">
        <f t="shared" si="69"/>
        <v>0</v>
      </c>
      <c r="AH311" s="816">
        <f t="shared" si="69"/>
        <v>0</v>
      </c>
      <c r="AI311" s="816">
        <f t="shared" si="69"/>
        <v>0</v>
      </c>
      <c r="AJ311" s="816">
        <f t="shared" si="69"/>
        <v>0</v>
      </c>
      <c r="AK311" s="816">
        <f t="shared" si="69"/>
        <v>0</v>
      </c>
      <c r="AL311" s="816">
        <f t="shared" si="69"/>
        <v>0</v>
      </c>
      <c r="AM311" s="309"/>
    </row>
    <row r="312" spans="1:39" ht="15.5" outlineLevel="1">
      <c r="B312" s="485"/>
      <c r="C312" s="825"/>
      <c r="D312" s="812"/>
      <c r="E312" s="812"/>
      <c r="F312" s="812"/>
      <c r="G312" s="812"/>
      <c r="H312" s="812"/>
      <c r="I312" s="812"/>
      <c r="J312" s="812"/>
      <c r="K312" s="812"/>
      <c r="L312" s="812"/>
      <c r="M312" s="812"/>
      <c r="N312" s="812"/>
      <c r="O312" s="812"/>
      <c r="P312" s="812"/>
      <c r="Q312" s="812"/>
      <c r="R312" s="812"/>
      <c r="S312" s="812"/>
      <c r="T312" s="812"/>
      <c r="U312" s="812"/>
      <c r="V312" s="812"/>
      <c r="W312" s="812"/>
      <c r="X312" s="812"/>
      <c r="Y312" s="392"/>
      <c r="Z312" s="393"/>
      <c r="AA312" s="392"/>
      <c r="AB312" s="392"/>
      <c r="AC312" s="392"/>
      <c r="AD312" s="392"/>
      <c r="AE312" s="392"/>
      <c r="AF312" s="392"/>
      <c r="AG312" s="392"/>
      <c r="AH312" s="392"/>
      <c r="AI312" s="392"/>
      <c r="AJ312" s="392"/>
      <c r="AK312" s="392"/>
      <c r="AL312" s="392"/>
      <c r="AM312" s="311"/>
    </row>
    <row r="313" spans="1:39" ht="15.5" hidden="1" outlineLevel="1">
      <c r="A313" s="474">
        <v>12</v>
      </c>
      <c r="B313" s="485"/>
      <c r="C313" s="812"/>
      <c r="D313" s="294"/>
      <c r="E313" s="294"/>
      <c r="F313" s="294"/>
      <c r="G313" s="294"/>
      <c r="H313" s="294"/>
      <c r="I313" s="294"/>
      <c r="J313" s="294"/>
      <c r="K313" s="294"/>
      <c r="L313" s="294"/>
      <c r="M313" s="294"/>
      <c r="N313" s="294"/>
      <c r="O313" s="294"/>
      <c r="P313" s="294"/>
      <c r="Q313" s="294"/>
      <c r="R313" s="294"/>
      <c r="S313" s="294"/>
      <c r="T313" s="294"/>
      <c r="U313" s="294"/>
      <c r="V313" s="294"/>
      <c r="W313" s="294"/>
      <c r="X313" s="294"/>
      <c r="Y313" s="391"/>
      <c r="Z313" s="391"/>
      <c r="AA313" s="391"/>
      <c r="AB313" s="391"/>
      <c r="AC313" s="391"/>
      <c r="AD313" s="391"/>
      <c r="AE313" s="391"/>
      <c r="AF313" s="391"/>
      <c r="AG313" s="391"/>
      <c r="AH313" s="391"/>
      <c r="AI313" s="391"/>
      <c r="AJ313" s="391"/>
      <c r="AK313" s="391"/>
      <c r="AL313" s="391"/>
      <c r="AM313" s="295">
        <f>SUM(Y313:AL313)</f>
        <v>0</v>
      </c>
    </row>
    <row r="314" spans="1:39" ht="15.5" hidden="1" outlineLevel="1">
      <c r="B314" s="293"/>
      <c r="C314" s="812"/>
      <c r="D314" s="294"/>
      <c r="E314" s="294"/>
      <c r="F314" s="294"/>
      <c r="G314" s="294"/>
      <c r="H314" s="294"/>
      <c r="I314" s="294"/>
      <c r="J314" s="294"/>
      <c r="K314" s="294"/>
      <c r="L314" s="294"/>
      <c r="M314" s="294"/>
      <c r="N314" s="294"/>
      <c r="O314" s="294"/>
      <c r="P314" s="294"/>
      <c r="Q314" s="294"/>
      <c r="R314" s="294"/>
      <c r="S314" s="294"/>
      <c r="T314" s="294"/>
      <c r="U314" s="294"/>
      <c r="V314" s="294"/>
      <c r="W314" s="294"/>
      <c r="X314" s="294"/>
      <c r="Y314" s="816"/>
      <c r="Z314" s="816"/>
      <c r="AA314" s="816"/>
      <c r="AB314" s="816"/>
      <c r="AC314" s="816"/>
      <c r="AD314" s="816"/>
      <c r="AE314" s="816"/>
      <c r="AF314" s="816"/>
      <c r="AG314" s="816">
        <f t="shared" ref="AG314:AL314" si="70">AG313</f>
        <v>0</v>
      </c>
      <c r="AH314" s="816">
        <f t="shared" si="70"/>
        <v>0</v>
      </c>
      <c r="AI314" s="816">
        <f t="shared" si="70"/>
        <v>0</v>
      </c>
      <c r="AJ314" s="816">
        <f t="shared" si="70"/>
        <v>0</v>
      </c>
      <c r="AK314" s="816">
        <f t="shared" si="70"/>
        <v>0</v>
      </c>
      <c r="AL314" s="816">
        <f t="shared" si="70"/>
        <v>0</v>
      </c>
      <c r="AM314" s="309"/>
    </row>
    <row r="315" spans="1:39" ht="15.5" hidden="1" outlineLevel="1">
      <c r="B315" s="485"/>
      <c r="C315" s="825"/>
      <c r="D315" s="826"/>
      <c r="E315" s="826"/>
      <c r="F315" s="826"/>
      <c r="G315" s="826"/>
      <c r="H315" s="826"/>
      <c r="I315" s="826"/>
      <c r="J315" s="826"/>
      <c r="K315" s="826"/>
      <c r="L315" s="826"/>
      <c r="M315" s="826"/>
      <c r="N315" s="812"/>
      <c r="O315" s="826"/>
      <c r="P315" s="826"/>
      <c r="Q315" s="826"/>
      <c r="R315" s="826"/>
      <c r="S315" s="826"/>
      <c r="T315" s="826"/>
      <c r="U315" s="826"/>
      <c r="V315" s="826"/>
      <c r="W315" s="826"/>
      <c r="X315" s="826"/>
      <c r="Y315" s="392"/>
      <c r="Z315" s="393"/>
      <c r="AA315" s="392"/>
      <c r="AB315" s="392"/>
      <c r="AC315" s="392"/>
      <c r="AD315" s="392"/>
      <c r="AE315" s="392"/>
      <c r="AF315" s="392"/>
      <c r="AG315" s="392"/>
      <c r="AH315" s="392"/>
      <c r="AI315" s="392"/>
      <c r="AJ315" s="392"/>
      <c r="AK315" s="392"/>
      <c r="AL315" s="392"/>
      <c r="AM315" s="311"/>
    </row>
    <row r="316" spans="1:39" ht="15.5" hidden="1" outlineLevel="1">
      <c r="A316" s="474">
        <v>13</v>
      </c>
      <c r="B316" s="485"/>
      <c r="C316" s="812"/>
      <c r="D316" s="294"/>
      <c r="E316" s="294"/>
      <c r="F316" s="294"/>
      <c r="G316" s="294"/>
      <c r="H316" s="294"/>
      <c r="I316" s="294"/>
      <c r="J316" s="294"/>
      <c r="K316" s="294"/>
      <c r="L316" s="294"/>
      <c r="M316" s="294"/>
      <c r="N316" s="294"/>
      <c r="O316" s="294"/>
      <c r="P316" s="294"/>
      <c r="Q316" s="294"/>
      <c r="R316" s="294"/>
      <c r="S316" s="294"/>
      <c r="T316" s="294"/>
      <c r="U316" s="294"/>
      <c r="V316" s="294"/>
      <c r="W316" s="294"/>
      <c r="X316" s="294"/>
      <c r="Y316" s="391"/>
      <c r="Z316" s="391"/>
      <c r="AA316" s="391"/>
      <c r="AB316" s="391"/>
      <c r="AC316" s="391"/>
      <c r="AD316" s="391"/>
      <c r="AE316" s="391"/>
      <c r="AF316" s="391"/>
      <c r="AG316" s="391"/>
      <c r="AH316" s="391"/>
      <c r="AI316" s="391"/>
      <c r="AJ316" s="391"/>
      <c r="AK316" s="391"/>
      <c r="AL316" s="391"/>
      <c r="AM316" s="295">
        <f>SUM(Y316:AL316)</f>
        <v>0</v>
      </c>
    </row>
    <row r="317" spans="1:39" ht="15.5" hidden="1" outlineLevel="1">
      <c r="B317" s="293"/>
      <c r="C317" s="812"/>
      <c r="D317" s="294"/>
      <c r="E317" s="294"/>
      <c r="F317" s="294"/>
      <c r="G317" s="294"/>
      <c r="H317" s="294"/>
      <c r="I317" s="294"/>
      <c r="J317" s="294"/>
      <c r="K317" s="294"/>
      <c r="L317" s="294"/>
      <c r="M317" s="294"/>
      <c r="N317" s="294"/>
      <c r="O317" s="294"/>
      <c r="P317" s="294"/>
      <c r="Q317" s="294"/>
      <c r="R317" s="294"/>
      <c r="S317" s="294"/>
      <c r="T317" s="294"/>
      <c r="U317" s="294"/>
      <c r="V317" s="294"/>
      <c r="W317" s="294"/>
      <c r="X317" s="294"/>
      <c r="Y317" s="816"/>
      <c r="Z317" s="816"/>
      <c r="AA317" s="816"/>
      <c r="AB317" s="816"/>
      <c r="AC317" s="816"/>
      <c r="AD317" s="816"/>
      <c r="AE317" s="816"/>
      <c r="AF317" s="816"/>
      <c r="AG317" s="816">
        <f t="shared" ref="AG317:AL317" si="71">AG316</f>
        <v>0</v>
      </c>
      <c r="AH317" s="816">
        <f t="shared" si="71"/>
        <v>0</v>
      </c>
      <c r="AI317" s="816">
        <f t="shared" si="71"/>
        <v>0</v>
      </c>
      <c r="AJ317" s="816">
        <f t="shared" si="71"/>
        <v>0</v>
      </c>
      <c r="AK317" s="816">
        <f t="shared" si="71"/>
        <v>0</v>
      </c>
      <c r="AL317" s="816">
        <f t="shared" si="71"/>
        <v>0</v>
      </c>
      <c r="AM317" s="309"/>
    </row>
    <row r="318" spans="1:39" ht="15.5" hidden="1" outlineLevel="1">
      <c r="B318" s="485"/>
      <c r="C318" s="825"/>
      <c r="D318" s="826"/>
      <c r="E318" s="826"/>
      <c r="F318" s="826"/>
      <c r="G318" s="826"/>
      <c r="H318" s="826"/>
      <c r="I318" s="826"/>
      <c r="J318" s="826"/>
      <c r="K318" s="826"/>
      <c r="L318" s="826"/>
      <c r="M318" s="826"/>
      <c r="N318" s="812"/>
      <c r="O318" s="826"/>
      <c r="P318" s="826"/>
      <c r="Q318" s="826"/>
      <c r="R318" s="826"/>
      <c r="S318" s="826"/>
      <c r="T318" s="826"/>
      <c r="U318" s="826"/>
      <c r="V318" s="826"/>
      <c r="W318" s="826"/>
      <c r="X318" s="826"/>
      <c r="Y318" s="392"/>
      <c r="Z318" s="392"/>
      <c r="AA318" s="392"/>
      <c r="AB318" s="392"/>
      <c r="AC318" s="392"/>
      <c r="AD318" s="392"/>
      <c r="AE318" s="392"/>
      <c r="AF318" s="392"/>
      <c r="AG318" s="392"/>
      <c r="AH318" s="392"/>
      <c r="AI318" s="392"/>
      <c r="AJ318" s="392"/>
      <c r="AK318" s="392"/>
      <c r="AL318" s="392"/>
      <c r="AM318" s="311"/>
    </row>
    <row r="319" spans="1:39" ht="15.5" outlineLevel="1">
      <c r="A319" s="474">
        <v>14</v>
      </c>
      <c r="B319" s="485" t="s">
        <v>20</v>
      </c>
      <c r="C319" s="812"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391"/>
      <c r="Z319" s="391"/>
      <c r="AA319" s="468"/>
      <c r="AB319" s="391"/>
      <c r="AC319" s="391"/>
      <c r="AD319" s="391"/>
      <c r="AE319" s="391"/>
      <c r="AF319" s="391">
        <v>1</v>
      </c>
      <c r="AG319" s="391"/>
      <c r="AH319" s="391"/>
      <c r="AI319" s="391"/>
      <c r="AJ319" s="391"/>
      <c r="AK319" s="391"/>
      <c r="AL319" s="391"/>
      <c r="AM319" s="295">
        <f>SUM(Y319:AL319)</f>
        <v>1</v>
      </c>
    </row>
    <row r="320" spans="1:39" ht="15.5" outlineLevel="1">
      <c r="B320" s="293" t="s">
        <v>249</v>
      </c>
      <c r="C320" s="812" t="s">
        <v>163</v>
      </c>
      <c r="D320" s="294">
        <v>48482.902891878999</v>
      </c>
      <c r="E320" s="294">
        <v>48482.902891878999</v>
      </c>
      <c r="F320" s="294">
        <v>48482.902891878999</v>
      </c>
      <c r="G320" s="294">
        <v>48482.902891878999</v>
      </c>
      <c r="H320" s="294">
        <v>48482.902891878999</v>
      </c>
      <c r="I320" s="294"/>
      <c r="J320" s="294"/>
      <c r="K320" s="294"/>
      <c r="L320" s="294"/>
      <c r="M320" s="294"/>
      <c r="N320" s="294">
        <f>N319</f>
        <v>12</v>
      </c>
      <c r="O320" s="294">
        <v>8.8190000000000008</v>
      </c>
      <c r="P320" s="294">
        <v>8.8185216529999995</v>
      </c>
      <c r="Q320" s="294">
        <v>8.8185216529999995</v>
      </c>
      <c r="R320" s="294">
        <v>8.8185216529999995</v>
      </c>
      <c r="S320" s="294"/>
      <c r="T320" s="294"/>
      <c r="U320" s="294"/>
      <c r="V320" s="294"/>
      <c r="W320" s="294"/>
      <c r="X320" s="294"/>
      <c r="Y320" s="816">
        <f>Y319</f>
        <v>0</v>
      </c>
      <c r="Z320" s="816">
        <f>Z319</f>
        <v>0</v>
      </c>
      <c r="AA320" s="816">
        <f t="shared" ref="AA320:AL320" si="72">AA319</f>
        <v>0</v>
      </c>
      <c r="AB320" s="816">
        <f t="shared" si="72"/>
        <v>0</v>
      </c>
      <c r="AC320" s="816">
        <f t="shared" si="72"/>
        <v>0</v>
      </c>
      <c r="AD320" s="816">
        <f t="shared" si="72"/>
        <v>0</v>
      </c>
      <c r="AE320" s="816">
        <f t="shared" si="72"/>
        <v>0</v>
      </c>
      <c r="AF320" s="816">
        <f t="shared" si="72"/>
        <v>1</v>
      </c>
      <c r="AG320" s="816">
        <f t="shared" si="72"/>
        <v>0</v>
      </c>
      <c r="AH320" s="816">
        <f t="shared" si="72"/>
        <v>0</v>
      </c>
      <c r="AI320" s="816">
        <f t="shared" si="72"/>
        <v>0</v>
      </c>
      <c r="AJ320" s="816">
        <f t="shared" si="72"/>
        <v>0</v>
      </c>
      <c r="AK320" s="816">
        <f t="shared" si="72"/>
        <v>0</v>
      </c>
      <c r="AL320" s="816">
        <f t="shared" si="72"/>
        <v>0</v>
      </c>
      <c r="AM320" s="309"/>
    </row>
    <row r="321" spans="1:39" ht="15.5" outlineLevel="1">
      <c r="B321" s="485"/>
      <c r="C321" s="825"/>
      <c r="D321" s="826"/>
      <c r="E321" s="826"/>
      <c r="F321" s="826"/>
      <c r="G321" s="826"/>
      <c r="H321" s="826"/>
      <c r="I321" s="826"/>
      <c r="J321" s="826"/>
      <c r="K321" s="826"/>
      <c r="L321" s="826"/>
      <c r="M321" s="826"/>
      <c r="N321" s="812"/>
      <c r="O321" s="826"/>
      <c r="P321" s="826"/>
      <c r="Q321" s="826"/>
      <c r="R321" s="826"/>
      <c r="S321" s="826"/>
      <c r="T321" s="826"/>
      <c r="U321" s="826"/>
      <c r="V321" s="826"/>
      <c r="W321" s="826"/>
      <c r="X321" s="826"/>
      <c r="Y321" s="392"/>
      <c r="Z321" s="393"/>
      <c r="AA321" s="392"/>
      <c r="AB321" s="392"/>
      <c r="AC321" s="392"/>
      <c r="AD321" s="392"/>
      <c r="AE321" s="392"/>
      <c r="AF321" s="392"/>
      <c r="AG321" s="392"/>
      <c r="AH321" s="392"/>
      <c r="AI321" s="392"/>
      <c r="AJ321" s="392"/>
      <c r="AK321" s="392"/>
      <c r="AL321" s="392"/>
      <c r="AM321" s="311"/>
    </row>
    <row r="322" spans="1:39" s="283" customFormat="1" ht="15.5" hidden="1" outlineLevel="1">
      <c r="A322" s="474">
        <v>15</v>
      </c>
      <c r="B322" s="485"/>
      <c r="C322" s="812"/>
      <c r="D322" s="294"/>
      <c r="E322" s="294"/>
      <c r="F322" s="294"/>
      <c r="G322" s="294"/>
      <c r="H322" s="294"/>
      <c r="I322" s="294"/>
      <c r="J322" s="294"/>
      <c r="K322" s="294"/>
      <c r="L322" s="294"/>
      <c r="M322" s="294"/>
      <c r="N322" s="812"/>
      <c r="O322" s="294"/>
      <c r="P322" s="294"/>
      <c r="Q322" s="294"/>
      <c r="R322" s="294"/>
      <c r="S322" s="294"/>
      <c r="T322" s="294"/>
      <c r="U322" s="294"/>
      <c r="V322" s="294"/>
      <c r="W322" s="294"/>
      <c r="X322" s="294"/>
      <c r="Y322" s="391"/>
      <c r="Z322" s="391"/>
      <c r="AA322" s="391"/>
      <c r="AB322" s="391"/>
      <c r="AC322" s="391"/>
      <c r="AD322" s="391"/>
      <c r="AE322" s="391"/>
      <c r="AF322" s="391"/>
      <c r="AG322" s="391"/>
      <c r="AH322" s="391"/>
      <c r="AI322" s="391"/>
      <c r="AJ322" s="391"/>
      <c r="AK322" s="391"/>
      <c r="AL322" s="391"/>
      <c r="AM322" s="295">
        <f>SUM(Y322:AL322)</f>
        <v>0</v>
      </c>
    </row>
    <row r="323" spans="1:39" s="283" customFormat="1" ht="15.5" hidden="1" outlineLevel="1">
      <c r="A323" s="474"/>
      <c r="B323" s="313"/>
      <c r="C323" s="812"/>
      <c r="D323" s="294"/>
      <c r="E323" s="294"/>
      <c r="F323" s="294"/>
      <c r="G323" s="294"/>
      <c r="H323" s="294"/>
      <c r="I323" s="294"/>
      <c r="J323" s="294"/>
      <c r="K323" s="294"/>
      <c r="L323" s="294"/>
      <c r="M323" s="294"/>
      <c r="N323" s="812"/>
      <c r="O323" s="294"/>
      <c r="P323" s="294"/>
      <c r="Q323" s="294"/>
      <c r="R323" s="294"/>
      <c r="S323" s="294"/>
      <c r="T323" s="294"/>
      <c r="U323" s="294"/>
      <c r="V323" s="294"/>
      <c r="W323" s="294"/>
      <c r="X323" s="294"/>
      <c r="Y323" s="816"/>
      <c r="Z323" s="816"/>
      <c r="AA323" s="816"/>
      <c r="AB323" s="816"/>
      <c r="AC323" s="816"/>
      <c r="AD323" s="816"/>
      <c r="AE323" s="816"/>
      <c r="AF323" s="816"/>
      <c r="AG323" s="816">
        <f t="shared" ref="AG323:AL323" si="73">AG322</f>
        <v>0</v>
      </c>
      <c r="AH323" s="816">
        <f t="shared" si="73"/>
        <v>0</v>
      </c>
      <c r="AI323" s="816">
        <f t="shared" si="73"/>
        <v>0</v>
      </c>
      <c r="AJ323" s="816">
        <f t="shared" si="73"/>
        <v>0</v>
      </c>
      <c r="AK323" s="816">
        <f t="shared" si="73"/>
        <v>0</v>
      </c>
      <c r="AL323" s="816">
        <f t="shared" si="73"/>
        <v>0</v>
      </c>
      <c r="AM323" s="309"/>
    </row>
    <row r="324" spans="1:39" s="283" customFormat="1" ht="15.5" hidden="1" outlineLevel="1">
      <c r="A324" s="474"/>
      <c r="B324" s="485"/>
      <c r="C324" s="825"/>
      <c r="D324" s="826"/>
      <c r="E324" s="826"/>
      <c r="F324" s="826"/>
      <c r="G324" s="826"/>
      <c r="H324" s="826"/>
      <c r="I324" s="826"/>
      <c r="J324" s="826"/>
      <c r="K324" s="826"/>
      <c r="L324" s="826"/>
      <c r="M324" s="826"/>
      <c r="N324" s="812"/>
      <c r="O324" s="826"/>
      <c r="P324" s="826"/>
      <c r="Q324" s="826"/>
      <c r="R324" s="826"/>
      <c r="S324" s="826"/>
      <c r="T324" s="826"/>
      <c r="U324" s="826"/>
      <c r="V324" s="826"/>
      <c r="W324" s="826"/>
      <c r="X324" s="826"/>
      <c r="Y324" s="394"/>
      <c r="Z324" s="392"/>
      <c r="AA324" s="392"/>
      <c r="AB324" s="392"/>
      <c r="AC324" s="392"/>
      <c r="AD324" s="392"/>
      <c r="AE324" s="392"/>
      <c r="AF324" s="392"/>
      <c r="AG324" s="392"/>
      <c r="AH324" s="392"/>
      <c r="AI324" s="392"/>
      <c r="AJ324" s="392"/>
      <c r="AK324" s="392"/>
      <c r="AL324" s="392"/>
      <c r="AM324" s="311"/>
    </row>
    <row r="325" spans="1:39" s="283" customFormat="1" ht="15.5" hidden="1" outlineLevel="1">
      <c r="A325" s="474">
        <v>16</v>
      </c>
      <c r="B325" s="485"/>
      <c r="C325" s="812"/>
      <c r="D325" s="294"/>
      <c r="E325" s="294"/>
      <c r="F325" s="294"/>
      <c r="G325" s="294"/>
      <c r="H325" s="294"/>
      <c r="I325" s="294"/>
      <c r="J325" s="294"/>
      <c r="K325" s="294"/>
      <c r="L325" s="294"/>
      <c r="M325" s="294"/>
      <c r="N325" s="812"/>
      <c r="O325" s="294"/>
      <c r="P325" s="294"/>
      <c r="Q325" s="294"/>
      <c r="R325" s="294"/>
      <c r="S325" s="294"/>
      <c r="T325" s="294"/>
      <c r="U325" s="294"/>
      <c r="V325" s="294"/>
      <c r="W325" s="294"/>
      <c r="X325" s="294"/>
      <c r="Y325" s="391"/>
      <c r="Z325" s="391"/>
      <c r="AA325" s="391"/>
      <c r="AB325" s="391"/>
      <c r="AC325" s="391"/>
      <c r="AD325" s="391"/>
      <c r="AE325" s="391"/>
      <c r="AF325" s="391"/>
      <c r="AG325" s="391"/>
      <c r="AH325" s="391"/>
      <c r="AI325" s="391"/>
      <c r="AJ325" s="391"/>
      <c r="AK325" s="391"/>
      <c r="AL325" s="391"/>
      <c r="AM325" s="295">
        <f>SUM(Y325:AL325)</f>
        <v>0</v>
      </c>
    </row>
    <row r="326" spans="1:39" s="283" customFormat="1" ht="15.5" hidden="1" outlineLevel="1">
      <c r="A326" s="474"/>
      <c r="B326" s="313"/>
      <c r="C326" s="812"/>
      <c r="D326" s="294"/>
      <c r="E326" s="294"/>
      <c r="F326" s="294"/>
      <c r="G326" s="294"/>
      <c r="H326" s="294"/>
      <c r="I326" s="294"/>
      <c r="J326" s="294"/>
      <c r="K326" s="294"/>
      <c r="L326" s="294"/>
      <c r="M326" s="294"/>
      <c r="N326" s="812"/>
      <c r="O326" s="294"/>
      <c r="P326" s="294"/>
      <c r="Q326" s="294"/>
      <c r="R326" s="294"/>
      <c r="S326" s="294"/>
      <c r="T326" s="294"/>
      <c r="U326" s="294"/>
      <c r="V326" s="294"/>
      <c r="W326" s="294"/>
      <c r="X326" s="294"/>
      <c r="Y326" s="816"/>
      <c r="Z326" s="816"/>
      <c r="AA326" s="816"/>
      <c r="AB326" s="816"/>
      <c r="AC326" s="816"/>
      <c r="AD326" s="816"/>
      <c r="AE326" s="816"/>
      <c r="AF326" s="816"/>
      <c r="AG326" s="816">
        <f t="shared" ref="AG326:AL326" si="74">AG325</f>
        <v>0</v>
      </c>
      <c r="AH326" s="816">
        <f t="shared" si="74"/>
        <v>0</v>
      </c>
      <c r="AI326" s="816">
        <f t="shared" si="74"/>
        <v>0</v>
      </c>
      <c r="AJ326" s="816">
        <f t="shared" si="74"/>
        <v>0</v>
      </c>
      <c r="AK326" s="816">
        <f t="shared" si="74"/>
        <v>0</v>
      </c>
      <c r="AL326" s="816">
        <f t="shared" si="74"/>
        <v>0</v>
      </c>
      <c r="AM326" s="309"/>
    </row>
    <row r="327" spans="1:39" s="283" customFormat="1" ht="15.5" hidden="1" outlineLevel="1">
      <c r="A327" s="474"/>
      <c r="B327" s="485"/>
      <c r="C327" s="825"/>
      <c r="D327" s="826"/>
      <c r="E327" s="826"/>
      <c r="F327" s="826"/>
      <c r="G327" s="826"/>
      <c r="H327" s="826"/>
      <c r="I327" s="826"/>
      <c r="J327" s="826"/>
      <c r="K327" s="826"/>
      <c r="L327" s="826"/>
      <c r="M327" s="826"/>
      <c r="N327" s="812"/>
      <c r="O327" s="826"/>
      <c r="P327" s="826"/>
      <c r="Q327" s="826"/>
      <c r="R327" s="826"/>
      <c r="S327" s="826"/>
      <c r="T327" s="826"/>
      <c r="U327" s="826"/>
      <c r="V327" s="826"/>
      <c r="W327" s="826"/>
      <c r="X327" s="826"/>
      <c r="Y327" s="394"/>
      <c r="Z327" s="392"/>
      <c r="AA327" s="392"/>
      <c r="AB327" s="392"/>
      <c r="AC327" s="392"/>
      <c r="AD327" s="392"/>
      <c r="AE327" s="392"/>
      <c r="AF327" s="392"/>
      <c r="AG327" s="392"/>
      <c r="AH327" s="392"/>
      <c r="AI327" s="392"/>
      <c r="AJ327" s="392"/>
      <c r="AK327" s="392"/>
      <c r="AL327" s="392"/>
      <c r="AM327" s="311"/>
    </row>
    <row r="328" spans="1:39" ht="15.5" hidden="1" outlineLevel="1">
      <c r="A328" s="474">
        <v>17</v>
      </c>
      <c r="B328" s="485"/>
      <c r="C328" s="812"/>
      <c r="D328" s="294"/>
      <c r="E328" s="294"/>
      <c r="F328" s="294"/>
      <c r="G328" s="294"/>
      <c r="H328" s="294"/>
      <c r="I328" s="294"/>
      <c r="J328" s="294"/>
      <c r="K328" s="294"/>
      <c r="L328" s="294"/>
      <c r="M328" s="294"/>
      <c r="N328" s="812"/>
      <c r="O328" s="294"/>
      <c r="P328" s="294"/>
      <c r="Q328" s="294"/>
      <c r="R328" s="294"/>
      <c r="S328" s="294"/>
      <c r="T328" s="294"/>
      <c r="U328" s="294"/>
      <c r="V328" s="294"/>
      <c r="W328" s="294"/>
      <c r="X328" s="294"/>
      <c r="Y328" s="391"/>
      <c r="Z328" s="391"/>
      <c r="AA328" s="391"/>
      <c r="AB328" s="391"/>
      <c r="AC328" s="391"/>
      <c r="AD328" s="391"/>
      <c r="AE328" s="391"/>
      <c r="AF328" s="391"/>
      <c r="AG328" s="391"/>
      <c r="AH328" s="391"/>
      <c r="AI328" s="391"/>
      <c r="AJ328" s="391"/>
      <c r="AK328" s="391"/>
      <c r="AL328" s="391"/>
      <c r="AM328" s="295">
        <f>SUM(Y328:AL328)</f>
        <v>0</v>
      </c>
    </row>
    <row r="329" spans="1:39" ht="15.5" hidden="1" outlineLevel="1">
      <c r="B329" s="293"/>
      <c r="C329" s="812"/>
      <c r="D329" s="294"/>
      <c r="E329" s="294"/>
      <c r="F329" s="294"/>
      <c r="G329" s="294"/>
      <c r="H329" s="294"/>
      <c r="I329" s="294"/>
      <c r="J329" s="294"/>
      <c r="K329" s="294"/>
      <c r="L329" s="294"/>
      <c r="M329" s="294"/>
      <c r="N329" s="812"/>
      <c r="O329" s="294"/>
      <c r="P329" s="294"/>
      <c r="Q329" s="294"/>
      <c r="R329" s="294"/>
      <c r="S329" s="294"/>
      <c r="T329" s="294"/>
      <c r="U329" s="294"/>
      <c r="V329" s="294"/>
      <c r="W329" s="294"/>
      <c r="X329" s="294"/>
      <c r="Y329" s="816"/>
      <c r="Z329" s="816"/>
      <c r="AA329" s="816"/>
      <c r="AB329" s="816"/>
      <c r="AC329" s="816"/>
      <c r="AD329" s="816"/>
      <c r="AE329" s="816"/>
      <c r="AF329" s="816"/>
      <c r="AG329" s="816">
        <f t="shared" ref="AG329:AL329" si="75">AG328</f>
        <v>0</v>
      </c>
      <c r="AH329" s="816">
        <f t="shared" si="75"/>
        <v>0</v>
      </c>
      <c r="AI329" s="816">
        <f t="shared" si="75"/>
        <v>0</v>
      </c>
      <c r="AJ329" s="816">
        <f t="shared" si="75"/>
        <v>0</v>
      </c>
      <c r="AK329" s="816">
        <f t="shared" si="75"/>
        <v>0</v>
      </c>
      <c r="AL329" s="816">
        <f t="shared" si="75"/>
        <v>0</v>
      </c>
      <c r="AM329" s="309"/>
    </row>
    <row r="330" spans="1:39" ht="15.5" hidden="1" outlineLevel="1">
      <c r="B330" s="313"/>
      <c r="C330" s="821"/>
      <c r="D330" s="812"/>
      <c r="E330" s="812"/>
      <c r="F330" s="812"/>
      <c r="G330" s="812"/>
      <c r="H330" s="812"/>
      <c r="I330" s="812"/>
      <c r="J330" s="812"/>
      <c r="K330" s="812"/>
      <c r="L330" s="812"/>
      <c r="M330" s="812"/>
      <c r="N330" s="812"/>
      <c r="O330" s="812"/>
      <c r="P330" s="812"/>
      <c r="Q330" s="812"/>
      <c r="R330" s="812"/>
      <c r="S330" s="812"/>
      <c r="T330" s="812"/>
      <c r="U330" s="812"/>
      <c r="V330" s="812"/>
      <c r="W330" s="812"/>
      <c r="X330" s="812"/>
      <c r="Y330" s="827"/>
      <c r="Z330" s="828"/>
      <c r="AA330" s="828"/>
      <c r="AB330" s="828"/>
      <c r="AC330" s="828"/>
      <c r="AD330" s="828"/>
      <c r="AE330" s="828"/>
      <c r="AF330" s="828"/>
      <c r="AG330" s="828"/>
      <c r="AH330" s="828"/>
      <c r="AI330" s="828"/>
      <c r="AJ330" s="828"/>
      <c r="AK330" s="828"/>
      <c r="AL330" s="828"/>
      <c r="AM330" s="315"/>
    </row>
    <row r="331" spans="1:39" ht="15.5" outlineLevel="1">
      <c r="A331" s="475"/>
      <c r="B331" s="287" t="s">
        <v>896</v>
      </c>
      <c r="C331" s="810"/>
      <c r="D331" s="810"/>
      <c r="E331" s="810"/>
      <c r="F331" s="810"/>
      <c r="G331" s="810"/>
      <c r="H331" s="810"/>
      <c r="I331" s="810"/>
      <c r="J331" s="810"/>
      <c r="K331" s="810"/>
      <c r="L331" s="810"/>
      <c r="M331" s="810"/>
      <c r="N331" s="811"/>
      <c r="O331" s="810"/>
      <c r="P331" s="810"/>
      <c r="Q331" s="810"/>
      <c r="R331" s="810"/>
      <c r="S331" s="810"/>
      <c r="T331" s="810"/>
      <c r="U331" s="810"/>
      <c r="V331" s="810"/>
      <c r="W331" s="810"/>
      <c r="X331" s="810"/>
      <c r="Y331" s="823"/>
      <c r="Z331" s="823"/>
      <c r="AA331" s="823"/>
      <c r="AB331" s="823"/>
      <c r="AC331" s="823"/>
      <c r="AD331" s="823"/>
      <c r="AE331" s="823"/>
      <c r="AF331" s="823"/>
      <c r="AG331" s="823"/>
      <c r="AH331" s="823"/>
      <c r="AI331" s="823"/>
      <c r="AJ331" s="823"/>
      <c r="AK331" s="823"/>
      <c r="AL331" s="823"/>
      <c r="AM331" s="291"/>
    </row>
    <row r="332" spans="1:39" ht="15.5" hidden="1" outlineLevel="1">
      <c r="A332" s="474">
        <v>18</v>
      </c>
      <c r="B332" s="313"/>
      <c r="C332" s="812"/>
      <c r="D332" s="294"/>
      <c r="E332" s="294"/>
      <c r="F332" s="294"/>
      <c r="G332" s="294"/>
      <c r="H332" s="294"/>
      <c r="I332" s="294"/>
      <c r="J332" s="294"/>
      <c r="K332" s="294"/>
      <c r="L332" s="294"/>
      <c r="M332" s="294"/>
      <c r="N332" s="294"/>
      <c r="O332" s="294"/>
      <c r="P332" s="294"/>
      <c r="Q332" s="294"/>
      <c r="R332" s="294"/>
      <c r="S332" s="294"/>
      <c r="T332" s="294"/>
      <c r="U332" s="294"/>
      <c r="V332" s="294"/>
      <c r="W332" s="294"/>
      <c r="X332" s="294"/>
      <c r="Y332" s="865"/>
      <c r="Z332" s="391"/>
      <c r="AA332" s="391"/>
      <c r="AB332" s="391"/>
      <c r="AC332" s="391"/>
      <c r="AD332" s="391"/>
      <c r="AE332" s="391"/>
      <c r="AF332" s="391"/>
      <c r="AG332" s="391"/>
      <c r="AH332" s="391"/>
      <c r="AI332" s="391"/>
      <c r="AJ332" s="391"/>
      <c r="AK332" s="391"/>
      <c r="AL332" s="391"/>
      <c r="AM332" s="295">
        <f>SUM(Y332:AL332)</f>
        <v>0</v>
      </c>
    </row>
    <row r="333" spans="1:39" ht="15.5" hidden="1" outlineLevel="1">
      <c r="B333" s="293"/>
      <c r="C333" s="812"/>
      <c r="D333" s="294"/>
      <c r="E333" s="294"/>
      <c r="F333" s="294"/>
      <c r="G333" s="294"/>
      <c r="H333" s="294"/>
      <c r="I333" s="294"/>
      <c r="J333" s="294"/>
      <c r="K333" s="294"/>
      <c r="L333" s="294"/>
      <c r="M333" s="294"/>
      <c r="N333" s="294"/>
      <c r="O333" s="294"/>
      <c r="P333" s="294"/>
      <c r="Q333" s="294"/>
      <c r="R333" s="294"/>
      <c r="S333" s="294"/>
      <c r="T333" s="294"/>
      <c r="U333" s="294"/>
      <c r="V333" s="294"/>
      <c r="W333" s="294"/>
      <c r="X333" s="294"/>
      <c r="Y333" s="816"/>
      <c r="Z333" s="816"/>
      <c r="AA333" s="816"/>
      <c r="AB333" s="816"/>
      <c r="AC333" s="816"/>
      <c r="AD333" s="816"/>
      <c r="AE333" s="816"/>
      <c r="AF333" s="816"/>
      <c r="AG333" s="816">
        <f t="shared" ref="AG333:AL333" si="76">AG332</f>
        <v>0</v>
      </c>
      <c r="AH333" s="816">
        <f t="shared" si="76"/>
        <v>0</v>
      </c>
      <c r="AI333" s="816">
        <f t="shared" si="76"/>
        <v>0</v>
      </c>
      <c r="AJ333" s="816">
        <f t="shared" si="76"/>
        <v>0</v>
      </c>
      <c r="AK333" s="816">
        <f t="shared" si="76"/>
        <v>0</v>
      </c>
      <c r="AL333" s="816">
        <f t="shared" si="76"/>
        <v>0</v>
      </c>
      <c r="AM333" s="296"/>
    </row>
    <row r="334" spans="1:39" ht="15.5" hidden="1" outlineLevel="1">
      <c r="A334" s="477"/>
      <c r="B334" s="313"/>
      <c r="C334" s="821"/>
      <c r="D334" s="812"/>
      <c r="E334" s="812"/>
      <c r="F334" s="812"/>
      <c r="G334" s="812"/>
      <c r="H334" s="812"/>
      <c r="I334" s="812"/>
      <c r="J334" s="812"/>
      <c r="K334" s="812"/>
      <c r="L334" s="812"/>
      <c r="M334" s="812"/>
      <c r="N334" s="812"/>
      <c r="O334" s="812"/>
      <c r="P334" s="812"/>
      <c r="Q334" s="812"/>
      <c r="R334" s="812"/>
      <c r="S334" s="812"/>
      <c r="T334" s="812"/>
      <c r="U334" s="812"/>
      <c r="V334" s="812"/>
      <c r="W334" s="812"/>
      <c r="X334" s="812"/>
      <c r="Y334" s="818"/>
      <c r="Z334" s="829"/>
      <c r="AA334" s="829"/>
      <c r="AB334" s="829"/>
      <c r="AC334" s="829"/>
      <c r="AD334" s="829"/>
      <c r="AE334" s="829"/>
      <c r="AF334" s="829"/>
      <c r="AG334" s="829"/>
      <c r="AH334" s="829"/>
      <c r="AI334" s="829"/>
      <c r="AJ334" s="829"/>
      <c r="AK334" s="829"/>
      <c r="AL334" s="829"/>
      <c r="AM334" s="305"/>
    </row>
    <row r="335" spans="1:39" ht="15.5" hidden="1" outlineLevel="1">
      <c r="A335" s="474">
        <v>19</v>
      </c>
      <c r="B335" s="313"/>
      <c r="C335" s="812"/>
      <c r="D335" s="294"/>
      <c r="E335" s="294"/>
      <c r="F335" s="294"/>
      <c r="G335" s="294"/>
      <c r="H335" s="294"/>
      <c r="I335" s="294"/>
      <c r="J335" s="294"/>
      <c r="K335" s="294"/>
      <c r="L335" s="294"/>
      <c r="M335" s="294"/>
      <c r="N335" s="294"/>
      <c r="O335" s="294"/>
      <c r="P335" s="294"/>
      <c r="Q335" s="294"/>
      <c r="R335" s="294"/>
      <c r="S335" s="294"/>
      <c r="T335" s="294"/>
      <c r="U335" s="294"/>
      <c r="V335" s="294"/>
      <c r="W335" s="294"/>
      <c r="X335" s="294"/>
      <c r="Y335" s="814"/>
      <c r="Z335" s="391"/>
      <c r="AA335" s="391"/>
      <c r="AB335" s="391"/>
      <c r="AC335" s="391"/>
      <c r="AD335" s="391"/>
      <c r="AE335" s="391"/>
      <c r="AF335" s="391"/>
      <c r="AG335" s="391"/>
      <c r="AH335" s="391"/>
      <c r="AI335" s="391"/>
      <c r="AJ335" s="391"/>
      <c r="AK335" s="391"/>
      <c r="AL335" s="391"/>
      <c r="AM335" s="295">
        <f>SUM(Y335:AL335)</f>
        <v>0</v>
      </c>
    </row>
    <row r="336" spans="1:39" ht="15.5" hidden="1" outlineLevel="1">
      <c r="B336" s="293"/>
      <c r="C336" s="812"/>
      <c r="D336" s="294"/>
      <c r="E336" s="294"/>
      <c r="F336" s="294"/>
      <c r="G336" s="294"/>
      <c r="H336" s="294"/>
      <c r="I336" s="294"/>
      <c r="J336" s="294"/>
      <c r="K336" s="294"/>
      <c r="L336" s="294"/>
      <c r="M336" s="294"/>
      <c r="N336" s="294"/>
      <c r="O336" s="294"/>
      <c r="P336" s="294"/>
      <c r="Q336" s="294"/>
      <c r="R336" s="294"/>
      <c r="S336" s="294"/>
      <c r="T336" s="294"/>
      <c r="U336" s="294"/>
      <c r="V336" s="294"/>
      <c r="W336" s="294"/>
      <c r="X336" s="294"/>
      <c r="Y336" s="816"/>
      <c r="Z336" s="816"/>
      <c r="AA336" s="816"/>
      <c r="AB336" s="816"/>
      <c r="AC336" s="816"/>
      <c r="AD336" s="816"/>
      <c r="AE336" s="816"/>
      <c r="AF336" s="816"/>
      <c r="AG336" s="816">
        <f t="shared" ref="AG336:AL336" si="77">AG335</f>
        <v>0</v>
      </c>
      <c r="AH336" s="816">
        <f t="shared" si="77"/>
        <v>0</v>
      </c>
      <c r="AI336" s="816">
        <f t="shared" si="77"/>
        <v>0</v>
      </c>
      <c r="AJ336" s="816">
        <f t="shared" si="77"/>
        <v>0</v>
      </c>
      <c r="AK336" s="816">
        <f t="shared" si="77"/>
        <v>0</v>
      </c>
      <c r="AL336" s="816">
        <f t="shared" si="77"/>
        <v>0</v>
      </c>
      <c r="AM336" s="296"/>
    </row>
    <row r="337" spans="1:40" ht="15.5" hidden="1" outlineLevel="1">
      <c r="B337" s="313"/>
      <c r="C337" s="821"/>
      <c r="D337" s="812"/>
      <c r="E337" s="812"/>
      <c r="F337" s="812"/>
      <c r="G337" s="812"/>
      <c r="H337" s="812"/>
      <c r="I337" s="812"/>
      <c r="J337" s="812"/>
      <c r="K337" s="812"/>
      <c r="L337" s="812"/>
      <c r="M337" s="812"/>
      <c r="N337" s="812"/>
      <c r="O337" s="812"/>
      <c r="P337" s="812"/>
      <c r="Q337" s="812"/>
      <c r="R337" s="812"/>
      <c r="S337" s="812"/>
      <c r="T337" s="812"/>
      <c r="U337" s="812"/>
      <c r="V337" s="812"/>
      <c r="W337" s="812"/>
      <c r="X337" s="812"/>
      <c r="Y337" s="830"/>
      <c r="Z337" s="830"/>
      <c r="AA337" s="818"/>
      <c r="AB337" s="818"/>
      <c r="AC337" s="818"/>
      <c r="AD337" s="818"/>
      <c r="AE337" s="818"/>
      <c r="AF337" s="818"/>
      <c r="AG337" s="818"/>
      <c r="AH337" s="818"/>
      <c r="AI337" s="818"/>
      <c r="AJ337" s="818"/>
      <c r="AK337" s="818"/>
      <c r="AL337" s="818"/>
      <c r="AM337" s="305"/>
    </row>
    <row r="338" spans="1:40" ht="15.5" outlineLevel="1">
      <c r="A338" s="474">
        <v>20</v>
      </c>
      <c r="B338" s="313" t="s">
        <v>13</v>
      </c>
      <c r="C338" s="812"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814"/>
      <c r="Z338" s="391"/>
      <c r="AA338" s="391"/>
      <c r="AB338" s="391"/>
      <c r="AC338" s="864"/>
      <c r="AD338" s="391"/>
      <c r="AE338" s="391"/>
      <c r="AF338" s="391">
        <v>1</v>
      </c>
      <c r="AG338" s="391"/>
      <c r="AH338" s="391"/>
      <c r="AI338" s="391"/>
      <c r="AJ338" s="391"/>
      <c r="AK338" s="391"/>
      <c r="AL338" s="391"/>
      <c r="AM338" s="295">
        <f>SUM(Y338:AL338)</f>
        <v>1</v>
      </c>
    </row>
    <row r="339" spans="1:40" ht="15.5" outlineLevel="1">
      <c r="B339" s="293" t="s">
        <v>249</v>
      </c>
      <c r="C339" s="812" t="s">
        <v>163</v>
      </c>
      <c r="D339" s="294">
        <v>10467.69231</v>
      </c>
      <c r="E339" s="294">
        <v>10467.69231</v>
      </c>
      <c r="F339" s="294">
        <v>10467.69231</v>
      </c>
      <c r="G339" s="294">
        <v>0</v>
      </c>
      <c r="H339" s="294">
        <v>0</v>
      </c>
      <c r="I339" s="294"/>
      <c r="J339" s="294"/>
      <c r="K339" s="294"/>
      <c r="L339" s="294"/>
      <c r="M339" s="294"/>
      <c r="N339" s="294">
        <f>N338</f>
        <v>12</v>
      </c>
      <c r="O339" s="294">
        <v>0.17699999999999999</v>
      </c>
      <c r="P339" s="294">
        <v>0.17749799999999999</v>
      </c>
      <c r="Q339" s="294">
        <v>0.17749799999999999</v>
      </c>
      <c r="R339" s="294"/>
      <c r="S339" s="294"/>
      <c r="T339" s="294"/>
      <c r="U339" s="294"/>
      <c r="V339" s="294"/>
      <c r="W339" s="294"/>
      <c r="X339" s="294"/>
      <c r="Y339" s="816">
        <f>Y338</f>
        <v>0</v>
      </c>
      <c r="Z339" s="816">
        <f>Z338</f>
        <v>0</v>
      </c>
      <c r="AA339" s="816">
        <f t="shared" ref="AA339:AL339" si="78">AA338</f>
        <v>0</v>
      </c>
      <c r="AB339" s="816">
        <f t="shared" si="78"/>
        <v>0</v>
      </c>
      <c r="AC339" s="816">
        <f t="shared" si="78"/>
        <v>0</v>
      </c>
      <c r="AD339" s="816">
        <f t="shared" si="78"/>
        <v>0</v>
      </c>
      <c r="AE339" s="816">
        <f t="shared" si="78"/>
        <v>0</v>
      </c>
      <c r="AF339" s="816">
        <f t="shared" si="78"/>
        <v>1</v>
      </c>
      <c r="AG339" s="816">
        <f t="shared" si="78"/>
        <v>0</v>
      </c>
      <c r="AH339" s="816">
        <f t="shared" si="78"/>
        <v>0</v>
      </c>
      <c r="AI339" s="816">
        <f t="shared" si="78"/>
        <v>0</v>
      </c>
      <c r="AJ339" s="816">
        <f t="shared" si="78"/>
        <v>0</v>
      </c>
      <c r="AK339" s="816">
        <f t="shared" si="78"/>
        <v>0</v>
      </c>
      <c r="AL339" s="816">
        <f t="shared" si="78"/>
        <v>0</v>
      </c>
      <c r="AM339" s="305"/>
    </row>
    <row r="340" spans="1:40" ht="15.5" outlineLevel="1">
      <c r="B340" s="313"/>
      <c r="C340" s="821"/>
      <c r="D340" s="812"/>
      <c r="E340" s="812"/>
      <c r="F340" s="812"/>
      <c r="G340" s="812"/>
      <c r="H340" s="812"/>
      <c r="I340" s="812"/>
      <c r="J340" s="812"/>
      <c r="K340" s="812"/>
      <c r="L340" s="812"/>
      <c r="M340" s="812"/>
      <c r="N340" s="831"/>
      <c r="O340" s="812"/>
      <c r="P340" s="812"/>
      <c r="Q340" s="812"/>
      <c r="R340" s="812"/>
      <c r="S340" s="812"/>
      <c r="T340" s="812"/>
      <c r="U340" s="812"/>
      <c r="V340" s="812"/>
      <c r="W340" s="812"/>
      <c r="X340" s="812"/>
      <c r="Y340" s="818"/>
      <c r="Z340" s="818"/>
      <c r="AA340" s="818"/>
      <c r="AB340" s="818"/>
      <c r="AC340" s="818"/>
      <c r="AD340" s="818"/>
      <c r="AE340" s="818"/>
      <c r="AF340" s="818"/>
      <c r="AG340" s="818"/>
      <c r="AH340" s="818"/>
      <c r="AI340" s="818"/>
      <c r="AJ340" s="818"/>
      <c r="AK340" s="818"/>
      <c r="AL340" s="818"/>
      <c r="AM340" s="305"/>
    </row>
    <row r="341" spans="1:40" ht="15.5" hidden="1" outlineLevel="1">
      <c r="A341" s="474">
        <v>21</v>
      </c>
      <c r="B341" s="313"/>
      <c r="C341" s="812"/>
      <c r="D341" s="294"/>
      <c r="E341" s="294"/>
      <c r="F341" s="294"/>
      <c r="G341" s="294"/>
      <c r="H341" s="294"/>
      <c r="I341" s="294"/>
      <c r="J341" s="294"/>
      <c r="K341" s="294"/>
      <c r="L341" s="294"/>
      <c r="M341" s="294"/>
      <c r="N341" s="294"/>
      <c r="O341" s="294"/>
      <c r="P341" s="294"/>
      <c r="Q341" s="294"/>
      <c r="R341" s="294"/>
      <c r="S341" s="294"/>
      <c r="T341" s="294"/>
      <c r="U341" s="294"/>
      <c r="V341" s="294"/>
      <c r="W341" s="294"/>
      <c r="X341" s="294"/>
      <c r="Y341" s="814"/>
      <c r="Z341" s="391"/>
      <c r="AA341" s="391"/>
      <c r="AB341" s="391"/>
      <c r="AC341" s="391"/>
      <c r="AD341" s="391"/>
      <c r="AE341" s="391"/>
      <c r="AF341" s="391"/>
      <c r="AG341" s="391"/>
      <c r="AH341" s="391"/>
      <c r="AI341" s="391"/>
      <c r="AJ341" s="391"/>
      <c r="AK341" s="391"/>
      <c r="AL341" s="391"/>
      <c r="AM341" s="295">
        <f>SUM(Y341:AL341)</f>
        <v>0</v>
      </c>
    </row>
    <row r="342" spans="1:40" ht="15.5" hidden="1" outlineLevel="1">
      <c r="B342" s="293"/>
      <c r="C342" s="812"/>
      <c r="D342" s="294"/>
      <c r="E342" s="294"/>
      <c r="F342" s="294"/>
      <c r="G342" s="294"/>
      <c r="H342" s="294"/>
      <c r="I342" s="294"/>
      <c r="J342" s="294"/>
      <c r="K342" s="294"/>
      <c r="L342" s="294"/>
      <c r="M342" s="294"/>
      <c r="N342" s="294"/>
      <c r="O342" s="294"/>
      <c r="P342" s="294"/>
      <c r="Q342" s="294"/>
      <c r="R342" s="294"/>
      <c r="S342" s="294"/>
      <c r="T342" s="294"/>
      <c r="U342" s="294"/>
      <c r="V342" s="294"/>
      <c r="W342" s="294"/>
      <c r="X342" s="294"/>
      <c r="Y342" s="816"/>
      <c r="Z342" s="816"/>
      <c r="AA342" s="816"/>
      <c r="AB342" s="816"/>
      <c r="AC342" s="816"/>
      <c r="AD342" s="816"/>
      <c r="AE342" s="816"/>
      <c r="AF342" s="816"/>
      <c r="AG342" s="816">
        <f t="shared" ref="AG342:AL342" si="79">AG341</f>
        <v>0</v>
      </c>
      <c r="AH342" s="816">
        <f t="shared" si="79"/>
        <v>0</v>
      </c>
      <c r="AI342" s="816">
        <f t="shared" si="79"/>
        <v>0</v>
      </c>
      <c r="AJ342" s="816">
        <f t="shared" si="79"/>
        <v>0</v>
      </c>
      <c r="AK342" s="816">
        <f t="shared" si="79"/>
        <v>0</v>
      </c>
      <c r="AL342" s="816">
        <f t="shared" si="79"/>
        <v>0</v>
      </c>
      <c r="AM342" s="296"/>
    </row>
    <row r="343" spans="1:40" ht="15.5" hidden="1" outlineLevel="1">
      <c r="B343" s="313"/>
      <c r="C343" s="821"/>
      <c r="D343" s="812"/>
      <c r="E343" s="812"/>
      <c r="F343" s="812"/>
      <c r="G343" s="812"/>
      <c r="H343" s="812"/>
      <c r="I343" s="812"/>
      <c r="J343" s="812"/>
      <c r="K343" s="812"/>
      <c r="L343" s="812"/>
      <c r="M343" s="812"/>
      <c r="N343" s="812"/>
      <c r="O343" s="812"/>
      <c r="P343" s="812"/>
      <c r="Q343" s="812"/>
      <c r="R343" s="812"/>
      <c r="S343" s="812"/>
      <c r="T343" s="812"/>
      <c r="U343" s="812"/>
      <c r="V343" s="812"/>
      <c r="W343" s="812"/>
      <c r="X343" s="812"/>
      <c r="Y343" s="830"/>
      <c r="Z343" s="818"/>
      <c r="AA343" s="818"/>
      <c r="AB343" s="818"/>
      <c r="AC343" s="818"/>
      <c r="AD343" s="818"/>
      <c r="AE343" s="818"/>
      <c r="AF343" s="818"/>
      <c r="AG343" s="818"/>
      <c r="AH343" s="818"/>
      <c r="AI343" s="818"/>
      <c r="AJ343" s="818"/>
      <c r="AK343" s="818"/>
      <c r="AL343" s="818"/>
      <c r="AM343" s="305"/>
    </row>
    <row r="344" spans="1:40" ht="15.5" outlineLevel="1">
      <c r="A344" s="474">
        <v>22</v>
      </c>
      <c r="B344" s="313" t="s">
        <v>9</v>
      </c>
      <c r="C344" s="812" t="s">
        <v>25</v>
      </c>
      <c r="D344" s="294">
        <v>494.471</v>
      </c>
      <c r="E344" s="294">
        <v>0</v>
      </c>
      <c r="F344" s="294">
        <v>0</v>
      </c>
      <c r="G344" s="294">
        <v>0</v>
      </c>
      <c r="H344" s="294">
        <v>0</v>
      </c>
      <c r="I344" s="294"/>
      <c r="J344" s="294"/>
      <c r="K344" s="294"/>
      <c r="L344" s="294"/>
      <c r="M344" s="294"/>
      <c r="N344" s="812"/>
      <c r="O344" s="294">
        <v>0</v>
      </c>
      <c r="P344" s="294">
        <v>0</v>
      </c>
      <c r="Q344" s="294">
        <v>0</v>
      </c>
      <c r="R344" s="294">
        <v>0</v>
      </c>
      <c r="S344" s="294">
        <v>0</v>
      </c>
      <c r="T344" s="294"/>
      <c r="U344" s="294"/>
      <c r="V344" s="294"/>
      <c r="W344" s="294"/>
      <c r="X344" s="294"/>
      <c r="Y344" s="814"/>
      <c r="Z344" s="391"/>
      <c r="AA344" s="391"/>
      <c r="AB344" s="391"/>
      <c r="AC344" s="391"/>
      <c r="AD344" s="391"/>
      <c r="AE344" s="391"/>
      <c r="AF344" s="391"/>
      <c r="AG344" s="391"/>
      <c r="AH344" s="391"/>
      <c r="AI344" s="391"/>
      <c r="AJ344" s="391"/>
      <c r="AK344" s="391"/>
      <c r="AL344" s="391"/>
      <c r="AM344" s="295">
        <f>SUM(Y344:AL344)</f>
        <v>0</v>
      </c>
    </row>
    <row r="345" spans="1:40" ht="15.5" outlineLevel="1">
      <c r="B345" s="293" t="s">
        <v>249</v>
      </c>
      <c r="C345" s="812" t="s">
        <v>163</v>
      </c>
      <c r="D345" s="294">
        <v>0</v>
      </c>
      <c r="E345" s="294">
        <v>0</v>
      </c>
      <c r="F345" s="294">
        <v>0</v>
      </c>
      <c r="G345" s="294">
        <v>0</v>
      </c>
      <c r="H345" s="294">
        <v>0</v>
      </c>
      <c r="I345" s="294"/>
      <c r="J345" s="294"/>
      <c r="K345" s="294"/>
      <c r="L345" s="294"/>
      <c r="M345" s="294"/>
      <c r="N345" s="812"/>
      <c r="O345" s="294">
        <v>0</v>
      </c>
      <c r="P345" s="294">
        <v>0</v>
      </c>
      <c r="Q345" s="294">
        <v>0</v>
      </c>
      <c r="R345" s="294">
        <v>0</v>
      </c>
      <c r="S345" s="294">
        <v>0</v>
      </c>
      <c r="T345" s="294"/>
      <c r="U345" s="294"/>
      <c r="V345" s="294"/>
      <c r="W345" s="294"/>
      <c r="X345" s="294"/>
      <c r="Y345" s="816">
        <f>Y344</f>
        <v>0</v>
      </c>
      <c r="Z345" s="816">
        <f>Z344</f>
        <v>0</v>
      </c>
      <c r="AA345" s="816">
        <f t="shared" ref="AA345:AL345" si="80">AA344</f>
        <v>0</v>
      </c>
      <c r="AB345" s="816">
        <f t="shared" si="80"/>
        <v>0</v>
      </c>
      <c r="AC345" s="816">
        <f t="shared" si="80"/>
        <v>0</v>
      </c>
      <c r="AD345" s="816">
        <f t="shared" si="80"/>
        <v>0</v>
      </c>
      <c r="AE345" s="816">
        <f t="shared" si="80"/>
        <v>0</v>
      </c>
      <c r="AF345" s="816">
        <f t="shared" si="80"/>
        <v>0</v>
      </c>
      <c r="AG345" s="816">
        <f t="shared" si="80"/>
        <v>0</v>
      </c>
      <c r="AH345" s="816">
        <f t="shared" si="80"/>
        <v>0</v>
      </c>
      <c r="AI345" s="816">
        <f t="shared" si="80"/>
        <v>0</v>
      </c>
      <c r="AJ345" s="816">
        <f t="shared" si="80"/>
        <v>0</v>
      </c>
      <c r="AK345" s="816">
        <f t="shared" si="80"/>
        <v>0</v>
      </c>
      <c r="AL345" s="816">
        <f t="shared" si="80"/>
        <v>0</v>
      </c>
      <c r="AM345" s="305"/>
    </row>
    <row r="346" spans="1:40" ht="15.5" outlineLevel="1">
      <c r="B346" s="313"/>
      <c r="C346" s="821"/>
      <c r="D346" s="812"/>
      <c r="E346" s="812"/>
      <c r="F346" s="812"/>
      <c r="G346" s="812"/>
      <c r="H346" s="812"/>
      <c r="I346" s="812"/>
      <c r="J346" s="812"/>
      <c r="K346" s="812"/>
      <c r="L346" s="812"/>
      <c r="M346" s="812"/>
      <c r="N346" s="812"/>
      <c r="O346" s="812"/>
      <c r="P346" s="812"/>
      <c r="Q346" s="812"/>
      <c r="R346" s="812"/>
      <c r="S346" s="812"/>
      <c r="T346" s="812"/>
      <c r="U346" s="812"/>
      <c r="V346" s="812"/>
      <c r="W346" s="812"/>
      <c r="X346" s="812"/>
      <c r="Y346" s="818"/>
      <c r="Z346" s="818"/>
      <c r="AA346" s="818"/>
      <c r="AB346" s="818"/>
      <c r="AC346" s="818"/>
      <c r="AD346" s="818"/>
      <c r="AE346" s="818"/>
      <c r="AF346" s="818"/>
      <c r="AG346" s="818"/>
      <c r="AH346" s="818"/>
      <c r="AI346" s="818"/>
      <c r="AJ346" s="818"/>
      <c r="AK346" s="818"/>
      <c r="AL346" s="818"/>
      <c r="AM346" s="305"/>
    </row>
    <row r="347" spans="1:40" ht="15.5" outlineLevel="1">
      <c r="A347" s="475"/>
      <c r="B347" s="287" t="s">
        <v>897</v>
      </c>
      <c r="C347" s="810"/>
      <c r="D347" s="811"/>
      <c r="E347" s="811"/>
      <c r="F347" s="811"/>
      <c r="G347" s="811"/>
      <c r="H347" s="811"/>
      <c r="I347" s="811"/>
      <c r="J347" s="811"/>
      <c r="K347" s="811"/>
      <c r="L347" s="811"/>
      <c r="M347" s="811"/>
      <c r="N347" s="811"/>
      <c r="O347" s="811"/>
      <c r="P347" s="810"/>
      <c r="Q347" s="810"/>
      <c r="R347" s="810"/>
      <c r="S347" s="810"/>
      <c r="T347" s="810"/>
      <c r="U347" s="810"/>
      <c r="V347" s="810"/>
      <c r="W347" s="810"/>
      <c r="X347" s="810"/>
      <c r="Y347" s="823"/>
      <c r="Z347" s="823"/>
      <c r="AA347" s="823"/>
      <c r="AB347" s="823"/>
      <c r="AC347" s="823"/>
      <c r="AD347" s="823"/>
      <c r="AE347" s="823"/>
      <c r="AF347" s="823"/>
      <c r="AG347" s="823"/>
      <c r="AH347" s="823"/>
      <c r="AI347" s="823"/>
      <c r="AJ347" s="823"/>
      <c r="AK347" s="823"/>
      <c r="AL347" s="823"/>
      <c r="AM347" s="291"/>
    </row>
    <row r="348" spans="1:40" ht="15.5" outlineLevel="1">
      <c r="A348" s="474">
        <v>23</v>
      </c>
      <c r="B348" s="313" t="s">
        <v>14</v>
      </c>
      <c r="C348" s="812" t="s">
        <v>25</v>
      </c>
      <c r="D348" s="294">
        <v>139532.722251892</v>
      </c>
      <c r="E348" s="294">
        <v>130380.33187103301</v>
      </c>
      <c r="F348" s="294">
        <v>129548.296676636</v>
      </c>
      <c r="G348" s="294">
        <v>115412.200927734</v>
      </c>
      <c r="H348" s="294">
        <v>111672.29627227801</v>
      </c>
      <c r="I348" s="294">
        <v>107932.390548706</v>
      </c>
      <c r="J348" s="294">
        <v>107932.390548706</v>
      </c>
      <c r="K348" s="294">
        <v>107932.390548706</v>
      </c>
      <c r="L348" s="294">
        <v>54194.74772644</v>
      </c>
      <c r="M348" s="294">
        <v>54194.74772644</v>
      </c>
      <c r="N348" s="812"/>
      <c r="O348" s="294">
        <v>11.332754849000001</v>
      </c>
      <c r="P348" s="294">
        <v>10.857322172</v>
      </c>
      <c r="Q348" s="294">
        <v>10.814100973</v>
      </c>
      <c r="R348" s="294">
        <v>10.079783331</v>
      </c>
      <c r="S348" s="294">
        <v>9.8855091129999995</v>
      </c>
      <c r="T348" s="294">
        <v>9.691234905</v>
      </c>
      <c r="U348" s="294">
        <v>9.691234905</v>
      </c>
      <c r="V348" s="294">
        <v>9.691234905</v>
      </c>
      <c r="W348" s="294">
        <v>6.8997639299999998</v>
      </c>
      <c r="X348" s="294">
        <v>6.8997639299999998</v>
      </c>
      <c r="Y348" s="866"/>
      <c r="Z348" s="814"/>
      <c r="AA348" s="814"/>
      <c r="AB348" s="814"/>
      <c r="AC348" s="814"/>
      <c r="AD348" s="814">
        <v>1</v>
      </c>
      <c r="AE348" s="814"/>
      <c r="AF348" s="814"/>
      <c r="AG348" s="814"/>
      <c r="AH348" s="814"/>
      <c r="AI348" s="814"/>
      <c r="AJ348" s="814"/>
      <c r="AK348" s="814"/>
      <c r="AL348" s="814"/>
      <c r="AM348" s="295">
        <f>SUM(Y348:AL348)</f>
        <v>1</v>
      </c>
    </row>
    <row r="349" spans="1:40" ht="15.5" outlineLevel="1">
      <c r="B349" s="293" t="s">
        <v>249</v>
      </c>
      <c r="C349" s="812" t="s">
        <v>163</v>
      </c>
      <c r="D349" s="294"/>
      <c r="E349" s="294"/>
      <c r="F349" s="294"/>
      <c r="G349" s="294"/>
      <c r="H349" s="294"/>
      <c r="I349" s="294"/>
      <c r="J349" s="294"/>
      <c r="K349" s="294"/>
      <c r="L349" s="294"/>
      <c r="M349" s="294"/>
      <c r="N349" s="815"/>
      <c r="O349" s="294"/>
      <c r="P349" s="294"/>
      <c r="Q349" s="294"/>
      <c r="R349" s="294"/>
      <c r="S349" s="294"/>
      <c r="T349" s="294"/>
      <c r="U349" s="294"/>
      <c r="V349" s="294"/>
      <c r="W349" s="294"/>
      <c r="X349" s="294"/>
      <c r="Y349" s="816">
        <f>Y348</f>
        <v>0</v>
      </c>
      <c r="Z349" s="816">
        <f>Z348</f>
        <v>0</v>
      </c>
      <c r="AA349" s="816">
        <f t="shared" ref="AA349:AL349" si="81">AA348</f>
        <v>0</v>
      </c>
      <c r="AB349" s="816">
        <f t="shared" si="81"/>
        <v>0</v>
      </c>
      <c r="AC349" s="816">
        <f t="shared" si="81"/>
        <v>0</v>
      </c>
      <c r="AD349" s="816">
        <f t="shared" si="81"/>
        <v>1</v>
      </c>
      <c r="AE349" s="816">
        <f t="shared" si="81"/>
        <v>0</v>
      </c>
      <c r="AF349" s="816">
        <f t="shared" si="81"/>
        <v>0</v>
      </c>
      <c r="AG349" s="816">
        <f t="shared" si="81"/>
        <v>0</v>
      </c>
      <c r="AH349" s="816">
        <f t="shared" si="81"/>
        <v>0</v>
      </c>
      <c r="AI349" s="816">
        <f t="shared" si="81"/>
        <v>0</v>
      </c>
      <c r="AJ349" s="816">
        <f t="shared" si="81"/>
        <v>0</v>
      </c>
      <c r="AK349" s="816">
        <f t="shared" si="81"/>
        <v>0</v>
      </c>
      <c r="AL349" s="816">
        <f t="shared" si="81"/>
        <v>0</v>
      </c>
      <c r="AM349" s="296"/>
    </row>
    <row r="350" spans="1:40" ht="15.5" hidden="1" outlineLevel="1">
      <c r="B350" s="313"/>
      <c r="C350" s="821"/>
      <c r="D350" s="812"/>
      <c r="E350" s="812"/>
      <c r="F350" s="812"/>
      <c r="G350" s="812"/>
      <c r="H350" s="812"/>
      <c r="I350" s="812"/>
      <c r="J350" s="812"/>
      <c r="K350" s="812"/>
      <c r="L350" s="812"/>
      <c r="M350" s="812"/>
      <c r="N350" s="812"/>
      <c r="O350" s="812"/>
      <c r="P350" s="812"/>
      <c r="Q350" s="812"/>
      <c r="R350" s="812"/>
      <c r="S350" s="812"/>
      <c r="T350" s="812"/>
      <c r="U350" s="812"/>
      <c r="V350" s="812"/>
      <c r="W350" s="812"/>
      <c r="X350" s="812"/>
      <c r="Y350" s="818"/>
      <c r="Z350" s="818"/>
      <c r="AA350" s="818"/>
      <c r="AB350" s="818"/>
      <c r="AC350" s="818"/>
      <c r="AD350" s="818"/>
      <c r="AE350" s="818"/>
      <c r="AF350" s="818"/>
      <c r="AG350" s="818"/>
      <c r="AH350" s="818"/>
      <c r="AI350" s="818"/>
      <c r="AJ350" s="818"/>
      <c r="AK350" s="818"/>
      <c r="AL350" s="818"/>
      <c r="AM350" s="305"/>
    </row>
    <row r="351" spans="1:40" s="292" customFormat="1" ht="15.5" hidden="1" outlineLevel="1">
      <c r="A351" s="475"/>
      <c r="B351" s="287" t="s">
        <v>487</v>
      </c>
      <c r="C351" s="810"/>
      <c r="D351" s="811"/>
      <c r="E351" s="811"/>
      <c r="F351" s="811"/>
      <c r="G351" s="811"/>
      <c r="H351" s="811"/>
      <c r="I351" s="811"/>
      <c r="J351" s="811"/>
      <c r="K351" s="811"/>
      <c r="L351" s="811"/>
      <c r="M351" s="811"/>
      <c r="N351" s="811"/>
      <c r="O351" s="811"/>
      <c r="P351" s="810"/>
      <c r="Q351" s="810"/>
      <c r="R351" s="810"/>
      <c r="S351" s="810"/>
      <c r="T351" s="810"/>
      <c r="U351" s="810"/>
      <c r="V351" s="810"/>
      <c r="W351" s="810"/>
      <c r="X351" s="810"/>
      <c r="Y351" s="823"/>
      <c r="Z351" s="823"/>
      <c r="AA351" s="823"/>
      <c r="AB351" s="823"/>
      <c r="AC351" s="823"/>
      <c r="AD351" s="823"/>
      <c r="AE351" s="823"/>
      <c r="AF351" s="823"/>
      <c r="AG351" s="823"/>
      <c r="AH351" s="823"/>
      <c r="AI351" s="823"/>
      <c r="AJ351" s="823"/>
      <c r="AK351" s="823"/>
      <c r="AL351" s="823"/>
      <c r="AM351" s="291"/>
      <c r="AN351" s="813"/>
    </row>
    <row r="352" spans="1:40" s="283" customFormat="1" ht="15.5" hidden="1" outlineLevel="1">
      <c r="A352" s="474">
        <v>24</v>
      </c>
      <c r="B352" s="313" t="s">
        <v>14</v>
      </c>
      <c r="C352" s="812" t="s">
        <v>25</v>
      </c>
      <c r="D352" s="294"/>
      <c r="E352" s="294"/>
      <c r="F352" s="294"/>
      <c r="G352" s="294"/>
      <c r="H352" s="294"/>
      <c r="I352" s="294"/>
      <c r="J352" s="294"/>
      <c r="K352" s="294"/>
      <c r="L352" s="294"/>
      <c r="M352" s="294"/>
      <c r="N352" s="812"/>
      <c r="O352" s="294"/>
      <c r="P352" s="294"/>
      <c r="Q352" s="294"/>
      <c r="R352" s="294"/>
      <c r="S352" s="294"/>
      <c r="T352" s="294"/>
      <c r="U352" s="294"/>
      <c r="V352" s="294"/>
      <c r="W352" s="294"/>
      <c r="X352" s="294"/>
      <c r="Y352" s="814"/>
      <c r="Z352" s="814"/>
      <c r="AA352" s="814"/>
      <c r="AB352" s="814"/>
      <c r="AC352" s="814"/>
      <c r="AD352" s="814"/>
      <c r="AE352" s="814"/>
      <c r="AF352" s="814"/>
      <c r="AG352" s="814"/>
      <c r="AH352" s="814"/>
      <c r="AI352" s="814"/>
      <c r="AJ352" s="814"/>
      <c r="AK352" s="814"/>
      <c r="AL352" s="814"/>
      <c r="AM352" s="295">
        <f>SUM(Y352:AL352)</f>
        <v>0</v>
      </c>
    </row>
    <row r="353" spans="1:39" s="283" customFormat="1" ht="15.5" hidden="1" outlineLevel="1">
      <c r="A353" s="474"/>
      <c r="B353" s="313" t="s">
        <v>249</v>
      </c>
      <c r="C353" s="812" t="s">
        <v>163</v>
      </c>
      <c r="D353" s="294"/>
      <c r="E353" s="294"/>
      <c r="F353" s="294"/>
      <c r="G353" s="294"/>
      <c r="H353" s="294"/>
      <c r="I353" s="294"/>
      <c r="J353" s="294"/>
      <c r="K353" s="294"/>
      <c r="L353" s="294"/>
      <c r="M353" s="294"/>
      <c r="N353" s="815"/>
      <c r="O353" s="294"/>
      <c r="P353" s="294"/>
      <c r="Q353" s="294"/>
      <c r="R353" s="294"/>
      <c r="S353" s="294"/>
      <c r="T353" s="294"/>
      <c r="U353" s="294"/>
      <c r="V353" s="294"/>
      <c r="W353" s="294"/>
      <c r="X353" s="294"/>
      <c r="Y353" s="816">
        <f>Y352</f>
        <v>0</v>
      </c>
      <c r="Z353" s="816">
        <f>Z352</f>
        <v>0</v>
      </c>
      <c r="AA353" s="816">
        <f t="shared" ref="AA353:AL353" si="82">AA352</f>
        <v>0</v>
      </c>
      <c r="AB353" s="816">
        <f t="shared" si="82"/>
        <v>0</v>
      </c>
      <c r="AC353" s="816">
        <f t="shared" si="82"/>
        <v>0</v>
      </c>
      <c r="AD353" s="816">
        <f t="shared" si="82"/>
        <v>0</v>
      </c>
      <c r="AE353" s="816">
        <f t="shared" si="82"/>
        <v>0</v>
      </c>
      <c r="AF353" s="816">
        <f t="shared" si="82"/>
        <v>0</v>
      </c>
      <c r="AG353" s="816">
        <f t="shared" si="82"/>
        <v>0</v>
      </c>
      <c r="AH353" s="816">
        <f t="shared" si="82"/>
        <v>0</v>
      </c>
      <c r="AI353" s="816">
        <f t="shared" si="82"/>
        <v>0</v>
      </c>
      <c r="AJ353" s="816">
        <f t="shared" si="82"/>
        <v>0</v>
      </c>
      <c r="AK353" s="816">
        <f t="shared" si="82"/>
        <v>0</v>
      </c>
      <c r="AL353" s="816">
        <f t="shared" si="82"/>
        <v>0</v>
      </c>
      <c r="AM353" s="296"/>
    </row>
    <row r="354" spans="1:39" s="283" customFormat="1" ht="15.5" hidden="1" outlineLevel="1">
      <c r="A354" s="474"/>
      <c r="B354" s="313"/>
      <c r="C354" s="821"/>
      <c r="D354" s="812"/>
      <c r="E354" s="812"/>
      <c r="F354" s="812"/>
      <c r="G354" s="812"/>
      <c r="H354" s="812"/>
      <c r="I354" s="812"/>
      <c r="J354" s="812"/>
      <c r="K354" s="812"/>
      <c r="L354" s="812"/>
      <c r="M354" s="812"/>
      <c r="N354" s="812"/>
      <c r="O354" s="812"/>
      <c r="P354" s="812"/>
      <c r="Q354" s="812"/>
      <c r="R354" s="812"/>
      <c r="S354" s="812"/>
      <c r="T354" s="812"/>
      <c r="U354" s="812"/>
      <c r="V354" s="812"/>
      <c r="W354" s="812"/>
      <c r="X354" s="812"/>
      <c r="Y354" s="818"/>
      <c r="Z354" s="818"/>
      <c r="AA354" s="818"/>
      <c r="AB354" s="818"/>
      <c r="AC354" s="818"/>
      <c r="AD354" s="818"/>
      <c r="AE354" s="818"/>
      <c r="AF354" s="818"/>
      <c r="AG354" s="818"/>
      <c r="AH354" s="818"/>
      <c r="AI354" s="818"/>
      <c r="AJ354" s="818"/>
      <c r="AK354" s="818"/>
      <c r="AL354" s="818"/>
      <c r="AM354" s="305"/>
    </row>
    <row r="355" spans="1:39" s="283" customFormat="1" ht="15.5" hidden="1" outlineLevel="1">
      <c r="A355" s="474">
        <v>25</v>
      </c>
      <c r="B355" s="485" t="s">
        <v>21</v>
      </c>
      <c r="C355" s="812"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391"/>
      <c r="Z355" s="391"/>
      <c r="AA355" s="391"/>
      <c r="AB355" s="391"/>
      <c r="AC355" s="391"/>
      <c r="AD355" s="391"/>
      <c r="AE355" s="391"/>
      <c r="AF355" s="391"/>
      <c r="AG355" s="391"/>
      <c r="AH355" s="391"/>
      <c r="AI355" s="391"/>
      <c r="AJ355" s="391"/>
      <c r="AK355" s="391"/>
      <c r="AL355" s="391"/>
      <c r="AM355" s="295">
        <f>SUM(Y355:AL355)</f>
        <v>0</v>
      </c>
    </row>
    <row r="356" spans="1:39" s="283" customFormat="1" ht="15.5" hidden="1" outlineLevel="1">
      <c r="A356" s="474"/>
      <c r="B356" s="313" t="s">
        <v>249</v>
      </c>
      <c r="C356" s="812"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816">
        <f>Y355</f>
        <v>0</v>
      </c>
      <c r="Z356" s="816">
        <f>Z355</f>
        <v>0</v>
      </c>
      <c r="AA356" s="816">
        <f t="shared" ref="AA356:AL356" si="83">AA355</f>
        <v>0</v>
      </c>
      <c r="AB356" s="816">
        <f t="shared" si="83"/>
        <v>0</v>
      </c>
      <c r="AC356" s="816">
        <f t="shared" si="83"/>
        <v>0</v>
      </c>
      <c r="AD356" s="816">
        <f t="shared" si="83"/>
        <v>0</v>
      </c>
      <c r="AE356" s="816">
        <f t="shared" si="83"/>
        <v>0</v>
      </c>
      <c r="AF356" s="816">
        <f t="shared" si="83"/>
        <v>0</v>
      </c>
      <c r="AG356" s="816">
        <f t="shared" si="83"/>
        <v>0</v>
      </c>
      <c r="AH356" s="816">
        <f t="shared" si="83"/>
        <v>0</v>
      </c>
      <c r="AI356" s="816">
        <f t="shared" si="83"/>
        <v>0</v>
      </c>
      <c r="AJ356" s="816">
        <f t="shared" si="83"/>
        <v>0</v>
      </c>
      <c r="AK356" s="816">
        <f t="shared" si="83"/>
        <v>0</v>
      </c>
      <c r="AL356" s="816">
        <f t="shared" si="83"/>
        <v>0</v>
      </c>
      <c r="AM356" s="309"/>
    </row>
    <row r="357" spans="1:39" s="283" customFormat="1" ht="15.5" hidden="1" outlineLevel="1">
      <c r="A357" s="474"/>
      <c r="B357" s="485"/>
      <c r="C357" s="825"/>
      <c r="D357" s="812"/>
      <c r="E357" s="812"/>
      <c r="F357" s="812"/>
      <c r="G357" s="812"/>
      <c r="H357" s="812"/>
      <c r="I357" s="812"/>
      <c r="J357" s="812"/>
      <c r="K357" s="812"/>
      <c r="L357" s="812"/>
      <c r="M357" s="812"/>
      <c r="N357" s="812"/>
      <c r="O357" s="812"/>
      <c r="P357" s="812"/>
      <c r="Q357" s="812"/>
      <c r="R357" s="812"/>
      <c r="S357" s="812"/>
      <c r="T357" s="812"/>
      <c r="U357" s="812"/>
      <c r="V357" s="812"/>
      <c r="W357" s="812"/>
      <c r="X357" s="812"/>
      <c r="Y357" s="392"/>
      <c r="Z357" s="393"/>
      <c r="AA357" s="392"/>
      <c r="AB357" s="392"/>
      <c r="AC357" s="392"/>
      <c r="AD357" s="392"/>
      <c r="AE357" s="392"/>
      <c r="AF357" s="392"/>
      <c r="AG357" s="392"/>
      <c r="AH357" s="392"/>
      <c r="AI357" s="392"/>
      <c r="AJ357" s="392"/>
      <c r="AK357" s="392"/>
      <c r="AL357" s="392"/>
      <c r="AM357" s="311"/>
    </row>
    <row r="358" spans="1:39" ht="15.5" hidden="1" outlineLevel="1">
      <c r="A358" s="475"/>
      <c r="B358" s="287" t="s">
        <v>15</v>
      </c>
      <c r="C358" s="832"/>
      <c r="D358" s="811"/>
      <c r="E358" s="810"/>
      <c r="F358" s="810"/>
      <c r="G358" s="810"/>
      <c r="H358" s="810"/>
      <c r="I358" s="810"/>
      <c r="J358" s="810"/>
      <c r="K358" s="810"/>
      <c r="L358" s="810"/>
      <c r="M358" s="810"/>
      <c r="N358" s="812"/>
      <c r="O358" s="810"/>
      <c r="P358" s="810"/>
      <c r="Q358" s="810"/>
      <c r="R358" s="810"/>
      <c r="S358" s="810"/>
      <c r="T358" s="810"/>
      <c r="U358" s="810"/>
      <c r="V358" s="810"/>
      <c r="W358" s="810"/>
      <c r="X358" s="810"/>
      <c r="Y358" s="823"/>
      <c r="Z358" s="823"/>
      <c r="AA358" s="823"/>
      <c r="AB358" s="823"/>
      <c r="AC358" s="823"/>
      <c r="AD358" s="823"/>
      <c r="AE358" s="823"/>
      <c r="AF358" s="823"/>
      <c r="AG358" s="823"/>
      <c r="AH358" s="823"/>
      <c r="AI358" s="823"/>
      <c r="AJ358" s="823"/>
      <c r="AK358" s="823"/>
      <c r="AL358" s="823"/>
      <c r="AM358" s="291"/>
    </row>
    <row r="359" spans="1:39" ht="15.5" hidden="1" outlineLevel="1">
      <c r="A359" s="474">
        <v>26</v>
      </c>
      <c r="B359" s="318" t="s">
        <v>16</v>
      </c>
      <c r="C359" s="812"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865"/>
      <c r="Z359" s="391"/>
      <c r="AA359" s="391"/>
      <c r="AB359" s="391"/>
      <c r="AC359" s="391"/>
      <c r="AD359" s="391"/>
      <c r="AE359" s="391"/>
      <c r="AF359" s="391"/>
      <c r="AG359" s="391"/>
      <c r="AH359" s="391"/>
      <c r="AI359" s="391"/>
      <c r="AJ359" s="391"/>
      <c r="AK359" s="391"/>
      <c r="AL359" s="391"/>
      <c r="AM359" s="295">
        <f>SUM(Y359:AL359)</f>
        <v>0</v>
      </c>
    </row>
    <row r="360" spans="1:39" ht="15.5" hidden="1" outlineLevel="1">
      <c r="B360" s="293" t="s">
        <v>249</v>
      </c>
      <c r="C360" s="812"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816">
        <f>Y359</f>
        <v>0</v>
      </c>
      <c r="Z360" s="816">
        <f>Z359</f>
        <v>0</v>
      </c>
      <c r="AA360" s="816">
        <f t="shared" ref="AA360:AL360" si="84">AA359</f>
        <v>0</v>
      </c>
      <c r="AB360" s="816">
        <f t="shared" si="84"/>
        <v>0</v>
      </c>
      <c r="AC360" s="816">
        <f t="shared" si="84"/>
        <v>0</v>
      </c>
      <c r="AD360" s="816">
        <f t="shared" si="84"/>
        <v>0</v>
      </c>
      <c r="AE360" s="816">
        <f t="shared" si="84"/>
        <v>0</v>
      </c>
      <c r="AF360" s="816">
        <f t="shared" si="84"/>
        <v>0</v>
      </c>
      <c r="AG360" s="816">
        <f t="shared" si="84"/>
        <v>0</v>
      </c>
      <c r="AH360" s="816">
        <f t="shared" si="84"/>
        <v>0</v>
      </c>
      <c r="AI360" s="816">
        <f t="shared" si="84"/>
        <v>0</v>
      </c>
      <c r="AJ360" s="816">
        <f t="shared" si="84"/>
        <v>0</v>
      </c>
      <c r="AK360" s="816">
        <f t="shared" si="84"/>
        <v>0</v>
      </c>
      <c r="AL360" s="816">
        <f t="shared" si="84"/>
        <v>0</v>
      </c>
      <c r="AM360" s="305"/>
    </row>
    <row r="361" spans="1:39" ht="15.5" hidden="1" outlineLevel="1">
      <c r="A361" s="477"/>
      <c r="B361" s="319"/>
      <c r="C361" s="812"/>
      <c r="D361" s="812"/>
      <c r="E361" s="812"/>
      <c r="F361" s="812"/>
      <c r="G361" s="812"/>
      <c r="H361" s="812"/>
      <c r="I361" s="812"/>
      <c r="J361" s="812"/>
      <c r="K361" s="812"/>
      <c r="L361" s="812"/>
      <c r="M361" s="812"/>
      <c r="N361" s="812"/>
      <c r="O361" s="812"/>
      <c r="P361" s="812"/>
      <c r="Q361" s="812"/>
      <c r="R361" s="812"/>
      <c r="S361" s="812"/>
      <c r="T361" s="812"/>
      <c r="U361" s="812"/>
      <c r="V361" s="812"/>
      <c r="W361" s="812"/>
      <c r="X361" s="812"/>
      <c r="Y361" s="833"/>
      <c r="Z361" s="834"/>
      <c r="AA361" s="834"/>
      <c r="AB361" s="834"/>
      <c r="AC361" s="834"/>
      <c r="AD361" s="834"/>
      <c r="AE361" s="834"/>
      <c r="AF361" s="834"/>
      <c r="AG361" s="834"/>
      <c r="AH361" s="834"/>
      <c r="AI361" s="834"/>
      <c r="AJ361" s="834"/>
      <c r="AK361" s="834"/>
      <c r="AL361" s="834"/>
      <c r="AM361" s="296"/>
    </row>
    <row r="362" spans="1:39" ht="15.5" hidden="1" outlineLevel="1">
      <c r="A362" s="474">
        <v>27</v>
      </c>
      <c r="B362" s="318" t="s">
        <v>17</v>
      </c>
      <c r="C362" s="812"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865"/>
      <c r="Z362" s="391"/>
      <c r="AA362" s="391"/>
      <c r="AB362" s="391"/>
      <c r="AC362" s="391"/>
      <c r="AD362" s="391"/>
      <c r="AE362" s="391"/>
      <c r="AF362" s="391"/>
      <c r="AG362" s="391"/>
      <c r="AH362" s="391"/>
      <c r="AI362" s="391"/>
      <c r="AJ362" s="391"/>
      <c r="AK362" s="391"/>
      <c r="AL362" s="391"/>
      <c r="AM362" s="295">
        <f>SUM(Y362:AL362)</f>
        <v>0</v>
      </c>
    </row>
    <row r="363" spans="1:39" ht="15.5" hidden="1" outlineLevel="1">
      <c r="B363" s="293" t="s">
        <v>249</v>
      </c>
      <c r="C363" s="812"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816">
        <f>Y362</f>
        <v>0</v>
      </c>
      <c r="Z363" s="816">
        <f>Z362</f>
        <v>0</v>
      </c>
      <c r="AA363" s="816">
        <f t="shared" ref="AA363:AL363" si="85">AA362</f>
        <v>0</v>
      </c>
      <c r="AB363" s="816">
        <f t="shared" si="85"/>
        <v>0</v>
      </c>
      <c r="AC363" s="816">
        <f t="shared" si="85"/>
        <v>0</v>
      </c>
      <c r="AD363" s="816">
        <f t="shared" si="85"/>
        <v>0</v>
      </c>
      <c r="AE363" s="816">
        <f t="shared" si="85"/>
        <v>0</v>
      </c>
      <c r="AF363" s="816">
        <f t="shared" si="85"/>
        <v>0</v>
      </c>
      <c r="AG363" s="816">
        <f t="shared" si="85"/>
        <v>0</v>
      </c>
      <c r="AH363" s="816">
        <f t="shared" si="85"/>
        <v>0</v>
      </c>
      <c r="AI363" s="816">
        <f t="shared" si="85"/>
        <v>0</v>
      </c>
      <c r="AJ363" s="816">
        <f t="shared" si="85"/>
        <v>0</v>
      </c>
      <c r="AK363" s="816">
        <f t="shared" si="85"/>
        <v>0</v>
      </c>
      <c r="AL363" s="816">
        <f t="shared" si="85"/>
        <v>0</v>
      </c>
      <c r="AM363" s="305"/>
    </row>
    <row r="364" spans="1:39" ht="15.5" hidden="1" outlineLevel="1">
      <c r="A364" s="477"/>
      <c r="B364" s="320"/>
      <c r="C364" s="835"/>
      <c r="D364" s="812"/>
      <c r="E364" s="812"/>
      <c r="F364" s="812"/>
      <c r="G364" s="812"/>
      <c r="H364" s="812"/>
      <c r="I364" s="812"/>
      <c r="J364" s="812"/>
      <c r="K364" s="812"/>
      <c r="L364" s="812"/>
      <c r="M364" s="812"/>
      <c r="N364" s="835"/>
      <c r="O364" s="812"/>
      <c r="P364" s="812"/>
      <c r="Q364" s="812"/>
      <c r="R364" s="812"/>
      <c r="S364" s="812"/>
      <c r="T364" s="812"/>
      <c r="U364" s="812"/>
      <c r="V364" s="812"/>
      <c r="W364" s="812"/>
      <c r="X364" s="812"/>
      <c r="Y364" s="818"/>
      <c r="Z364" s="818"/>
      <c r="AA364" s="818"/>
      <c r="AB364" s="818"/>
      <c r="AC364" s="818"/>
      <c r="AD364" s="818"/>
      <c r="AE364" s="818"/>
      <c r="AF364" s="818"/>
      <c r="AG364" s="818"/>
      <c r="AH364" s="818"/>
      <c r="AI364" s="818"/>
      <c r="AJ364" s="818"/>
      <c r="AK364" s="818"/>
      <c r="AL364" s="818"/>
      <c r="AM364" s="305"/>
    </row>
    <row r="365" spans="1:39" ht="15.5" hidden="1" outlineLevel="1">
      <c r="A365" s="474">
        <v>28</v>
      </c>
      <c r="B365" s="318" t="s">
        <v>18</v>
      </c>
      <c r="C365" s="812"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865"/>
      <c r="Z365" s="391"/>
      <c r="AA365" s="391"/>
      <c r="AB365" s="391"/>
      <c r="AC365" s="391"/>
      <c r="AD365" s="391"/>
      <c r="AE365" s="391"/>
      <c r="AF365" s="391"/>
      <c r="AG365" s="391"/>
      <c r="AH365" s="391"/>
      <c r="AI365" s="391"/>
      <c r="AJ365" s="391"/>
      <c r="AK365" s="391"/>
      <c r="AL365" s="391"/>
      <c r="AM365" s="295">
        <f>SUM(Y365:AL365)</f>
        <v>0</v>
      </c>
    </row>
    <row r="366" spans="1:39" ht="15.5" hidden="1" outlineLevel="1">
      <c r="B366" s="293" t="s">
        <v>249</v>
      </c>
      <c r="C366" s="812"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816">
        <f>Y365</f>
        <v>0</v>
      </c>
      <c r="Z366" s="816">
        <f>Z365</f>
        <v>0</v>
      </c>
      <c r="AA366" s="816">
        <f t="shared" ref="AA366:AL366" si="86">AA365</f>
        <v>0</v>
      </c>
      <c r="AB366" s="816">
        <f t="shared" si="86"/>
        <v>0</v>
      </c>
      <c r="AC366" s="816">
        <f t="shared" si="86"/>
        <v>0</v>
      </c>
      <c r="AD366" s="816">
        <f t="shared" si="86"/>
        <v>0</v>
      </c>
      <c r="AE366" s="816">
        <f t="shared" si="86"/>
        <v>0</v>
      </c>
      <c r="AF366" s="816">
        <f t="shared" si="86"/>
        <v>0</v>
      </c>
      <c r="AG366" s="816">
        <f t="shared" si="86"/>
        <v>0</v>
      </c>
      <c r="AH366" s="816">
        <f t="shared" si="86"/>
        <v>0</v>
      </c>
      <c r="AI366" s="816">
        <f t="shared" si="86"/>
        <v>0</v>
      </c>
      <c r="AJ366" s="816">
        <f t="shared" si="86"/>
        <v>0</v>
      </c>
      <c r="AK366" s="816">
        <f t="shared" si="86"/>
        <v>0</v>
      </c>
      <c r="AL366" s="816">
        <f t="shared" si="86"/>
        <v>0</v>
      </c>
      <c r="AM366" s="296"/>
    </row>
    <row r="367" spans="1:39" ht="15.5" hidden="1" outlineLevel="1">
      <c r="A367" s="477"/>
      <c r="B367" s="319"/>
      <c r="C367" s="812"/>
      <c r="D367" s="812"/>
      <c r="E367" s="812"/>
      <c r="F367" s="812"/>
      <c r="G367" s="812"/>
      <c r="H367" s="812"/>
      <c r="I367" s="812"/>
      <c r="J367" s="812"/>
      <c r="K367" s="812"/>
      <c r="L367" s="812"/>
      <c r="M367" s="812"/>
      <c r="N367" s="812"/>
      <c r="O367" s="812"/>
      <c r="P367" s="812"/>
      <c r="Q367" s="812"/>
      <c r="R367" s="812"/>
      <c r="S367" s="812"/>
      <c r="T367" s="812"/>
      <c r="U367" s="812"/>
      <c r="V367" s="812"/>
      <c r="W367" s="812"/>
      <c r="X367" s="812"/>
      <c r="Y367" s="818"/>
      <c r="Z367" s="818"/>
      <c r="AA367" s="818"/>
      <c r="AB367" s="818"/>
      <c r="AC367" s="818"/>
      <c r="AD367" s="818"/>
      <c r="AE367" s="818"/>
      <c r="AF367" s="818"/>
      <c r="AG367" s="818"/>
      <c r="AH367" s="818"/>
      <c r="AI367" s="818"/>
      <c r="AJ367" s="818"/>
      <c r="AK367" s="818"/>
      <c r="AL367" s="818"/>
      <c r="AM367" s="305"/>
    </row>
    <row r="368" spans="1:39" ht="15.5" hidden="1" outlineLevel="1">
      <c r="A368" s="474">
        <v>29</v>
      </c>
      <c r="B368" s="321" t="s">
        <v>19</v>
      </c>
      <c r="C368" s="812"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865"/>
      <c r="Z368" s="391"/>
      <c r="AA368" s="391"/>
      <c r="AB368" s="391"/>
      <c r="AC368" s="391"/>
      <c r="AD368" s="391"/>
      <c r="AE368" s="391"/>
      <c r="AF368" s="391"/>
      <c r="AG368" s="391"/>
      <c r="AH368" s="391"/>
      <c r="AI368" s="391"/>
      <c r="AJ368" s="391"/>
      <c r="AK368" s="391"/>
      <c r="AL368" s="391"/>
      <c r="AM368" s="295">
        <f>SUM(Y368:AL368)</f>
        <v>0</v>
      </c>
    </row>
    <row r="369" spans="1:39" ht="15.5" hidden="1" outlineLevel="1">
      <c r="B369" s="321" t="s">
        <v>249</v>
      </c>
      <c r="C369" s="812"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816">
        <f>Y368</f>
        <v>0</v>
      </c>
      <c r="Z369" s="816">
        <f t="shared" ref="Z369:AL369" si="87">Z368</f>
        <v>0</v>
      </c>
      <c r="AA369" s="816">
        <f t="shared" si="87"/>
        <v>0</v>
      </c>
      <c r="AB369" s="816">
        <f t="shared" si="87"/>
        <v>0</v>
      </c>
      <c r="AC369" s="816">
        <f t="shared" si="87"/>
        <v>0</v>
      </c>
      <c r="AD369" s="816">
        <f t="shared" si="87"/>
        <v>0</v>
      </c>
      <c r="AE369" s="816">
        <f t="shared" si="87"/>
        <v>0</v>
      </c>
      <c r="AF369" s="816">
        <f t="shared" si="87"/>
        <v>0</v>
      </c>
      <c r="AG369" s="816">
        <f t="shared" si="87"/>
        <v>0</v>
      </c>
      <c r="AH369" s="816">
        <f t="shared" si="87"/>
        <v>0</v>
      </c>
      <c r="AI369" s="816">
        <f t="shared" si="87"/>
        <v>0</v>
      </c>
      <c r="AJ369" s="816">
        <f t="shared" si="87"/>
        <v>0</v>
      </c>
      <c r="AK369" s="816">
        <f t="shared" si="87"/>
        <v>0</v>
      </c>
      <c r="AL369" s="816">
        <f t="shared" si="87"/>
        <v>0</v>
      </c>
      <c r="AM369" s="296"/>
    </row>
    <row r="370" spans="1:39" ht="15.5" hidden="1" outlineLevel="1">
      <c r="B370" s="321"/>
      <c r="C370" s="812"/>
      <c r="D370" s="812"/>
      <c r="E370" s="812"/>
      <c r="F370" s="812"/>
      <c r="G370" s="812"/>
      <c r="H370" s="812"/>
      <c r="I370" s="812"/>
      <c r="J370" s="812"/>
      <c r="K370" s="812"/>
      <c r="L370" s="812"/>
      <c r="M370" s="812"/>
      <c r="N370" s="812"/>
      <c r="O370" s="812"/>
      <c r="P370" s="812"/>
      <c r="Q370" s="812"/>
      <c r="R370" s="812"/>
      <c r="S370" s="812"/>
      <c r="T370" s="812"/>
      <c r="U370" s="812"/>
      <c r="V370" s="812"/>
      <c r="W370" s="812"/>
      <c r="X370" s="812"/>
      <c r="Y370" s="833"/>
      <c r="Z370" s="833"/>
      <c r="AA370" s="833"/>
      <c r="AB370" s="833"/>
      <c r="AC370" s="833"/>
      <c r="AD370" s="833"/>
      <c r="AE370" s="833"/>
      <c r="AF370" s="833"/>
      <c r="AG370" s="833"/>
      <c r="AH370" s="833"/>
      <c r="AI370" s="833"/>
      <c r="AJ370" s="833"/>
      <c r="AK370" s="833"/>
      <c r="AL370" s="833"/>
      <c r="AM370" s="311"/>
    </row>
    <row r="371" spans="1:39" s="283" customFormat="1" ht="15.5" hidden="1" outlineLevel="1">
      <c r="A371" s="474">
        <v>30</v>
      </c>
      <c r="B371" s="321" t="s">
        <v>488</v>
      </c>
      <c r="C371" s="812"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814"/>
      <c r="Z371" s="814"/>
      <c r="AA371" s="814"/>
      <c r="AB371" s="814"/>
      <c r="AC371" s="814"/>
      <c r="AD371" s="814"/>
      <c r="AE371" s="814"/>
      <c r="AF371" s="814"/>
      <c r="AG371" s="814"/>
      <c r="AH371" s="814"/>
      <c r="AI371" s="814"/>
      <c r="AJ371" s="814"/>
      <c r="AK371" s="814"/>
      <c r="AL371" s="814"/>
      <c r="AM371" s="295">
        <f>SUM(Y371:AL371)</f>
        <v>0</v>
      </c>
    </row>
    <row r="372" spans="1:39" s="283" customFormat="1" ht="15.5" hidden="1" outlineLevel="1">
      <c r="A372" s="474"/>
      <c r="B372" s="321" t="s">
        <v>249</v>
      </c>
      <c r="C372" s="812"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816">
        <f>Y371</f>
        <v>0</v>
      </c>
      <c r="Z372" s="816">
        <f t="shared" ref="Z372:AL372" si="88">Z371</f>
        <v>0</v>
      </c>
      <c r="AA372" s="816">
        <f t="shared" si="88"/>
        <v>0</v>
      </c>
      <c r="AB372" s="816">
        <f t="shared" si="88"/>
        <v>0</v>
      </c>
      <c r="AC372" s="816">
        <f t="shared" si="88"/>
        <v>0</v>
      </c>
      <c r="AD372" s="816">
        <f t="shared" si="88"/>
        <v>0</v>
      </c>
      <c r="AE372" s="816">
        <f t="shared" si="88"/>
        <v>0</v>
      </c>
      <c r="AF372" s="816">
        <f t="shared" si="88"/>
        <v>0</v>
      </c>
      <c r="AG372" s="816">
        <f t="shared" si="88"/>
        <v>0</v>
      </c>
      <c r="AH372" s="816">
        <f t="shared" si="88"/>
        <v>0</v>
      </c>
      <c r="AI372" s="816">
        <f t="shared" si="88"/>
        <v>0</v>
      </c>
      <c r="AJ372" s="816">
        <f t="shared" si="88"/>
        <v>0</v>
      </c>
      <c r="AK372" s="816">
        <f t="shared" si="88"/>
        <v>0</v>
      </c>
      <c r="AL372" s="816">
        <f t="shared" si="88"/>
        <v>0</v>
      </c>
      <c r="AM372" s="296"/>
    </row>
    <row r="373" spans="1:39" s="283" customFormat="1" ht="15.5" hidden="1" outlineLevel="1">
      <c r="A373" s="474"/>
      <c r="B373" s="321"/>
      <c r="C373" s="812"/>
      <c r="D373" s="812"/>
      <c r="E373" s="812"/>
      <c r="F373" s="812"/>
      <c r="G373" s="812"/>
      <c r="H373" s="812"/>
      <c r="I373" s="812"/>
      <c r="J373" s="812"/>
      <c r="K373" s="812"/>
      <c r="L373" s="812"/>
      <c r="M373" s="812"/>
      <c r="N373" s="812"/>
      <c r="O373" s="812"/>
      <c r="P373" s="812"/>
      <c r="Q373" s="812"/>
      <c r="R373" s="812"/>
      <c r="S373" s="812"/>
      <c r="T373" s="812"/>
      <c r="U373" s="812"/>
      <c r="V373" s="812"/>
      <c r="W373" s="812"/>
      <c r="X373" s="812"/>
      <c r="Y373" s="818"/>
      <c r="Z373" s="818"/>
      <c r="AA373" s="818"/>
      <c r="AB373" s="818"/>
      <c r="AC373" s="818"/>
      <c r="AD373" s="818"/>
      <c r="AE373" s="818"/>
      <c r="AF373" s="818"/>
      <c r="AG373" s="818"/>
      <c r="AH373" s="818"/>
      <c r="AI373" s="818"/>
      <c r="AJ373" s="818"/>
      <c r="AK373" s="818"/>
      <c r="AL373" s="818"/>
      <c r="AM373" s="311"/>
    </row>
    <row r="374" spans="1:39" s="283" customFormat="1" ht="15.5" hidden="1" outlineLevel="1">
      <c r="A374" s="474"/>
      <c r="B374" s="287" t="s">
        <v>489</v>
      </c>
      <c r="C374" s="812"/>
      <c r="D374" s="812"/>
      <c r="E374" s="812"/>
      <c r="F374" s="812"/>
      <c r="G374" s="812"/>
      <c r="H374" s="812"/>
      <c r="I374" s="812"/>
      <c r="J374" s="812"/>
      <c r="K374" s="812"/>
      <c r="L374" s="812"/>
      <c r="M374" s="812"/>
      <c r="N374" s="812"/>
      <c r="O374" s="812"/>
      <c r="P374" s="812"/>
      <c r="Q374" s="812"/>
      <c r="R374" s="812"/>
      <c r="S374" s="812"/>
      <c r="T374" s="812"/>
      <c r="U374" s="812"/>
      <c r="V374" s="812"/>
      <c r="W374" s="812"/>
      <c r="X374" s="812"/>
      <c r="Y374" s="818"/>
      <c r="Z374" s="818"/>
      <c r="AA374" s="818"/>
      <c r="AB374" s="818"/>
      <c r="AC374" s="818"/>
      <c r="AD374" s="818"/>
      <c r="AE374" s="818"/>
      <c r="AF374" s="818"/>
      <c r="AG374" s="818"/>
      <c r="AH374" s="818"/>
      <c r="AI374" s="818"/>
      <c r="AJ374" s="818"/>
      <c r="AK374" s="818"/>
      <c r="AL374" s="818"/>
      <c r="AM374" s="311"/>
    </row>
    <row r="375" spans="1:39" s="283" customFormat="1" ht="15.5" hidden="1" outlineLevel="1">
      <c r="A375" s="474">
        <v>31</v>
      </c>
      <c r="B375" s="321" t="s">
        <v>490</v>
      </c>
      <c r="C375" s="812"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814"/>
      <c r="Z375" s="814"/>
      <c r="AA375" s="814"/>
      <c r="AB375" s="814"/>
      <c r="AC375" s="814"/>
      <c r="AD375" s="814"/>
      <c r="AE375" s="814"/>
      <c r="AF375" s="814"/>
      <c r="AG375" s="814"/>
      <c r="AH375" s="814"/>
      <c r="AI375" s="814"/>
      <c r="AJ375" s="814"/>
      <c r="AK375" s="814"/>
      <c r="AL375" s="814"/>
      <c r="AM375" s="295">
        <f>SUM(Y375:AL375)</f>
        <v>0</v>
      </c>
    </row>
    <row r="376" spans="1:39" s="283" customFormat="1" ht="15.5" hidden="1" outlineLevel="1">
      <c r="A376" s="474"/>
      <c r="B376" s="321" t="s">
        <v>249</v>
      </c>
      <c r="C376" s="812"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816">
        <f>Y375</f>
        <v>0</v>
      </c>
      <c r="Z376" s="816">
        <f t="shared" ref="Z376:AL376" si="89">Z375</f>
        <v>0</v>
      </c>
      <c r="AA376" s="816">
        <f t="shared" si="89"/>
        <v>0</v>
      </c>
      <c r="AB376" s="816">
        <f t="shared" si="89"/>
        <v>0</v>
      </c>
      <c r="AC376" s="816">
        <f t="shared" si="89"/>
        <v>0</v>
      </c>
      <c r="AD376" s="816">
        <f t="shared" si="89"/>
        <v>0</v>
      </c>
      <c r="AE376" s="816">
        <f t="shared" si="89"/>
        <v>0</v>
      </c>
      <c r="AF376" s="816">
        <f t="shared" si="89"/>
        <v>0</v>
      </c>
      <c r="AG376" s="816">
        <f t="shared" si="89"/>
        <v>0</v>
      </c>
      <c r="AH376" s="816">
        <f t="shared" si="89"/>
        <v>0</v>
      </c>
      <c r="AI376" s="816">
        <f t="shared" si="89"/>
        <v>0</v>
      </c>
      <c r="AJ376" s="816">
        <f t="shared" si="89"/>
        <v>0</v>
      </c>
      <c r="AK376" s="816">
        <f t="shared" si="89"/>
        <v>0</v>
      </c>
      <c r="AL376" s="816">
        <f t="shared" si="89"/>
        <v>0</v>
      </c>
      <c r="AM376" s="296"/>
    </row>
    <row r="377" spans="1:39" s="283" customFormat="1" ht="15.5" hidden="1" outlineLevel="1">
      <c r="A377" s="474"/>
      <c r="B377" s="321"/>
      <c r="C377" s="812"/>
      <c r="D377" s="812"/>
      <c r="E377" s="812"/>
      <c r="F377" s="812"/>
      <c r="G377" s="812"/>
      <c r="H377" s="812"/>
      <c r="I377" s="812"/>
      <c r="J377" s="812"/>
      <c r="K377" s="812"/>
      <c r="L377" s="812"/>
      <c r="M377" s="812"/>
      <c r="N377" s="812"/>
      <c r="O377" s="812"/>
      <c r="P377" s="812"/>
      <c r="Q377" s="812"/>
      <c r="R377" s="812"/>
      <c r="S377" s="812"/>
      <c r="T377" s="812"/>
      <c r="U377" s="812"/>
      <c r="V377" s="812"/>
      <c r="W377" s="812"/>
      <c r="X377" s="812"/>
      <c r="Y377" s="818"/>
      <c r="Z377" s="818"/>
      <c r="AA377" s="818"/>
      <c r="AB377" s="818"/>
      <c r="AC377" s="818"/>
      <c r="AD377" s="818"/>
      <c r="AE377" s="818"/>
      <c r="AF377" s="818"/>
      <c r="AG377" s="818"/>
      <c r="AH377" s="818"/>
      <c r="AI377" s="818"/>
      <c r="AJ377" s="818"/>
      <c r="AK377" s="818"/>
      <c r="AL377" s="818"/>
      <c r="AM377" s="311"/>
    </row>
    <row r="378" spans="1:39" s="283" customFormat="1" ht="15.5" hidden="1" outlineLevel="1">
      <c r="A378" s="474">
        <v>32</v>
      </c>
      <c r="B378" s="321" t="s">
        <v>491</v>
      </c>
      <c r="C378" s="812"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814"/>
      <c r="Z378" s="814"/>
      <c r="AA378" s="814"/>
      <c r="AB378" s="814"/>
      <c r="AC378" s="814"/>
      <c r="AD378" s="814"/>
      <c r="AE378" s="814"/>
      <c r="AF378" s="814"/>
      <c r="AG378" s="814"/>
      <c r="AH378" s="814"/>
      <c r="AI378" s="814"/>
      <c r="AJ378" s="814"/>
      <c r="AK378" s="814"/>
      <c r="AL378" s="814"/>
      <c r="AM378" s="295">
        <f>SUM(Y378:AL378)</f>
        <v>0</v>
      </c>
    </row>
    <row r="379" spans="1:39" s="283" customFormat="1" ht="15.5" hidden="1" outlineLevel="1">
      <c r="A379" s="474"/>
      <c r="B379" s="321" t="s">
        <v>249</v>
      </c>
      <c r="C379" s="812"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816">
        <f>Y378</f>
        <v>0</v>
      </c>
      <c r="Z379" s="816">
        <f t="shared" ref="Z379:AL379" si="90">Z378</f>
        <v>0</v>
      </c>
      <c r="AA379" s="816">
        <f t="shared" si="90"/>
        <v>0</v>
      </c>
      <c r="AB379" s="816">
        <f t="shared" si="90"/>
        <v>0</v>
      </c>
      <c r="AC379" s="816">
        <f t="shared" si="90"/>
        <v>0</v>
      </c>
      <c r="AD379" s="816">
        <f t="shared" si="90"/>
        <v>0</v>
      </c>
      <c r="AE379" s="816">
        <f t="shared" si="90"/>
        <v>0</v>
      </c>
      <c r="AF379" s="816">
        <f t="shared" si="90"/>
        <v>0</v>
      </c>
      <c r="AG379" s="816">
        <f t="shared" si="90"/>
        <v>0</v>
      </c>
      <c r="AH379" s="816">
        <f t="shared" si="90"/>
        <v>0</v>
      </c>
      <c r="AI379" s="816">
        <f t="shared" si="90"/>
        <v>0</v>
      </c>
      <c r="AJ379" s="816">
        <f t="shared" si="90"/>
        <v>0</v>
      </c>
      <c r="AK379" s="816">
        <f t="shared" si="90"/>
        <v>0</v>
      </c>
      <c r="AL379" s="816">
        <f t="shared" si="90"/>
        <v>0</v>
      </c>
      <c r="AM379" s="296"/>
    </row>
    <row r="380" spans="1:39" s="283" customFormat="1" ht="15.5" hidden="1" outlineLevel="1">
      <c r="A380" s="474"/>
      <c r="B380" s="321"/>
      <c r="C380" s="812"/>
      <c r="D380" s="812"/>
      <c r="E380" s="812"/>
      <c r="F380" s="812"/>
      <c r="G380" s="812"/>
      <c r="H380" s="812"/>
      <c r="I380" s="812"/>
      <c r="J380" s="812"/>
      <c r="K380" s="812"/>
      <c r="L380" s="812"/>
      <c r="M380" s="812"/>
      <c r="N380" s="812"/>
      <c r="O380" s="812"/>
      <c r="P380" s="812"/>
      <c r="Q380" s="812"/>
      <c r="R380" s="812"/>
      <c r="S380" s="812"/>
      <c r="T380" s="812"/>
      <c r="U380" s="812"/>
      <c r="V380" s="812"/>
      <c r="W380" s="812"/>
      <c r="X380" s="812"/>
      <c r="Y380" s="818"/>
      <c r="Z380" s="818"/>
      <c r="AA380" s="818"/>
      <c r="AB380" s="818"/>
      <c r="AC380" s="818"/>
      <c r="AD380" s="818"/>
      <c r="AE380" s="818"/>
      <c r="AF380" s="818"/>
      <c r="AG380" s="818"/>
      <c r="AH380" s="818"/>
      <c r="AI380" s="818"/>
      <c r="AJ380" s="818"/>
      <c r="AK380" s="818"/>
      <c r="AL380" s="818"/>
      <c r="AM380" s="311"/>
    </row>
    <row r="381" spans="1:39" s="283" customFormat="1" ht="15.5" hidden="1" outlineLevel="1">
      <c r="A381" s="474">
        <v>33</v>
      </c>
      <c r="B381" s="321" t="s">
        <v>492</v>
      </c>
      <c r="C381" s="812"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814"/>
      <c r="Z381" s="814"/>
      <c r="AA381" s="814"/>
      <c r="AB381" s="814"/>
      <c r="AC381" s="814"/>
      <c r="AD381" s="814"/>
      <c r="AE381" s="814"/>
      <c r="AF381" s="814"/>
      <c r="AG381" s="814"/>
      <c r="AH381" s="814"/>
      <c r="AI381" s="814"/>
      <c r="AJ381" s="814"/>
      <c r="AK381" s="814"/>
      <c r="AL381" s="814"/>
      <c r="AM381" s="295">
        <f>SUM(Y381:AL381)</f>
        <v>0</v>
      </c>
    </row>
    <row r="382" spans="1:39" s="283" customFormat="1" ht="15.5" hidden="1" outlineLevel="1">
      <c r="A382" s="474"/>
      <c r="B382" s="321" t="s">
        <v>249</v>
      </c>
      <c r="C382" s="812"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816">
        <f>Y381</f>
        <v>0</v>
      </c>
      <c r="Z382" s="816">
        <f t="shared" ref="Z382:AK382" si="91">Z381</f>
        <v>0</v>
      </c>
      <c r="AA382" s="816">
        <f t="shared" si="91"/>
        <v>0</v>
      </c>
      <c r="AB382" s="816">
        <f t="shared" si="91"/>
        <v>0</v>
      </c>
      <c r="AC382" s="816">
        <f t="shared" si="91"/>
        <v>0</v>
      </c>
      <c r="AD382" s="816">
        <f t="shared" si="91"/>
        <v>0</v>
      </c>
      <c r="AE382" s="816">
        <f t="shared" si="91"/>
        <v>0</v>
      </c>
      <c r="AF382" s="816">
        <f t="shared" si="91"/>
        <v>0</v>
      </c>
      <c r="AG382" s="816">
        <f t="shared" si="91"/>
        <v>0</v>
      </c>
      <c r="AH382" s="816">
        <f t="shared" si="91"/>
        <v>0</v>
      </c>
      <c r="AI382" s="816">
        <f t="shared" si="91"/>
        <v>0</v>
      </c>
      <c r="AJ382" s="816">
        <f t="shared" si="91"/>
        <v>0</v>
      </c>
      <c r="AK382" s="816">
        <f t="shared" si="91"/>
        <v>0</v>
      </c>
      <c r="AL382" s="816">
        <f>AL381</f>
        <v>0</v>
      </c>
      <c r="AM382" s="296"/>
    </row>
    <row r="383" spans="1:39" ht="15.5" hidden="1" outlineLevel="1">
      <c r="B383" s="313"/>
      <c r="C383" s="836"/>
      <c r="D383" s="837"/>
      <c r="E383" s="837"/>
      <c r="F383" s="837"/>
      <c r="G383" s="837"/>
      <c r="H383" s="837"/>
      <c r="I383" s="837"/>
      <c r="J383" s="837"/>
      <c r="K383" s="837"/>
      <c r="L383" s="837"/>
      <c r="M383" s="837"/>
      <c r="N383" s="837"/>
      <c r="O383" s="837"/>
      <c r="P383" s="837"/>
      <c r="Q383" s="837"/>
      <c r="R383" s="837"/>
      <c r="S383" s="837"/>
      <c r="T383" s="837"/>
      <c r="U383" s="837"/>
      <c r="V383" s="837"/>
      <c r="W383" s="837"/>
      <c r="X383" s="837"/>
      <c r="Y383" s="867"/>
      <c r="Z383" s="867"/>
      <c r="AA383" s="867"/>
      <c r="AB383" s="867"/>
      <c r="AC383" s="867"/>
      <c r="AD383" s="867"/>
      <c r="AE383" s="867"/>
      <c r="AF383" s="867"/>
      <c r="AG383" s="867"/>
      <c r="AH383" s="867"/>
      <c r="AI383" s="867"/>
      <c r="AJ383" s="867"/>
      <c r="AK383" s="867"/>
      <c r="AL383" s="867"/>
      <c r="AM383" s="305"/>
    </row>
    <row r="384" spans="1:39" ht="15.5">
      <c r="B384" s="323" t="s">
        <v>250</v>
      </c>
      <c r="C384" s="325"/>
      <c r="D384" s="325">
        <f>SUM(D279:D382)</f>
        <v>2655132.6556305108</v>
      </c>
      <c r="E384" s="325"/>
      <c r="F384" s="325"/>
      <c r="G384" s="325"/>
      <c r="H384" s="325"/>
      <c r="I384" s="325"/>
      <c r="J384" s="325"/>
      <c r="K384" s="325"/>
      <c r="L384" s="325"/>
      <c r="M384" s="325"/>
      <c r="N384" s="325"/>
      <c r="O384" s="325">
        <f>SUM(O279:O382)</f>
        <v>607.91369441299992</v>
      </c>
      <c r="P384" s="325"/>
      <c r="Q384" s="325"/>
      <c r="R384" s="325"/>
      <c r="S384" s="325"/>
      <c r="T384" s="325"/>
      <c r="U384" s="325"/>
      <c r="V384" s="325"/>
      <c r="W384" s="325"/>
      <c r="X384" s="325"/>
      <c r="Y384" s="325">
        <f>IF(Y278="kWh",SUMPRODUCT(D279:D382,Y279:Y382))</f>
        <v>0</v>
      </c>
      <c r="Z384" s="325">
        <f>IF(Z278="kWh",SUMPRODUCT(D279:D382,Z279:Z382))</f>
        <v>0</v>
      </c>
      <c r="AA384" s="325">
        <f>IF(AA278="kW",SUMPRODUCT(N279:N382,O279:O382,AA279:AA382),SUMPRODUCT(D279:D382,AA279:AA382))</f>
        <v>0</v>
      </c>
      <c r="AB384" s="325">
        <f>IF(AB278="kW",SUMPRODUCT(N279:N382,O279:O382,AB279:AB382),SUMPRODUCT(D279:D382,AB279:AB382))</f>
        <v>0</v>
      </c>
      <c r="AC384" s="325">
        <f>IF(AC278="kW",SUMPRODUCT(N279:N382,O279:O382,AC279:AC382),SUMPRODUCT(D279:D382,AC279:AC382))</f>
        <v>0</v>
      </c>
      <c r="AD384" s="325">
        <f>IF(AD278="kW",SUMPRODUCT(N279:N382,O279:O382,AD279:AD382),SUMPRODUCT(D279:D382,AD279:AD382))</f>
        <v>413672.2485179716</v>
      </c>
      <c r="AE384" s="325">
        <f>IF(AE278="kW",SUMPRODUCT(N279:N382,O279:O382,AE279:AE382),SUMPRODUCT(D279:D382,AE279:AE382))</f>
        <v>1279521.0633920645</v>
      </c>
      <c r="AF384" s="325">
        <f>IF(AF278="kW",SUMPRODUCT(N279:N382,O279:O382,AF279:AF382),SUMPRODUCT(D279:D382,AF279:AF382))</f>
        <v>1979.1973925935508</v>
      </c>
      <c r="AG384" s="325">
        <f>IF(AG278="kW",SUMPRODUCT(N279:N382,O279:O382,AG279:AG382),SUMPRODUCT(D279:D382,AG279:AG382))</f>
        <v>0</v>
      </c>
      <c r="AH384" s="325">
        <f>IF(AH278="kW",SUMPRODUCT(N279:N382,O279:O382,AH279:AH382),SUMPRODUCT(D279:D382,AH279:AH382))</f>
        <v>0</v>
      </c>
      <c r="AI384" s="325">
        <f>IF(AI278="kW",SUMPRODUCT(N279:N382,O279:O382,AI279:AI382),SUMPRODUCT(D279:D382,AI279:AI382))</f>
        <v>0</v>
      </c>
      <c r="AJ384" s="325">
        <f>IF(AJ278="kW",SUMPRODUCT(N279:N382,O279:O382,AJ279:AJ382),SUMPRODUCT(D279:D382,AJ279:AJ382))</f>
        <v>0</v>
      </c>
      <c r="AK384" s="325">
        <f>IF(AK278="kW",SUMPRODUCT(N279:N382,O279:O382,AK279:AK382),SUMPRODUCT(D279:D382,AK279:AK382))</f>
        <v>0</v>
      </c>
      <c r="AL384" s="325">
        <f>IF(AL278="kW",SUMPRODUCT(N279:N382,O279:O382,AL279:AL382),SUMPRODUCT(D279:D382,AL279:AL382))</f>
        <v>0</v>
      </c>
      <c r="AM384" s="326"/>
    </row>
    <row r="385" spans="1:41" ht="15.5">
      <c r="B385" s="368" t="s">
        <v>251</v>
      </c>
      <c r="C385" s="369"/>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24">
        <f>HLOOKUP(Y277,'2. LRAMVA Threshold'!$B$42:$Q$53,5,FALSE)</f>
        <v>0</v>
      </c>
      <c r="Z385" s="324">
        <f>HLOOKUP(Z277,'2. LRAMVA Threshold'!$B$42:$Q$53,5,FALSE)</f>
        <v>0</v>
      </c>
      <c r="AA385" s="324">
        <f>HLOOKUP(AA277,'2. LRAMVA Threshold'!$B$42:$Q$53,5,FALSE)</f>
        <v>0</v>
      </c>
      <c r="AB385" s="324">
        <f>HLOOKUP(AB277,'2. LRAMVA Threshold'!$B$42:$Q$53,5,FALSE)</f>
        <v>0</v>
      </c>
      <c r="AC385" s="324">
        <f>HLOOKUP(AC277,'2. LRAMVA Threshold'!$B$42:$Q$53,5,FALSE)</f>
        <v>0</v>
      </c>
      <c r="AD385" s="324">
        <f>HLOOKUP(AD277,'2. LRAMVA Threshold'!$B$42:$Q$53,5,FALSE)</f>
        <v>0</v>
      </c>
      <c r="AE385" s="324">
        <f>HLOOKUP(AE277,'2. LRAMVA Threshold'!$B$42:$Q$53,5,FALSE)</f>
        <v>0</v>
      </c>
      <c r="AF385" s="324">
        <f>HLOOKUP(AF277,'2. LRAMVA Threshold'!$B$42:$Q$53,5,FALSE)</f>
        <v>0</v>
      </c>
      <c r="AG385" s="324">
        <f>HLOOKUP(AG277,'2. LRAMVA Threshold'!$B$42:$Q$53,5,FALSE)</f>
        <v>0</v>
      </c>
      <c r="AH385" s="324">
        <f>HLOOKUP(AH277,'2. LRAMVA Threshold'!$B$42:$Q$53,5,FALSE)</f>
        <v>0</v>
      </c>
      <c r="AI385" s="324">
        <f>HLOOKUP(AI277,'2. LRAMVA Threshold'!$B$42:$Q$53,5,FALSE)</f>
        <v>0</v>
      </c>
      <c r="AJ385" s="324">
        <f>HLOOKUP(AJ277,'2. LRAMVA Threshold'!$B$42:$Q$53,5,FALSE)</f>
        <v>0</v>
      </c>
      <c r="AK385" s="324">
        <f>HLOOKUP(AK277,'2. LRAMVA Threshold'!$B$42:$Q$53,5,FALSE)</f>
        <v>0</v>
      </c>
      <c r="AL385" s="324">
        <f>HLOOKUP(AL277,'2. LRAMVA Threshold'!$B$42:$Q$53,5,FALSE)</f>
        <v>0</v>
      </c>
      <c r="AM385" s="370"/>
    </row>
    <row r="386" spans="1:41" ht="15.5">
      <c r="B386" s="486"/>
      <c r="C386" s="372"/>
      <c r="D386" s="373"/>
      <c r="E386" s="373"/>
      <c r="F386" s="373"/>
      <c r="G386" s="373"/>
      <c r="H386" s="373"/>
      <c r="I386" s="373"/>
      <c r="J386" s="373"/>
      <c r="K386" s="373"/>
      <c r="L386" s="373"/>
      <c r="M386" s="373"/>
      <c r="N386" s="373"/>
      <c r="O386" s="374"/>
      <c r="P386" s="373"/>
      <c r="Q386" s="373"/>
      <c r="R386" s="373"/>
      <c r="S386" s="375"/>
      <c r="T386" s="375"/>
      <c r="U386" s="375"/>
      <c r="V386" s="375"/>
      <c r="W386" s="373"/>
      <c r="X386" s="373"/>
      <c r="Y386" s="376"/>
      <c r="Z386" s="376"/>
      <c r="AA386" s="376"/>
      <c r="AB386" s="376"/>
      <c r="AC386" s="376"/>
      <c r="AD386" s="376"/>
      <c r="AE386" s="376"/>
      <c r="AF386" s="376"/>
      <c r="AG386" s="376"/>
      <c r="AH386" s="376"/>
      <c r="AI386" s="376"/>
      <c r="AJ386" s="376"/>
      <c r="AK386" s="376"/>
      <c r="AL386" s="376"/>
      <c r="AM386" s="377"/>
    </row>
    <row r="387" spans="1:41" ht="15.5">
      <c r="B387" s="321" t="s">
        <v>166</v>
      </c>
      <c r="C387" s="338"/>
      <c r="D387" s="338"/>
      <c r="E387" s="868"/>
      <c r="F387" s="868"/>
      <c r="G387" s="868"/>
      <c r="H387" s="868"/>
      <c r="I387" s="868"/>
      <c r="J387" s="868"/>
      <c r="K387" s="868"/>
      <c r="L387" s="868"/>
      <c r="M387" s="868"/>
      <c r="N387" s="868"/>
      <c r="O387" s="812"/>
      <c r="P387" s="841"/>
      <c r="Q387" s="841"/>
      <c r="R387" s="841"/>
      <c r="S387" s="337"/>
      <c r="T387" s="337"/>
      <c r="U387" s="337"/>
      <c r="V387" s="337"/>
      <c r="W387" s="841"/>
      <c r="X387" s="841"/>
      <c r="Y387" s="842">
        <f>HLOOKUP(Y$20,'3.  Distribution Rates'!$C$122:$P$133,5,FALSE)</f>
        <v>0</v>
      </c>
      <c r="Z387" s="842">
        <f>HLOOKUP(Z$20,'3.  Distribution Rates'!$C$122:$P$133,5,FALSE)</f>
        <v>0</v>
      </c>
      <c r="AA387" s="842">
        <f>HLOOKUP(AA$20,'3.  Distribution Rates'!$C$122:$P$133,5,FALSE)</f>
        <v>0</v>
      </c>
      <c r="AB387" s="842">
        <f>HLOOKUP(AB$20,'3.  Distribution Rates'!$C$122:$P$133,5,FALSE)</f>
        <v>0</v>
      </c>
      <c r="AC387" s="842">
        <f>HLOOKUP(AC$20,'3.  Distribution Rates'!$C$122:$P$133,5,FALSE)</f>
        <v>0</v>
      </c>
      <c r="AD387" s="842">
        <f>HLOOKUP(AD$20,'3.  Distribution Rates'!$C$122:$P$133,5,FALSE)</f>
        <v>0</v>
      </c>
      <c r="AE387" s="842">
        <f>HLOOKUP(AE$20,'3.  Distribution Rates'!$C$122:$P$133,5,FALSE)</f>
        <v>0</v>
      </c>
      <c r="AF387" s="842">
        <f>HLOOKUP(AF$20,'3.  Distribution Rates'!$C$122:$P$133,5,FALSE)</f>
        <v>0</v>
      </c>
      <c r="AG387" s="842">
        <f>HLOOKUP(AG$20,'3.  Distribution Rates'!$C$122:$P$133,5,FALSE)</f>
        <v>0</v>
      </c>
      <c r="AH387" s="842">
        <f>HLOOKUP(AH$20,'3.  Distribution Rates'!$C$122:$P$133,5,FALSE)</f>
        <v>0</v>
      </c>
      <c r="AI387" s="842">
        <f>HLOOKUP(AI$20,'3.  Distribution Rates'!$C$122:$P$133,5,FALSE)</f>
        <v>0</v>
      </c>
      <c r="AJ387" s="842">
        <f>HLOOKUP(AJ$20,'3.  Distribution Rates'!$C$122:$P$133,5,FALSE)</f>
        <v>0</v>
      </c>
      <c r="AK387" s="842">
        <f>HLOOKUP(AK$20,'3.  Distribution Rates'!$C$122:$P$133,5,FALSE)</f>
        <v>0</v>
      </c>
      <c r="AL387" s="842">
        <f>HLOOKUP(AL$20,'3.  Distribution Rates'!$C$122:$P$133,5,FALSE)</f>
        <v>0</v>
      </c>
      <c r="AM387" s="378"/>
    </row>
    <row r="388" spans="1:41" ht="15.5">
      <c r="B388" s="321" t="s">
        <v>156</v>
      </c>
      <c r="C388" s="843"/>
      <c r="D388" s="283"/>
      <c r="E388" s="848"/>
      <c r="F388" s="848"/>
      <c r="G388" s="848"/>
      <c r="H388" s="848"/>
      <c r="I388" s="848"/>
      <c r="J388" s="848"/>
      <c r="K388" s="848"/>
      <c r="L388" s="848"/>
      <c r="M388" s="848"/>
      <c r="N388" s="848"/>
      <c r="O388" s="812"/>
      <c r="P388" s="848"/>
      <c r="Q388" s="848"/>
      <c r="R388" s="848"/>
      <c r="S388" s="283"/>
      <c r="T388" s="283"/>
      <c r="U388" s="283"/>
      <c r="V388" s="283"/>
      <c r="W388" s="848"/>
      <c r="X388" s="848"/>
      <c r="Y388" s="358">
        <f t="shared" ref="Y388:AL388" si="92">Y136*Y387</f>
        <v>0</v>
      </c>
      <c r="Z388" s="358">
        <f t="shared" si="92"/>
        <v>0</v>
      </c>
      <c r="AA388" s="358">
        <f t="shared" si="92"/>
        <v>0</v>
      </c>
      <c r="AB388" s="358">
        <f t="shared" si="92"/>
        <v>0</v>
      </c>
      <c r="AC388" s="358">
        <f t="shared" si="92"/>
        <v>0</v>
      </c>
      <c r="AD388" s="358">
        <f t="shared" si="92"/>
        <v>0</v>
      </c>
      <c r="AE388" s="358">
        <f t="shared" si="92"/>
        <v>0</v>
      </c>
      <c r="AF388" s="358">
        <f t="shared" si="92"/>
        <v>0</v>
      </c>
      <c r="AG388" s="358">
        <f t="shared" si="92"/>
        <v>0</v>
      </c>
      <c r="AH388" s="358">
        <f t="shared" si="92"/>
        <v>0</v>
      </c>
      <c r="AI388" s="358">
        <f t="shared" si="92"/>
        <v>0</v>
      </c>
      <c r="AJ388" s="358">
        <f t="shared" si="92"/>
        <v>0</v>
      </c>
      <c r="AK388" s="358">
        <f t="shared" si="92"/>
        <v>0</v>
      </c>
      <c r="AL388" s="358">
        <f t="shared" si="92"/>
        <v>0</v>
      </c>
      <c r="AM388" s="593">
        <f>SUM(Y388:AL388)</f>
        <v>0</v>
      </c>
      <c r="AO388" s="283"/>
    </row>
    <row r="389" spans="1:41" ht="15.5">
      <c r="B389" s="321" t="s">
        <v>157</v>
      </c>
      <c r="C389" s="843"/>
      <c r="D389" s="283"/>
      <c r="E389" s="848"/>
      <c r="F389" s="848"/>
      <c r="G389" s="848"/>
      <c r="H389" s="848"/>
      <c r="I389" s="848"/>
      <c r="J389" s="848"/>
      <c r="K389" s="848"/>
      <c r="L389" s="848"/>
      <c r="M389" s="848"/>
      <c r="N389" s="848"/>
      <c r="O389" s="812"/>
      <c r="P389" s="848"/>
      <c r="Q389" s="848"/>
      <c r="R389" s="848"/>
      <c r="S389" s="283"/>
      <c r="T389" s="283"/>
      <c r="U389" s="283"/>
      <c r="V389" s="283"/>
      <c r="W389" s="848"/>
      <c r="X389" s="848"/>
      <c r="Y389" s="358">
        <f t="shared" ref="Y389:AL389" si="93">Y265*Y387</f>
        <v>0</v>
      </c>
      <c r="Z389" s="358">
        <f t="shared" si="93"/>
        <v>0</v>
      </c>
      <c r="AA389" s="358">
        <f t="shared" si="93"/>
        <v>0</v>
      </c>
      <c r="AB389" s="358">
        <f t="shared" si="93"/>
        <v>0</v>
      </c>
      <c r="AC389" s="358">
        <f t="shared" si="93"/>
        <v>0</v>
      </c>
      <c r="AD389" s="358">
        <f t="shared" si="93"/>
        <v>0</v>
      </c>
      <c r="AE389" s="358">
        <f t="shared" si="93"/>
        <v>0</v>
      </c>
      <c r="AF389" s="358">
        <f t="shared" si="93"/>
        <v>0</v>
      </c>
      <c r="AG389" s="358">
        <f t="shared" si="93"/>
        <v>0</v>
      </c>
      <c r="AH389" s="358">
        <f t="shared" si="93"/>
        <v>0</v>
      </c>
      <c r="AI389" s="358">
        <f t="shared" si="93"/>
        <v>0</v>
      </c>
      <c r="AJ389" s="358">
        <f t="shared" si="93"/>
        <v>0</v>
      </c>
      <c r="AK389" s="358">
        <f t="shared" si="93"/>
        <v>0</v>
      </c>
      <c r="AL389" s="358">
        <f t="shared" si="93"/>
        <v>0</v>
      </c>
      <c r="AM389" s="593">
        <f>SUM(Y389:AL389)</f>
        <v>0</v>
      </c>
    </row>
    <row r="390" spans="1:41" ht="15.5">
      <c r="B390" s="321" t="s">
        <v>158</v>
      </c>
      <c r="C390" s="843"/>
      <c r="D390" s="283"/>
      <c r="E390" s="848"/>
      <c r="F390" s="848"/>
      <c r="G390" s="848"/>
      <c r="H390" s="848"/>
      <c r="I390" s="848"/>
      <c r="J390" s="848"/>
      <c r="K390" s="848"/>
      <c r="L390" s="848"/>
      <c r="M390" s="848"/>
      <c r="N390" s="848"/>
      <c r="O390" s="812"/>
      <c r="P390" s="848"/>
      <c r="Q390" s="848"/>
      <c r="R390" s="848"/>
      <c r="S390" s="283"/>
      <c r="T390" s="283"/>
      <c r="U390" s="283"/>
      <c r="V390" s="283"/>
      <c r="W390" s="848"/>
      <c r="X390" s="848"/>
      <c r="Y390" s="358">
        <f>Y384*Y387</f>
        <v>0</v>
      </c>
      <c r="Z390" s="358">
        <f t="shared" ref="Z390:AL390" si="94">Z384*Z387</f>
        <v>0</v>
      </c>
      <c r="AA390" s="358">
        <f t="shared" si="94"/>
        <v>0</v>
      </c>
      <c r="AB390" s="358">
        <f t="shared" si="94"/>
        <v>0</v>
      </c>
      <c r="AC390" s="358">
        <f t="shared" si="94"/>
        <v>0</v>
      </c>
      <c r="AD390" s="358">
        <f t="shared" si="94"/>
        <v>0</v>
      </c>
      <c r="AE390" s="358">
        <f t="shared" si="94"/>
        <v>0</v>
      </c>
      <c r="AF390" s="358">
        <f t="shared" si="94"/>
        <v>0</v>
      </c>
      <c r="AG390" s="358">
        <f t="shared" si="94"/>
        <v>0</v>
      </c>
      <c r="AH390" s="358">
        <f t="shared" si="94"/>
        <v>0</v>
      </c>
      <c r="AI390" s="358">
        <f t="shared" si="94"/>
        <v>0</v>
      </c>
      <c r="AJ390" s="358">
        <f t="shared" si="94"/>
        <v>0</v>
      </c>
      <c r="AK390" s="358">
        <f t="shared" si="94"/>
        <v>0</v>
      </c>
      <c r="AL390" s="358">
        <f t="shared" si="94"/>
        <v>0</v>
      </c>
      <c r="AM390" s="593">
        <f>SUM(Y390:AL390)</f>
        <v>0</v>
      </c>
    </row>
    <row r="391" spans="1:41" s="359" customFormat="1" ht="15.5">
      <c r="A391" s="476"/>
      <c r="B391" s="343" t="s">
        <v>257</v>
      </c>
      <c r="C391" s="843"/>
      <c r="D391" s="302"/>
      <c r="E391" s="839"/>
      <c r="F391" s="839"/>
      <c r="G391" s="839"/>
      <c r="H391" s="839"/>
      <c r="I391" s="839"/>
      <c r="J391" s="839"/>
      <c r="K391" s="839"/>
      <c r="L391" s="839"/>
      <c r="M391" s="839"/>
      <c r="N391" s="839"/>
      <c r="O391" s="835"/>
      <c r="P391" s="839"/>
      <c r="Q391" s="839"/>
      <c r="R391" s="839"/>
      <c r="S391" s="302"/>
      <c r="T391" s="302"/>
      <c r="U391" s="302"/>
      <c r="V391" s="302"/>
      <c r="W391" s="839"/>
      <c r="X391" s="839"/>
      <c r="Y391" s="340">
        <f t="shared" ref="Y391:AL391" si="95">SUM(Y388:Y390)</f>
        <v>0</v>
      </c>
      <c r="Z391" s="340">
        <f t="shared" si="95"/>
        <v>0</v>
      </c>
      <c r="AA391" s="340">
        <f t="shared" si="95"/>
        <v>0</v>
      </c>
      <c r="AB391" s="340">
        <f t="shared" si="95"/>
        <v>0</v>
      </c>
      <c r="AC391" s="340">
        <f t="shared" si="95"/>
        <v>0</v>
      </c>
      <c r="AD391" s="340">
        <f t="shared" si="95"/>
        <v>0</v>
      </c>
      <c r="AE391" s="340">
        <f t="shared" si="95"/>
        <v>0</v>
      </c>
      <c r="AF391" s="340">
        <f t="shared" si="95"/>
        <v>0</v>
      </c>
      <c r="AG391" s="340">
        <f t="shared" si="95"/>
        <v>0</v>
      </c>
      <c r="AH391" s="340">
        <f t="shared" si="95"/>
        <v>0</v>
      </c>
      <c r="AI391" s="340">
        <f t="shared" si="95"/>
        <v>0</v>
      </c>
      <c r="AJ391" s="340">
        <f t="shared" si="95"/>
        <v>0</v>
      </c>
      <c r="AK391" s="340">
        <f t="shared" si="95"/>
        <v>0</v>
      </c>
      <c r="AL391" s="340">
        <f t="shared" si="95"/>
        <v>0</v>
      </c>
      <c r="AM391" s="383">
        <f>SUM(AM388:AM390)</f>
        <v>0</v>
      </c>
    </row>
    <row r="392" spans="1:41" s="359" customFormat="1" ht="15.5">
      <c r="A392" s="476"/>
      <c r="B392" s="343" t="s">
        <v>252</v>
      </c>
      <c r="C392" s="843"/>
      <c r="D392" s="348"/>
      <c r="E392" s="839"/>
      <c r="F392" s="839"/>
      <c r="G392" s="839"/>
      <c r="H392" s="839"/>
      <c r="I392" s="839"/>
      <c r="J392" s="839"/>
      <c r="K392" s="839"/>
      <c r="L392" s="839"/>
      <c r="M392" s="839"/>
      <c r="N392" s="839"/>
      <c r="O392" s="835"/>
      <c r="P392" s="839"/>
      <c r="Q392" s="839"/>
      <c r="R392" s="839"/>
      <c r="S392" s="302"/>
      <c r="T392" s="302"/>
      <c r="U392" s="302"/>
      <c r="V392" s="302"/>
      <c r="W392" s="839"/>
      <c r="X392" s="839"/>
      <c r="Y392" s="844">
        <f t="shared" ref="Y392:AL392" si="96">Y385*Y387</f>
        <v>0</v>
      </c>
      <c r="Z392" s="844">
        <f t="shared" si="96"/>
        <v>0</v>
      </c>
      <c r="AA392" s="844">
        <f t="shared" si="96"/>
        <v>0</v>
      </c>
      <c r="AB392" s="844">
        <f t="shared" si="96"/>
        <v>0</v>
      </c>
      <c r="AC392" s="844">
        <f t="shared" si="96"/>
        <v>0</v>
      </c>
      <c r="AD392" s="844">
        <f t="shared" si="96"/>
        <v>0</v>
      </c>
      <c r="AE392" s="844">
        <f t="shared" si="96"/>
        <v>0</v>
      </c>
      <c r="AF392" s="844">
        <f t="shared" si="96"/>
        <v>0</v>
      </c>
      <c r="AG392" s="844">
        <f t="shared" si="96"/>
        <v>0</v>
      </c>
      <c r="AH392" s="844">
        <f t="shared" si="96"/>
        <v>0</v>
      </c>
      <c r="AI392" s="844">
        <f t="shared" si="96"/>
        <v>0</v>
      </c>
      <c r="AJ392" s="844">
        <f t="shared" si="96"/>
        <v>0</v>
      </c>
      <c r="AK392" s="844">
        <f t="shared" si="96"/>
        <v>0</v>
      </c>
      <c r="AL392" s="844">
        <f t="shared" si="96"/>
        <v>0</v>
      </c>
      <c r="AM392" s="383">
        <f>SUM(Y392:AL392)</f>
        <v>0</v>
      </c>
    </row>
    <row r="393" spans="1:41" ht="15.75" customHeight="1">
      <c r="A393" s="476"/>
      <c r="B393" s="343" t="s">
        <v>264</v>
      </c>
      <c r="C393" s="843"/>
      <c r="D393" s="348"/>
      <c r="E393" s="839"/>
      <c r="F393" s="839"/>
      <c r="G393" s="839"/>
      <c r="H393" s="839"/>
      <c r="I393" s="839"/>
      <c r="J393" s="839"/>
      <c r="K393" s="839"/>
      <c r="L393" s="839"/>
      <c r="M393" s="839"/>
      <c r="N393" s="839"/>
      <c r="O393" s="835"/>
      <c r="P393" s="839"/>
      <c r="Q393" s="839"/>
      <c r="R393" s="839"/>
      <c r="S393" s="348"/>
      <c r="T393" s="348"/>
      <c r="U393" s="348"/>
      <c r="V393" s="348"/>
      <c r="W393" s="839"/>
      <c r="X393" s="839"/>
      <c r="Y393" s="835"/>
      <c r="Z393" s="345"/>
      <c r="AA393" s="345"/>
      <c r="AB393" s="345"/>
      <c r="AC393" s="345"/>
      <c r="AD393" s="345"/>
      <c r="AE393" s="345"/>
      <c r="AF393" s="345"/>
      <c r="AG393" s="345"/>
      <c r="AH393" s="345"/>
      <c r="AI393" s="345"/>
      <c r="AJ393" s="345"/>
      <c r="AK393" s="345"/>
      <c r="AL393" s="345"/>
      <c r="AM393" s="383">
        <f>AM391-AM392</f>
        <v>0</v>
      </c>
    </row>
    <row r="394" spans="1:41" ht="15.5">
      <c r="B394" s="321"/>
      <c r="C394" s="348"/>
      <c r="D394" s="348"/>
      <c r="E394" s="839"/>
      <c r="F394" s="839"/>
      <c r="G394" s="839"/>
      <c r="H394" s="839"/>
      <c r="I394" s="839"/>
      <c r="J394" s="839"/>
      <c r="K394" s="839"/>
      <c r="L394" s="839"/>
      <c r="M394" s="839"/>
      <c r="N394" s="839"/>
      <c r="O394" s="835"/>
      <c r="P394" s="839"/>
      <c r="Q394" s="839"/>
      <c r="R394" s="839"/>
      <c r="S394" s="348"/>
      <c r="T394" s="843"/>
      <c r="U394" s="348"/>
      <c r="V394" s="348"/>
      <c r="W394" s="839"/>
      <c r="X394" s="839"/>
      <c r="Y394" s="253"/>
      <c r="Z394" s="253"/>
      <c r="AA394" s="253"/>
      <c r="AB394" s="253"/>
      <c r="AC394" s="253"/>
      <c r="AD394" s="253"/>
      <c r="AE394" s="253"/>
      <c r="AF394" s="253"/>
      <c r="AG394" s="253"/>
      <c r="AH394" s="253"/>
      <c r="AI394" s="253"/>
      <c r="AJ394" s="253"/>
      <c r="AK394" s="253"/>
      <c r="AL394" s="253"/>
      <c r="AM394" s="347"/>
    </row>
    <row r="395" spans="1:41" ht="15.5">
      <c r="B395" s="321" t="s">
        <v>72</v>
      </c>
      <c r="C395" s="847"/>
      <c r="D395" s="848"/>
      <c r="E395" s="848"/>
      <c r="F395" s="848"/>
      <c r="G395" s="848"/>
      <c r="H395" s="848"/>
      <c r="I395" s="848"/>
      <c r="J395" s="848"/>
      <c r="K395" s="848"/>
      <c r="L395" s="848"/>
      <c r="M395" s="848"/>
      <c r="N395" s="848"/>
      <c r="O395" s="849"/>
      <c r="P395" s="848"/>
      <c r="Q395" s="848"/>
      <c r="R395" s="848"/>
      <c r="S395" s="820"/>
      <c r="T395" s="283"/>
      <c r="U395" s="283"/>
      <c r="V395" s="848"/>
      <c r="W395" s="848"/>
      <c r="X395" s="283"/>
      <c r="Y395" s="812">
        <f>SUMPRODUCT(E279:E382,Y279:Y382)</f>
        <v>0</v>
      </c>
      <c r="Z395" s="812">
        <f>SUMPRODUCT(E279:E382,Z279:Z382)</f>
        <v>0</v>
      </c>
      <c r="AA395" s="812">
        <f>IF(AA278="kW",SUMPRODUCT(N279:N382,P279:P382,AA279:AA382),SUMPRODUCT(E279:E382,AA279:AA382))</f>
        <v>0</v>
      </c>
      <c r="AB395" s="812">
        <f>IF(AB278="kW",SUMPRODUCT(N279:N382,P279:P382,AB279:AB382),SUMPRODUCT(E279:E382,AB279:AB382))</f>
        <v>0</v>
      </c>
      <c r="AC395" s="812">
        <f>IF(AC278="kW",SUMPRODUCT(N279:N382,P279:P382,AC279:AC382),SUMPRODUCT(E279:E382,AC279:AC382))</f>
        <v>0</v>
      </c>
      <c r="AD395" s="812">
        <f>IF(AD278="kW",SUMPRODUCT(N279:N382,P279:P382,AD279:AD382),SUMPRODUCT(E279:E382, AD279:AD382))</f>
        <v>403553.26647912181</v>
      </c>
      <c r="AE395" s="812">
        <f>IF(AE278="kW",SUMPRODUCT(N279:N382,P279:P382,AE279:AE382),SUMPRODUCT(E279:E382,AE279:AE382))</f>
        <v>1260885.2638959237</v>
      </c>
      <c r="AF395" s="812">
        <f>IF(AF278="kW",SUMPRODUCT(N279:N382,P279:P382,AF279:AF382),SUMPRODUCT(E279:E382,AF279:AF382))</f>
        <v>1886.9989321040139</v>
      </c>
      <c r="AG395" s="812">
        <f>IF(AG278="kW",SUMPRODUCT(N279:N382,P279:P382,AG279:AG382),SUMPRODUCT(E279:E382,AG279:AG382))</f>
        <v>0</v>
      </c>
      <c r="AH395" s="812">
        <f>IF(AH278="kW",SUMPRODUCT(N279:N382,P279:P382,AH279:AH382),SUMPRODUCT(E279:E382,AH279:AH382))</f>
        <v>0</v>
      </c>
      <c r="AI395" s="812">
        <f>IF(AI278="kW",SUMPRODUCT(N279:N382,P279:P382,AI279:AI382),SUMPRODUCT(E279:E382,AI279:AI382))</f>
        <v>0</v>
      </c>
      <c r="AJ395" s="812">
        <f>IF(AJ278="kW",SUMPRODUCT(N279:N382,P279:P382,AJ279:AJ382),SUMPRODUCT(E279:E382,AJ279:AJ382))</f>
        <v>0</v>
      </c>
      <c r="AK395" s="812">
        <f>IF(AK278="kW",SUMPRODUCT(N279:N382,P279:P382,AK279:AK382),SUMPRODUCT(E279:E382,AK279:AK382))</f>
        <v>0</v>
      </c>
      <c r="AL395" s="812">
        <f>IF(AL278="kW",SUMPRODUCT(N279:N382,P279:P382,AL279:AL382),SUMPRODUCT(E279:E382,AL279:AL382))</f>
        <v>0</v>
      </c>
      <c r="AM395" s="331"/>
    </row>
    <row r="396" spans="1:41" ht="15.5">
      <c r="B396" s="321" t="s">
        <v>195</v>
      </c>
      <c r="C396" s="847"/>
      <c r="D396" s="848"/>
      <c r="E396" s="848"/>
      <c r="F396" s="848"/>
      <c r="G396" s="848"/>
      <c r="H396" s="848"/>
      <c r="I396" s="848"/>
      <c r="J396" s="848"/>
      <c r="K396" s="848"/>
      <c r="L396" s="848"/>
      <c r="M396" s="848"/>
      <c r="N396" s="848"/>
      <c r="O396" s="849"/>
      <c r="P396" s="848"/>
      <c r="Q396" s="848"/>
      <c r="R396" s="848"/>
      <c r="S396" s="820"/>
      <c r="T396" s="283"/>
      <c r="U396" s="283"/>
      <c r="V396" s="848"/>
      <c r="W396" s="848"/>
      <c r="X396" s="283"/>
      <c r="Y396" s="812">
        <f>SUMPRODUCT(F279:F382,Y279:Y382)</f>
        <v>0</v>
      </c>
      <c r="Z396" s="812">
        <f>SUMPRODUCT(F279:F382,Z279:Z382)</f>
        <v>0</v>
      </c>
      <c r="AA396" s="812">
        <f>IF(AA278="kW",SUMPRODUCT(N279:N382,Q279:Q382,AA279:AA382),SUMPRODUCT(F279:F382,AA279:AA382))</f>
        <v>0</v>
      </c>
      <c r="AB396" s="812">
        <f>IF(AB278="kW",SUMPRODUCT(N279:N382,Q279:Q382,AB279:AB382),SUMPRODUCT(F279:F382,AB279:AB382))</f>
        <v>0</v>
      </c>
      <c r="AC396" s="812">
        <f>IF(AC278="kW",SUMPRODUCT(N279:N382,Q279:Q382,AC279:AC382),SUMPRODUCT(F279:F382, AC279:AC382))</f>
        <v>0</v>
      </c>
      <c r="AD396" s="812">
        <f>IF(AD278="kW",SUMPRODUCT(N279:N382,Q279:Q382,AD279:AD382),SUMPRODUCT(F279:F382, AD279:AD382))</f>
        <v>398770.94741105684</v>
      </c>
      <c r="AE396" s="812">
        <f>IF(AE278="kW",SUMPRODUCT(N279:N382,Q279:Q382,AE279:AE382),SUMPRODUCT(F279:F382,AE279:AE382))</f>
        <v>1169837.2637277707</v>
      </c>
      <c r="AF396" s="812">
        <f>IF(AF278="kW",SUMPRODUCT(N279:N382,Q279:Q382,AF279:AF382),SUMPRODUCT(F279:F382,AF279:AF382))</f>
        <v>1884.0445826462465</v>
      </c>
      <c r="AG396" s="812">
        <f>IF(AG278="kW",SUMPRODUCT(N279:N382,Q279:Q382,AG279:AG382),SUMPRODUCT(F279:F382,AG279:AG382))</f>
        <v>0</v>
      </c>
      <c r="AH396" s="812">
        <f>IF(AH278="kW",SUMPRODUCT(N279:N382,Q279:Q382,AH279:AH382),SUMPRODUCT(F279:F382,AH279:AH382))</f>
        <v>0</v>
      </c>
      <c r="AI396" s="812">
        <f>IF(AI278="kW",SUMPRODUCT(N279:N382,Q279:Q382,AI279:AI382),SUMPRODUCT(F279:F382,AI279:AI382))</f>
        <v>0</v>
      </c>
      <c r="AJ396" s="812">
        <f>IF(AJ278="kW",SUMPRODUCT(N279:N382,Q279:Q382,AJ279:AJ382),SUMPRODUCT(F279:F382,AJ279:AJ382))</f>
        <v>0</v>
      </c>
      <c r="AK396" s="812">
        <f>IF(AK278="kW",SUMPRODUCT(N279:N382,Q279:Q382,AK279:AK382),SUMPRODUCT(F279:F382,AK279:AK382))</f>
        <v>0</v>
      </c>
      <c r="AL396" s="812">
        <f>IF(AL278="kW",SUMPRODUCT(N279:N382,Q279:Q382,AL279:AL382),SUMPRODUCT(F279:F382,AL279:AL382))</f>
        <v>0</v>
      </c>
      <c r="AM396" s="331"/>
    </row>
    <row r="397" spans="1:41" ht="15.5">
      <c r="B397" s="321" t="s">
        <v>196</v>
      </c>
      <c r="C397" s="847"/>
      <c r="D397" s="848"/>
      <c r="E397" s="848"/>
      <c r="F397" s="848"/>
      <c r="G397" s="848"/>
      <c r="H397" s="848"/>
      <c r="I397" s="848"/>
      <c r="J397" s="848"/>
      <c r="K397" s="848"/>
      <c r="L397" s="848"/>
      <c r="M397" s="848"/>
      <c r="N397" s="848"/>
      <c r="O397" s="849"/>
      <c r="P397" s="848"/>
      <c r="Q397" s="848"/>
      <c r="R397" s="848"/>
      <c r="S397" s="820"/>
      <c r="T397" s="283"/>
      <c r="U397" s="283"/>
      <c r="V397" s="848"/>
      <c r="W397" s="848"/>
      <c r="X397" s="283"/>
      <c r="Y397" s="812">
        <f>SUMPRODUCT(G279:G382,Y279:Y382)</f>
        <v>0</v>
      </c>
      <c r="Z397" s="812">
        <f>SUMPRODUCT(G279:G382,Z279:Z382)</f>
        <v>0</v>
      </c>
      <c r="AA397" s="812">
        <f>IF(AA278="kW",SUMPRODUCT(N279:N382,R279:R382,AA279:AA382),SUMPRODUCT(G279:G382,AA279:AA382))</f>
        <v>0</v>
      </c>
      <c r="AB397" s="812">
        <f>IF(AB278="kW",SUMPRODUCT(N279:N382,R279:R382,AB279:AB382),SUMPRODUCT(G279:G382,AB279:AB382))</f>
        <v>0</v>
      </c>
      <c r="AC397" s="812">
        <f>IF(AC278="kW",SUMPRODUCT(N279:N382,R279:R382,AC279:AC382),SUMPRODUCT(G279:G382, AC279:AC382))</f>
        <v>0</v>
      </c>
      <c r="AD397" s="812">
        <f>IF(AD278="kW",SUMPRODUCT(N279:N382,R279:R382,AD279:AD382),SUMPRODUCT(G279:G382, AD279:AD382))</f>
        <v>369304.15536101785</v>
      </c>
      <c r="AE397" s="812">
        <f>IF(AE278="kW",SUMPRODUCT(N279:N382,R279:R382,AE279:AE382),SUMPRODUCT(G279:G382,AE279:AE382))</f>
        <v>812180.02402584779</v>
      </c>
      <c r="AF397" s="812">
        <f>IF(AF278="kW",SUMPRODUCT(N279:N382,R279:R382,AF279:AF382),SUMPRODUCT(G279:G382,AF279:AF382))</f>
        <v>1742.6990396468104</v>
      </c>
      <c r="AG397" s="812">
        <f>IF(AG278="kW",SUMPRODUCT(N279:N382,R279:R382,AG279:AG382),SUMPRODUCT(G279:G382,AG279:AG382))</f>
        <v>0</v>
      </c>
      <c r="AH397" s="812">
        <f>IF(AH278="kW",SUMPRODUCT(N279:N382,R279:R382,AH279:AH382),SUMPRODUCT(G279:G382,AH279:AH382))</f>
        <v>0</v>
      </c>
      <c r="AI397" s="812">
        <f>IF(AI278="kW",SUMPRODUCT(N279:N382,R279:R382,AI279:AI382),SUMPRODUCT(G279:G382,AI279:AI382))</f>
        <v>0</v>
      </c>
      <c r="AJ397" s="812">
        <f>IF(AJ278="kW",SUMPRODUCT(N279:N382,R279:R382,AJ279:AJ382),SUMPRODUCT(G279:G382,AJ279:AJ382))</f>
        <v>0</v>
      </c>
      <c r="AK397" s="812">
        <f>IF(AK278="kW",SUMPRODUCT(N279:N382,R279:R382,AK279:AK382),SUMPRODUCT(G279:G382,AK279:AK382))</f>
        <v>0</v>
      </c>
      <c r="AL397" s="812">
        <f>IF(AL278="kW",SUMPRODUCT(N279:N382,R279:R382,AL279:AL382),SUMPRODUCT(G279:G382,AL279:AL382))</f>
        <v>0</v>
      </c>
      <c r="AM397" s="331"/>
    </row>
    <row r="398" spans="1:41" ht="15.5">
      <c r="B398" s="321" t="s">
        <v>197</v>
      </c>
      <c r="C398" s="847"/>
      <c r="D398" s="848"/>
      <c r="E398" s="848"/>
      <c r="F398" s="848"/>
      <c r="G398" s="848"/>
      <c r="H398" s="848"/>
      <c r="I398" s="848"/>
      <c r="J398" s="848"/>
      <c r="K398" s="848"/>
      <c r="L398" s="848"/>
      <c r="M398" s="848"/>
      <c r="N398" s="848"/>
      <c r="O398" s="849"/>
      <c r="P398" s="848"/>
      <c r="Q398" s="848"/>
      <c r="R398" s="848"/>
      <c r="S398" s="820"/>
      <c r="T398" s="283"/>
      <c r="U398" s="283"/>
      <c r="V398" s="848"/>
      <c r="W398" s="848"/>
      <c r="X398" s="283"/>
      <c r="Y398" s="812">
        <f>SUMPRODUCT(H279:H382,Y279:Y382)</f>
        <v>0</v>
      </c>
      <c r="Z398" s="812">
        <f>SUMPRODUCT(H279:H382,Z279:Z382)</f>
        <v>0</v>
      </c>
      <c r="AA398" s="812">
        <f>IF(AA278="kW",SUMPRODUCT(N279:N382,S279:S382,AA279:AA382),SUMPRODUCT(H279:H382,AA279:AA382))</f>
        <v>0</v>
      </c>
      <c r="AB398" s="812">
        <f>IF(AB278="kW",SUMPRODUCT(N279:N382,S279:S382,AB279:AB382),SUMPRODUCT(H279:H382,AB279:AB382))</f>
        <v>0</v>
      </c>
      <c r="AC398" s="812">
        <f>IF(AC278="kW",SUMPRODUCT(N279:N382,S279:S382,AC279:AC382),SUMPRODUCT(H279:H382, AC279:AC382))</f>
        <v>0</v>
      </c>
      <c r="AD398" s="812">
        <f>IF(AD278="kW",SUMPRODUCT(N279:N382,S279:S382,AD279:AD382),SUMPRODUCT(H279:H382, AD279:AD382))</f>
        <v>350044.36304796708</v>
      </c>
      <c r="AE398" s="812">
        <f>IF(AE278="kW",SUMPRODUCT(N279:N382,S279:S382,AE279:AE382),SUMPRODUCT(H279:H382,AE279:AE382))</f>
        <v>588386.59807907941</v>
      </c>
      <c r="AF398" s="812">
        <f>IF(AF278="kW",SUMPRODUCT(N279:N382,S279:S382,AF279:AF382),SUMPRODUCT(H279:H382,AF279:AF382))</f>
        <v>1510.441791856194</v>
      </c>
      <c r="AG398" s="812">
        <f>IF(AG278="kW",SUMPRODUCT(N279:N382,S279:S382,AG279:AG382),SUMPRODUCT(H279:H382,AG279:AG382))</f>
        <v>0</v>
      </c>
      <c r="AH398" s="812">
        <f>IF(AH278="kW",SUMPRODUCT(N279:N382,S279:S382,AH279:AH382),SUMPRODUCT(H279:H382,AH279:AH382))</f>
        <v>0</v>
      </c>
      <c r="AI398" s="812">
        <f>IF(AI278="kW",SUMPRODUCT(N279:N382,S279:S382,AI279:AI382),SUMPRODUCT(H279:H382,AI279:AI382))</f>
        <v>0</v>
      </c>
      <c r="AJ398" s="812">
        <f>IF(AJ278="kW",SUMPRODUCT(N279:N382,S279:S382,AJ279:AJ382),SUMPRODUCT(H279:H382,AJ279:AJ382))</f>
        <v>0</v>
      </c>
      <c r="AK398" s="812">
        <f>IF(AK278="kW",SUMPRODUCT(N279:N382,S279:S382,AK279:AK382),SUMPRODUCT(H279:H382,AK279:AK382))</f>
        <v>0</v>
      </c>
      <c r="AL398" s="812">
        <f>IF(AL278="kW",SUMPRODUCT(N279:N382,S279:S382,AL279:AL382),SUMPRODUCT(H279:H382,AL279:AL382))</f>
        <v>0</v>
      </c>
      <c r="AM398" s="331"/>
    </row>
    <row r="399" spans="1:41" ht="15.5">
      <c r="B399" s="321" t="s">
        <v>198</v>
      </c>
      <c r="C399" s="847"/>
      <c r="D399" s="848"/>
      <c r="E399" s="848"/>
      <c r="F399" s="848"/>
      <c r="G399" s="848"/>
      <c r="H399" s="848"/>
      <c r="I399" s="848"/>
      <c r="J399" s="848"/>
      <c r="K399" s="848"/>
      <c r="L399" s="848"/>
      <c r="M399" s="848"/>
      <c r="N399" s="848"/>
      <c r="O399" s="849"/>
      <c r="P399" s="848"/>
      <c r="Q399" s="848"/>
      <c r="R399" s="848"/>
      <c r="S399" s="820"/>
      <c r="T399" s="283"/>
      <c r="U399" s="283"/>
      <c r="V399" s="848"/>
      <c r="W399" s="848"/>
      <c r="X399" s="283"/>
      <c r="Y399" s="812">
        <f>SUMPRODUCT(I279:I382,Y279:Y382)</f>
        <v>0</v>
      </c>
      <c r="Z399" s="812">
        <f>SUMPRODUCT(I279:I382,Z279:Z382)</f>
        <v>0</v>
      </c>
      <c r="AA399" s="812">
        <f>IF(AA278="kW",SUMPRODUCT(N279:N382,T279:T382,AA279:AA382),SUMPRODUCT(I279:I382,AA279:AA382))</f>
        <v>0</v>
      </c>
      <c r="AB399" s="812">
        <f>IF(AB278="kW",SUMPRODUCT(N279:N382,T279:T382,AB279:AB382),SUMPRODUCT(I279:I382,AB279:AB382))</f>
        <v>0</v>
      </c>
      <c r="AC399" s="812">
        <f>IF(AC278="kW",SUMPRODUCT(N279:N382,T279:T382,AC279:AC382),SUMPRODUCT(I279:I382, AC279:AC382))</f>
        <v>0</v>
      </c>
      <c r="AD399" s="812">
        <f>IF(AD278="kW",SUMPRODUCT(N279:N382,T279:T382,AD279:AD382),SUMPRODUCT(I279:I382, AD279:AD382))</f>
        <v>333791.60929538996</v>
      </c>
      <c r="AE399" s="812">
        <f>IF(AE278="kW",SUMPRODUCT(N279:N382,T279:T382,AE279:AE382),SUMPRODUCT(I279:I382,AE279:AE382))</f>
        <v>578190.45847355737</v>
      </c>
      <c r="AF399" s="812">
        <f>IF(AF278="kW",SUMPRODUCT(N279:N382,T279:T382,AF279:AF382),SUMPRODUCT(I279:I382,AF279:AF382))</f>
        <v>1481.3425041364176</v>
      </c>
      <c r="AG399" s="812">
        <f>IF(AG278="kW",SUMPRODUCT(N279:N382,T279:T382,AG279:AG382),SUMPRODUCT(I279:I382,AG279:AG382))</f>
        <v>0</v>
      </c>
      <c r="AH399" s="812">
        <f>IF(AH278="kW",SUMPRODUCT(N279:N382,T279:T382,AH279:AH382),SUMPRODUCT(I279:I382,AH279:AH382))</f>
        <v>0</v>
      </c>
      <c r="AI399" s="812">
        <f>IF(AI278="kW",SUMPRODUCT(N279:N382,T279:T382,AI279:AI382),SUMPRODUCT(I279:I382,AI279:AI382))</f>
        <v>0</v>
      </c>
      <c r="AJ399" s="812">
        <f>IF(AJ278="kW",SUMPRODUCT(N279:N382,T279:T382,AJ279:AJ382),SUMPRODUCT(I279:I382,AJ279:AJ382))</f>
        <v>0</v>
      </c>
      <c r="AK399" s="812">
        <f>IF(AK278="kW",SUMPRODUCT(N279:N382,T279:T382,AK279:AK382),SUMPRODUCT(I279:I382,AK279:AK382))</f>
        <v>0</v>
      </c>
      <c r="AL399" s="812">
        <f>IF(AL278="kW",SUMPRODUCT(N279:N382,T279:T382,AL279:AL382),SUMPRODUCT(I279:I382,AL279:AL382))</f>
        <v>0</v>
      </c>
      <c r="AM399" s="331"/>
    </row>
    <row r="400" spans="1:41" ht="15.5">
      <c r="B400" s="321" t="s">
        <v>199</v>
      </c>
      <c r="C400" s="847"/>
      <c r="D400" s="283"/>
      <c r="E400" s="283"/>
      <c r="F400" s="283"/>
      <c r="G400" s="283"/>
      <c r="H400" s="283"/>
      <c r="I400" s="283"/>
      <c r="J400" s="283"/>
      <c r="K400" s="283"/>
      <c r="L400" s="283"/>
      <c r="M400" s="283"/>
      <c r="N400" s="283"/>
      <c r="O400" s="849"/>
      <c r="P400" s="283"/>
      <c r="Q400" s="283"/>
      <c r="R400" s="283"/>
      <c r="S400" s="820"/>
      <c r="T400" s="283"/>
      <c r="U400" s="283"/>
      <c r="V400" s="283"/>
      <c r="W400" s="283"/>
      <c r="X400" s="283"/>
      <c r="Y400" s="812">
        <f>SUMPRODUCT(J279:J382,Y279:Y382)</f>
        <v>0</v>
      </c>
      <c r="Z400" s="812">
        <f>SUMPRODUCT(J279:J382,Z279:Z382)</f>
        <v>0</v>
      </c>
      <c r="AA400" s="812">
        <f>IF(AA278="kW",SUMPRODUCT(N279:N382,U279:U382,AA279:AA382),SUMPRODUCT(J279:J382,AA279:AA382))</f>
        <v>0</v>
      </c>
      <c r="AB400" s="812">
        <f>IF(AB278="kW",SUMPRODUCT(N279:N382,U279:U382,AB279:AB382),SUMPRODUCT(J279:J382,AB279:AB382))</f>
        <v>0</v>
      </c>
      <c r="AC400" s="812">
        <f>IF(AC278="kW",SUMPRODUCT(N279:N382,U279:U382,AC279:AC382),SUMPRODUCT(J279:J382, AC279:AC382))</f>
        <v>0</v>
      </c>
      <c r="AD400" s="812">
        <f>IF(AD278="kW",SUMPRODUCT(N279:N382,U279:U382,AD279:AD382),SUMPRODUCT(J279:J382, AD279:AD382))</f>
        <v>333791.60929538996</v>
      </c>
      <c r="AE400" s="812">
        <f>IF(AE278="kW",SUMPRODUCT(N279:N382,U279:U382,AE279:AE382),SUMPRODUCT(J279:J382,AE279:AE382))</f>
        <v>578190.45847355737</v>
      </c>
      <c r="AF400" s="812">
        <f>IF(AF278="kW",SUMPRODUCT(N279:N382,U279:U382,AF279:AF382),SUMPRODUCT(J279:J382,AF279:AF382))</f>
        <v>1481.3425041364176</v>
      </c>
      <c r="AG400" s="812">
        <f>IF(AG278="kW",SUMPRODUCT(N279:N382,U279:U382,AG279:AG382),SUMPRODUCT(J279:J382,AG279:AG382))</f>
        <v>0</v>
      </c>
      <c r="AH400" s="812">
        <f>IF(AH278="kW",SUMPRODUCT(N279:N382,U279:U382,AH279:AH382),SUMPRODUCT(J279:J382,AH279:AH382))</f>
        <v>0</v>
      </c>
      <c r="AI400" s="812">
        <f>IF(AI278="kW",SUMPRODUCT(N279:N382,U279:U382,AI279:AI382),SUMPRODUCT(J279:J382,AI279:AI382))</f>
        <v>0</v>
      </c>
      <c r="AJ400" s="812">
        <f>IF(AJ278="kW",SUMPRODUCT(N279:N382,U279:U382,AJ279:AJ382),SUMPRODUCT(J279:J382,AJ279:AJ382))</f>
        <v>0</v>
      </c>
      <c r="AK400" s="812">
        <f>IF(AK278="kW",SUMPRODUCT(N279:N382,U279:U382,AK279:AK382),SUMPRODUCT(J279:J382,AK279:AK382))</f>
        <v>0</v>
      </c>
      <c r="AL400" s="812">
        <f>IF(AL278="kW",SUMPRODUCT(N279:N382,U279:U382,AL279:AL382),SUMPRODUCT(J279:J382,AL279:AL382))</f>
        <v>0</v>
      </c>
      <c r="AM400" s="331"/>
    </row>
    <row r="401" spans="1:39" ht="15.75" customHeight="1">
      <c r="B401" s="360" t="s">
        <v>200</v>
      </c>
      <c r="C401" s="851"/>
      <c r="D401" s="379"/>
      <c r="E401" s="379"/>
      <c r="F401" s="379"/>
      <c r="G401" s="379"/>
      <c r="H401" s="379"/>
      <c r="I401" s="379"/>
      <c r="J401" s="379"/>
      <c r="K401" s="379"/>
      <c r="L401" s="379"/>
      <c r="M401" s="379"/>
      <c r="N401" s="379"/>
      <c r="O401" s="380"/>
      <c r="P401" s="381"/>
      <c r="Q401" s="381"/>
      <c r="R401" s="380"/>
      <c r="S401" s="382"/>
      <c r="T401" s="380"/>
      <c r="U401" s="380"/>
      <c r="V401" s="870"/>
      <c r="W401" s="870"/>
      <c r="X401" s="380"/>
      <c r="Y401" s="837">
        <f>SUMPRODUCT(K279:K382,Y279:Y382)</f>
        <v>0</v>
      </c>
      <c r="Z401" s="837">
        <f>SUMPRODUCT(K279:K382,Z279:Z382)</f>
        <v>0</v>
      </c>
      <c r="AA401" s="837">
        <f>IF(AA278="kW",SUMPRODUCT(N279:N382,V279:V382,AA279:AA382),SUMPRODUCT(K279:K382,AA279:AA382))</f>
        <v>0</v>
      </c>
      <c r="AB401" s="837">
        <f>IF(AB278="kW",SUMPRODUCT(N279:N382,V279:V382,AB279:AB382),SUMPRODUCT(K279:K382,AB279:AB382))</f>
        <v>0</v>
      </c>
      <c r="AC401" s="837">
        <f>IF(AC278="kW",SUMPRODUCT(N279:N382,V279:V382,AC279:AC382),SUMPRODUCT(K279:K382, AC279:AC382))</f>
        <v>0</v>
      </c>
      <c r="AD401" s="837">
        <f>IF(AD278="kW",SUMPRODUCT(N279:N382,V279:V382,AD279:AD382),SUMPRODUCT(K279:K382, AD279:AD382))</f>
        <v>333703.65297681571</v>
      </c>
      <c r="AE401" s="837">
        <f>IF(AE278="kW",SUMPRODUCT(N279:N382,V279:V382,AE279:AE382),SUMPRODUCT(K279:K382,AE279:AE382))</f>
        <v>577633.45436588652</v>
      </c>
      <c r="AF401" s="837">
        <f>IF(AF278="kW",SUMPRODUCT(N279:N382,V279:V382,AF279:AF382),SUMPRODUCT(K279:K382,AF279:AF382))</f>
        <v>1481.3425041364176</v>
      </c>
      <c r="AG401" s="837">
        <f>IF(AG278="kW",SUMPRODUCT(N279:N382,V279:V382,AG279:AG382),SUMPRODUCT(K279:K382,AG279:AG382))</f>
        <v>0</v>
      </c>
      <c r="AH401" s="837">
        <f>IF(AH278="kW",SUMPRODUCT(N279:N382,V279:V382,AH279:AH382),SUMPRODUCT(K279:K382,AH279:AH382))</f>
        <v>0</v>
      </c>
      <c r="AI401" s="837">
        <f>IF(AI278="kW",SUMPRODUCT(N279:N382,V279:V382,AI279:AI382),SUMPRODUCT(K279:K382,AI279:AI382))</f>
        <v>0</v>
      </c>
      <c r="AJ401" s="837">
        <f>IF(AJ278="kW",SUMPRODUCT(N279:N382,V279:V382,AJ279:AJ382),SUMPRODUCT(K279:K382,AJ279:AJ382))</f>
        <v>0</v>
      </c>
      <c r="AK401" s="837">
        <f>IF(AK278="kW",SUMPRODUCT(N279:N382,V279:V382,AK279:AK382),SUMPRODUCT(K279:K382,AK279:AK382))</f>
        <v>0</v>
      </c>
      <c r="AL401" s="837">
        <f>IF(AL278="kW",SUMPRODUCT(N279:N382,V279:V382,AL279:AL382),SUMPRODUCT(K279:K382,AL279:AL382))</f>
        <v>0</v>
      </c>
      <c r="AM401" s="364"/>
    </row>
    <row r="402" spans="1:39" ht="21.75" customHeight="1">
      <c r="B402" s="351" t="s">
        <v>590</v>
      </c>
      <c r="C402" s="871"/>
      <c r="D402" s="872"/>
      <c r="E402" s="872"/>
      <c r="F402" s="872"/>
      <c r="G402" s="872"/>
      <c r="H402" s="872"/>
      <c r="I402" s="872"/>
      <c r="J402" s="872"/>
      <c r="K402" s="872"/>
      <c r="L402" s="872"/>
      <c r="M402" s="872"/>
      <c r="N402" s="872"/>
      <c r="O402" s="872"/>
      <c r="P402" s="872"/>
      <c r="Q402" s="872"/>
      <c r="R402" s="872"/>
      <c r="S402" s="861"/>
      <c r="T402" s="862"/>
      <c r="U402" s="872"/>
      <c r="V402" s="872"/>
      <c r="W402" s="872"/>
      <c r="X402" s="872"/>
      <c r="Y402" s="385"/>
      <c r="Z402" s="385"/>
      <c r="AA402" s="385"/>
      <c r="AB402" s="385"/>
      <c r="AC402" s="385"/>
      <c r="AD402" s="385"/>
      <c r="AE402" s="385"/>
      <c r="AF402" s="385"/>
      <c r="AG402" s="385"/>
      <c r="AH402" s="385"/>
      <c r="AI402" s="385"/>
      <c r="AJ402" s="385"/>
      <c r="AK402" s="385"/>
      <c r="AL402" s="385"/>
      <c r="AM402" s="385"/>
    </row>
    <row r="403" spans="1:39">
      <c r="AM403" s="255"/>
    </row>
    <row r="404" spans="1:39" ht="15.5">
      <c r="B404" s="805" t="s">
        <v>258</v>
      </c>
      <c r="C404" s="806"/>
      <c r="D404" s="554" t="s">
        <v>520</v>
      </c>
      <c r="F404" s="554"/>
      <c r="O404" s="806"/>
      <c r="Y404" s="270"/>
      <c r="Z404" s="267"/>
      <c r="AA404" s="267"/>
      <c r="AB404" s="267"/>
      <c r="AC404" s="267"/>
      <c r="AD404" s="267"/>
      <c r="AE404" s="267"/>
      <c r="AF404" s="267"/>
      <c r="AG404" s="267"/>
      <c r="AH404" s="267"/>
      <c r="AI404" s="267"/>
      <c r="AJ404" s="267"/>
      <c r="AK404" s="267"/>
      <c r="AL404" s="267"/>
      <c r="AM404" s="267"/>
    </row>
    <row r="405" spans="1:39" ht="36" customHeight="1">
      <c r="B405" s="1019" t="s">
        <v>211</v>
      </c>
      <c r="C405" s="1021" t="s">
        <v>33</v>
      </c>
      <c r="D405" s="807" t="s">
        <v>421</v>
      </c>
      <c r="E405" s="1023" t="s">
        <v>209</v>
      </c>
      <c r="F405" s="1024"/>
      <c r="G405" s="1024"/>
      <c r="H405" s="1024"/>
      <c r="I405" s="1024"/>
      <c r="J405" s="1024"/>
      <c r="K405" s="1024"/>
      <c r="L405" s="1024"/>
      <c r="M405" s="1025"/>
      <c r="N405" s="1021" t="s">
        <v>213</v>
      </c>
      <c r="O405" s="807" t="s">
        <v>422</v>
      </c>
      <c r="P405" s="1023" t="s">
        <v>212</v>
      </c>
      <c r="Q405" s="1024"/>
      <c r="R405" s="1024"/>
      <c r="S405" s="1024"/>
      <c r="T405" s="1024"/>
      <c r="U405" s="1024"/>
      <c r="V405" s="1024"/>
      <c r="W405" s="1024"/>
      <c r="X405" s="1025"/>
      <c r="Y405" s="1016" t="s">
        <v>243</v>
      </c>
      <c r="Z405" s="1017"/>
      <c r="AA405" s="1017"/>
      <c r="AB405" s="1017"/>
      <c r="AC405" s="1017"/>
      <c r="AD405" s="1017"/>
      <c r="AE405" s="1017"/>
      <c r="AF405" s="1017"/>
      <c r="AG405" s="1017"/>
      <c r="AH405" s="1017"/>
      <c r="AI405" s="1017"/>
      <c r="AJ405" s="1017"/>
      <c r="AK405" s="1017"/>
      <c r="AL405" s="1017"/>
      <c r="AM405" s="1018"/>
    </row>
    <row r="406" spans="1:39" ht="45.75" customHeight="1">
      <c r="B406" s="1020"/>
      <c r="C406" s="1022"/>
      <c r="D406" s="808">
        <v>2014</v>
      </c>
      <c r="E406" s="808">
        <v>2015</v>
      </c>
      <c r="F406" s="808">
        <v>2016</v>
      </c>
      <c r="G406" s="808">
        <v>2017</v>
      </c>
      <c r="H406" s="808">
        <v>2018</v>
      </c>
      <c r="I406" s="808">
        <v>2019</v>
      </c>
      <c r="J406" s="808">
        <v>2020</v>
      </c>
      <c r="K406" s="808">
        <v>2021</v>
      </c>
      <c r="L406" s="808">
        <v>2022</v>
      </c>
      <c r="M406" s="808">
        <v>2023</v>
      </c>
      <c r="N406" s="1026"/>
      <c r="O406" s="808">
        <v>2014</v>
      </c>
      <c r="P406" s="808">
        <v>2015</v>
      </c>
      <c r="Q406" s="808">
        <v>2016</v>
      </c>
      <c r="R406" s="808">
        <v>2017</v>
      </c>
      <c r="S406" s="808">
        <v>2018</v>
      </c>
      <c r="T406" s="808">
        <v>2019</v>
      </c>
      <c r="U406" s="808">
        <v>2020</v>
      </c>
      <c r="V406" s="808">
        <v>2021</v>
      </c>
      <c r="W406" s="808">
        <v>2022</v>
      </c>
      <c r="X406" s="808">
        <v>2023</v>
      </c>
      <c r="Y406" s="808" t="str">
        <f>'1.  LRAMVA Summary'!D52</f>
        <v>Main - Residential</v>
      </c>
      <c r="Z406" s="808" t="str">
        <f>'1.  LRAMVA Summary'!E52</f>
        <v>Main - GS&lt;50 kW</v>
      </c>
      <c r="AA406" s="808" t="str">
        <f>'1.  LRAMVA Summary'!F52</f>
        <v>Main - GS 50 to 4,999 kW</v>
      </c>
      <c r="AB406" s="808" t="str">
        <f>'1.  LRAMVA Summary'!G52</f>
        <v>Main - Large Use</v>
      </c>
      <c r="AC406" s="808" t="str">
        <f>'1.  LRAMVA Summary'!H52</f>
        <v>Main - Streetlighting</v>
      </c>
      <c r="AD406" s="808" t="str">
        <f>'1.  LRAMVA Summary'!I52</f>
        <v>STEI - Residential</v>
      </c>
      <c r="AE406" s="808" t="str">
        <f>'1.  LRAMVA Summary'!J52</f>
        <v>STEI - GS&lt;50 kW</v>
      </c>
      <c r="AF406" s="808" t="str">
        <f>'1.  LRAMVA Summary'!K52</f>
        <v>STEI - GS 50 to 4,999 kW</v>
      </c>
      <c r="AG406" s="808" t="str">
        <f>'1.  LRAMVA Summary'!L52</f>
        <v>STEI - Street Lighting</v>
      </c>
      <c r="AH406" s="808" t="str">
        <f>'1.  LRAMVA Summary'!M52</f>
        <v>STEI - Sentinel</v>
      </c>
      <c r="AI406" s="808" t="str">
        <f>'1.  LRAMVA Summary'!N52</f>
        <v/>
      </c>
      <c r="AJ406" s="808" t="str">
        <f>'1.  LRAMVA Summary'!O52</f>
        <v/>
      </c>
      <c r="AK406" s="808" t="str">
        <f>'1.  LRAMVA Summary'!P52</f>
        <v/>
      </c>
      <c r="AL406" s="808" t="str">
        <f>'1.  LRAMVA Summary'!Q52</f>
        <v/>
      </c>
      <c r="AM406" s="809" t="str">
        <f>'1.  LRAMVA Summary'!R52</f>
        <v>Total</v>
      </c>
    </row>
    <row r="407" spans="1:39" ht="15.75" customHeight="1">
      <c r="A407" s="475"/>
      <c r="B407" s="873" t="s">
        <v>898</v>
      </c>
      <c r="C407" s="810"/>
      <c r="D407" s="810"/>
      <c r="E407" s="810"/>
      <c r="F407" s="810"/>
      <c r="G407" s="810"/>
      <c r="H407" s="810"/>
      <c r="I407" s="810"/>
      <c r="J407" s="810"/>
      <c r="K407" s="810"/>
      <c r="L407" s="810"/>
      <c r="M407" s="810"/>
      <c r="N407" s="811"/>
      <c r="O407" s="810"/>
      <c r="P407" s="810"/>
      <c r="Q407" s="810"/>
      <c r="R407" s="810"/>
      <c r="S407" s="810"/>
      <c r="T407" s="810"/>
      <c r="U407" s="810"/>
      <c r="V407" s="810"/>
      <c r="W407" s="810"/>
      <c r="X407" s="810"/>
      <c r="Y407" s="812" t="str">
        <f>'1.  LRAMVA Summary'!D53</f>
        <v>kWh</v>
      </c>
      <c r="Z407" s="812" t="str">
        <f>'1.  LRAMVA Summary'!E53</f>
        <v>kWh</v>
      </c>
      <c r="AA407" s="812" t="str">
        <f>'1.  LRAMVA Summary'!F53</f>
        <v>kW</v>
      </c>
      <c r="AB407" s="812" t="str">
        <f>'1.  LRAMVA Summary'!G53</f>
        <v>kW</v>
      </c>
      <c r="AC407" s="812" t="str">
        <f>'1.  LRAMVA Summary'!H53</f>
        <v>kW</v>
      </c>
      <c r="AD407" s="812" t="str">
        <f>'1.  LRAMVA Summary'!I53</f>
        <v>kWh</v>
      </c>
      <c r="AE407" s="812" t="str">
        <f>'1.  LRAMVA Summary'!J53</f>
        <v>kWh</v>
      </c>
      <c r="AF407" s="812" t="str">
        <f>'1.  LRAMVA Summary'!K53</f>
        <v>kW</v>
      </c>
      <c r="AG407" s="812" t="str">
        <f>'1.  LRAMVA Summary'!L53</f>
        <v>kW</v>
      </c>
      <c r="AH407" s="812" t="str">
        <f>'1.  LRAMVA Summary'!M53</f>
        <v>kWh</v>
      </c>
      <c r="AI407" s="812">
        <f>'1.  LRAMVA Summary'!N53</f>
        <v>0</v>
      </c>
      <c r="AJ407" s="812">
        <f>'1.  LRAMVA Summary'!O53</f>
        <v>0</v>
      </c>
      <c r="AK407" s="812">
        <f>'1.  LRAMVA Summary'!P53</f>
        <v>0</v>
      </c>
      <c r="AL407" s="812">
        <f>'1.  LRAMVA Summary'!Q53</f>
        <v>0</v>
      </c>
      <c r="AM407" s="291"/>
    </row>
    <row r="408" spans="1:39" ht="15.5" outlineLevel="1">
      <c r="A408" s="474">
        <v>1</v>
      </c>
      <c r="B408" s="287" t="s">
        <v>0</v>
      </c>
      <c r="C408" s="810"/>
      <c r="D408" s="810"/>
      <c r="E408" s="810"/>
      <c r="F408" s="810"/>
      <c r="G408" s="810"/>
      <c r="H408" s="810"/>
      <c r="I408" s="810"/>
      <c r="J408" s="810"/>
      <c r="K408" s="810"/>
      <c r="L408" s="810"/>
      <c r="M408" s="810"/>
      <c r="N408" s="811"/>
      <c r="O408" s="810"/>
      <c r="P408" s="810"/>
      <c r="Q408" s="810"/>
      <c r="R408" s="810"/>
      <c r="S408" s="810"/>
      <c r="T408" s="810"/>
      <c r="U408" s="810"/>
      <c r="V408" s="810"/>
      <c r="W408" s="810"/>
      <c r="X408" s="810"/>
      <c r="Y408" s="812"/>
      <c r="Z408" s="812"/>
      <c r="AA408" s="812"/>
      <c r="AB408" s="812"/>
      <c r="AC408" s="812"/>
      <c r="AD408" s="812"/>
      <c r="AE408" s="812"/>
      <c r="AF408" s="812"/>
      <c r="AG408" s="812"/>
      <c r="AH408" s="812"/>
      <c r="AI408" s="812"/>
      <c r="AJ408" s="812"/>
      <c r="AK408" s="812"/>
      <c r="AL408" s="812"/>
      <c r="AM408" s="291"/>
    </row>
    <row r="409" spans="1:39" ht="15.5" outlineLevel="1">
      <c r="B409" s="293" t="s">
        <v>1</v>
      </c>
      <c r="C409" s="812" t="s">
        <v>25</v>
      </c>
      <c r="D409" s="294">
        <v>82745.392000000007</v>
      </c>
      <c r="E409" s="294">
        <v>82745.391520200603</v>
      </c>
      <c r="F409" s="294">
        <v>82745.391520200603</v>
      </c>
      <c r="G409" s="294">
        <v>82536.5754270006</v>
      </c>
      <c r="H409" s="294">
        <v>46973.104518878412</v>
      </c>
      <c r="I409" s="294">
        <v>0</v>
      </c>
      <c r="J409" s="294">
        <v>0</v>
      </c>
      <c r="K409" s="294">
        <v>0</v>
      </c>
      <c r="L409" s="294">
        <v>0</v>
      </c>
      <c r="M409" s="294">
        <v>0</v>
      </c>
      <c r="N409" s="812"/>
      <c r="O409" s="294">
        <v>12.582000000000001</v>
      </c>
      <c r="P409" s="294">
        <v>12.582184323842807</v>
      </c>
      <c r="Q409" s="294">
        <v>12.582184323842807</v>
      </c>
      <c r="R409" s="294">
        <v>12.348675728842807</v>
      </c>
      <c r="S409" s="294">
        <v>6.9033624996297434</v>
      </c>
      <c r="T409" s="294">
        <v>0</v>
      </c>
      <c r="U409" s="294">
        <v>0</v>
      </c>
      <c r="V409" s="294">
        <v>0</v>
      </c>
      <c r="W409" s="294">
        <v>0</v>
      </c>
      <c r="X409" s="294">
        <v>0</v>
      </c>
      <c r="Y409" s="866">
        <v>1</v>
      </c>
      <c r="Z409" s="866"/>
      <c r="AA409" s="866"/>
      <c r="AB409" s="866"/>
      <c r="AC409" s="866"/>
      <c r="AD409" s="866">
        <v>0</v>
      </c>
      <c r="AE409" s="866">
        <v>0</v>
      </c>
      <c r="AF409" s="866">
        <v>0</v>
      </c>
      <c r="AG409" s="866">
        <v>0</v>
      </c>
      <c r="AH409" s="866">
        <v>0</v>
      </c>
      <c r="AI409" s="866">
        <v>0</v>
      </c>
      <c r="AJ409" s="866">
        <v>0</v>
      </c>
      <c r="AK409" s="866">
        <v>0</v>
      </c>
      <c r="AL409" s="866">
        <v>0</v>
      </c>
      <c r="AM409" s="295">
        <f>SUM(Y409:AL409)</f>
        <v>1</v>
      </c>
    </row>
    <row r="410" spans="1:39" ht="15.5" outlineLevel="1">
      <c r="A410" s="476"/>
      <c r="B410" s="293" t="s">
        <v>259</v>
      </c>
      <c r="C410" s="812" t="s">
        <v>163</v>
      </c>
      <c r="D410" s="294">
        <v>0</v>
      </c>
      <c r="E410" s="294">
        <v>0</v>
      </c>
      <c r="F410" s="294">
        <v>0</v>
      </c>
      <c r="G410" s="294">
        <v>0</v>
      </c>
      <c r="H410" s="294"/>
      <c r="I410" s="294"/>
      <c r="J410" s="294"/>
      <c r="K410" s="294"/>
      <c r="L410" s="294"/>
      <c r="M410" s="294"/>
      <c r="N410" s="815"/>
      <c r="O410" s="294">
        <v>0</v>
      </c>
      <c r="P410" s="294">
        <v>0</v>
      </c>
      <c r="Q410" s="294">
        <v>0</v>
      </c>
      <c r="R410" s="294">
        <v>0</v>
      </c>
      <c r="S410" s="294"/>
      <c r="T410" s="294"/>
      <c r="U410" s="294"/>
      <c r="V410" s="294"/>
      <c r="W410" s="294"/>
      <c r="X410" s="294"/>
      <c r="Y410" s="816">
        <f>Y409</f>
        <v>1</v>
      </c>
      <c r="Z410" s="816">
        <f>Z409</f>
        <v>0</v>
      </c>
      <c r="AA410" s="816">
        <f>AA409</f>
        <v>0</v>
      </c>
      <c r="AB410" s="816">
        <f>AB409</f>
        <v>0</v>
      </c>
      <c r="AC410" s="816">
        <f>AC409</f>
        <v>0</v>
      </c>
      <c r="AD410" s="816">
        <f t="shared" ref="AD410:AL410" si="97">AD409</f>
        <v>0</v>
      </c>
      <c r="AE410" s="816">
        <f t="shared" si="97"/>
        <v>0</v>
      </c>
      <c r="AF410" s="816">
        <f t="shared" si="97"/>
        <v>0</v>
      </c>
      <c r="AG410" s="816">
        <f t="shared" si="97"/>
        <v>0</v>
      </c>
      <c r="AH410" s="816">
        <f t="shared" si="97"/>
        <v>0</v>
      </c>
      <c r="AI410" s="816">
        <f t="shared" si="97"/>
        <v>0</v>
      </c>
      <c r="AJ410" s="816">
        <f t="shared" si="97"/>
        <v>0</v>
      </c>
      <c r="AK410" s="816">
        <f t="shared" si="97"/>
        <v>0</v>
      </c>
      <c r="AL410" s="816">
        <f t="shared" si="97"/>
        <v>0</v>
      </c>
      <c r="AM410" s="296"/>
    </row>
    <row r="411" spans="1:39" ht="15.5" outlineLevel="1">
      <c r="A411" s="474">
        <v>2</v>
      </c>
      <c r="B411" s="297"/>
      <c r="C411" s="817"/>
      <c r="D411" s="817"/>
      <c r="E411" s="817"/>
      <c r="F411" s="817"/>
      <c r="G411" s="817"/>
      <c r="H411" s="817"/>
      <c r="I411" s="817"/>
      <c r="J411" s="817"/>
      <c r="K411" s="817"/>
      <c r="L411" s="817"/>
      <c r="M411" s="817"/>
      <c r="N411" s="302"/>
      <c r="O411" s="817"/>
      <c r="P411" s="817"/>
      <c r="Q411" s="817"/>
      <c r="R411" s="817"/>
      <c r="S411" s="817"/>
      <c r="T411" s="817"/>
      <c r="U411" s="817"/>
      <c r="V411" s="817"/>
      <c r="W411" s="817"/>
      <c r="X411" s="817"/>
      <c r="Y411" s="818"/>
      <c r="Z411" s="818"/>
      <c r="AA411" s="818"/>
      <c r="AB411" s="818"/>
      <c r="AC411" s="818"/>
      <c r="AD411" s="818"/>
      <c r="AE411" s="818"/>
      <c r="AF411" s="818"/>
      <c r="AG411" s="818"/>
      <c r="AH411" s="818"/>
      <c r="AI411" s="818"/>
      <c r="AJ411" s="818"/>
      <c r="AK411" s="818"/>
      <c r="AL411" s="818"/>
      <c r="AM411" s="301"/>
    </row>
    <row r="412" spans="1:39" ht="15.5" outlineLevel="1">
      <c r="B412" s="293" t="s">
        <v>2</v>
      </c>
      <c r="C412" s="812" t="s">
        <v>25</v>
      </c>
      <c r="D412" s="294">
        <v>23644.151999999998</v>
      </c>
      <c r="E412" s="294">
        <v>23644.152190000001</v>
      </c>
      <c r="F412" s="294">
        <v>23644.152190000001</v>
      </c>
      <c r="G412" s="294">
        <v>23644.152190000001</v>
      </c>
      <c r="H412" s="294">
        <v>0</v>
      </c>
      <c r="I412" s="294">
        <v>0</v>
      </c>
      <c r="J412" s="294">
        <v>0</v>
      </c>
      <c r="K412" s="294">
        <v>0</v>
      </c>
      <c r="L412" s="294">
        <v>0</v>
      </c>
      <c r="M412" s="294">
        <v>0</v>
      </c>
      <c r="N412" s="812"/>
      <c r="O412" s="294">
        <v>13.26</v>
      </c>
      <c r="P412" s="294">
        <v>13.26042234</v>
      </c>
      <c r="Q412" s="294">
        <v>13.26042234</v>
      </c>
      <c r="R412" s="294">
        <v>13.26042234</v>
      </c>
      <c r="S412" s="294">
        <v>0</v>
      </c>
      <c r="T412" s="294">
        <v>0</v>
      </c>
      <c r="U412" s="294">
        <v>0</v>
      </c>
      <c r="V412" s="294">
        <v>0</v>
      </c>
      <c r="W412" s="294">
        <v>0</v>
      </c>
      <c r="X412" s="294">
        <v>0</v>
      </c>
      <c r="Y412" s="866">
        <v>1</v>
      </c>
      <c r="Z412" s="866"/>
      <c r="AA412" s="866"/>
      <c r="AB412" s="866"/>
      <c r="AC412" s="866"/>
      <c r="AD412" s="866">
        <v>0</v>
      </c>
      <c r="AE412" s="866">
        <v>0</v>
      </c>
      <c r="AF412" s="866">
        <v>0</v>
      </c>
      <c r="AG412" s="866">
        <v>0</v>
      </c>
      <c r="AH412" s="866">
        <v>0</v>
      </c>
      <c r="AI412" s="866">
        <v>0</v>
      </c>
      <c r="AJ412" s="866">
        <v>0</v>
      </c>
      <c r="AK412" s="866">
        <v>0</v>
      </c>
      <c r="AL412" s="866">
        <v>0</v>
      </c>
      <c r="AM412" s="295">
        <f>SUM(Y412:AL412)</f>
        <v>1</v>
      </c>
    </row>
    <row r="413" spans="1:39" ht="15.5" outlineLevel="1">
      <c r="A413" s="476"/>
      <c r="B413" s="293" t="s">
        <v>259</v>
      </c>
      <c r="C413" s="812" t="s">
        <v>163</v>
      </c>
      <c r="D413" s="294">
        <v>0</v>
      </c>
      <c r="E413" s="294">
        <v>0</v>
      </c>
      <c r="F413" s="294">
        <v>0</v>
      </c>
      <c r="G413" s="294">
        <v>0</v>
      </c>
      <c r="H413" s="294"/>
      <c r="I413" s="294"/>
      <c r="J413" s="294"/>
      <c r="K413" s="294"/>
      <c r="L413" s="294"/>
      <c r="M413" s="294"/>
      <c r="N413" s="815"/>
      <c r="O413" s="294">
        <v>0</v>
      </c>
      <c r="P413" s="294">
        <v>0</v>
      </c>
      <c r="Q413" s="294">
        <v>0</v>
      </c>
      <c r="R413" s="294">
        <v>0</v>
      </c>
      <c r="S413" s="294"/>
      <c r="T413" s="294"/>
      <c r="U413" s="294"/>
      <c r="V413" s="294"/>
      <c r="W413" s="294"/>
      <c r="X413" s="294"/>
      <c r="Y413" s="816">
        <f>Y412</f>
        <v>1</v>
      </c>
      <c r="Z413" s="816">
        <f>Z412</f>
        <v>0</v>
      </c>
      <c r="AA413" s="816">
        <f>AA412</f>
        <v>0</v>
      </c>
      <c r="AB413" s="816">
        <f>AB412</f>
        <v>0</v>
      </c>
      <c r="AC413" s="816">
        <f>AC412</f>
        <v>0</v>
      </c>
      <c r="AD413" s="816">
        <f t="shared" ref="AD413:AL413" si="98">AD412</f>
        <v>0</v>
      </c>
      <c r="AE413" s="816">
        <f t="shared" si="98"/>
        <v>0</v>
      </c>
      <c r="AF413" s="816">
        <f t="shared" si="98"/>
        <v>0</v>
      </c>
      <c r="AG413" s="816">
        <f t="shared" si="98"/>
        <v>0</v>
      </c>
      <c r="AH413" s="816">
        <f t="shared" si="98"/>
        <v>0</v>
      </c>
      <c r="AI413" s="816">
        <f t="shared" si="98"/>
        <v>0</v>
      </c>
      <c r="AJ413" s="816">
        <f t="shared" si="98"/>
        <v>0</v>
      </c>
      <c r="AK413" s="816">
        <f t="shared" si="98"/>
        <v>0</v>
      </c>
      <c r="AL413" s="816">
        <f t="shared" si="98"/>
        <v>0</v>
      </c>
      <c r="AM413" s="296"/>
    </row>
    <row r="414" spans="1:39" ht="15.5" outlineLevel="1">
      <c r="A414" s="474">
        <v>3</v>
      </c>
      <c r="B414" s="297"/>
      <c r="C414" s="817"/>
      <c r="D414" s="817"/>
      <c r="E414" s="817"/>
      <c r="F414" s="817"/>
      <c r="G414" s="817"/>
      <c r="H414" s="817"/>
      <c r="I414" s="817"/>
      <c r="J414" s="817"/>
      <c r="K414" s="817"/>
      <c r="L414" s="817"/>
      <c r="M414" s="817"/>
      <c r="N414" s="302"/>
      <c r="O414" s="817"/>
      <c r="P414" s="817"/>
      <c r="Q414" s="817"/>
      <c r="R414" s="817"/>
      <c r="S414" s="817"/>
      <c r="T414" s="817"/>
      <c r="U414" s="817"/>
      <c r="V414" s="817"/>
      <c r="W414" s="817"/>
      <c r="X414" s="817"/>
      <c r="Y414" s="818"/>
      <c r="Z414" s="818"/>
      <c r="AA414" s="818"/>
      <c r="AB414" s="818"/>
      <c r="AC414" s="818"/>
      <c r="AD414" s="818"/>
      <c r="AE414" s="818"/>
      <c r="AF414" s="818"/>
      <c r="AG414" s="818"/>
      <c r="AH414" s="818"/>
      <c r="AI414" s="818"/>
      <c r="AJ414" s="818"/>
      <c r="AK414" s="818"/>
      <c r="AL414" s="818"/>
      <c r="AM414" s="301"/>
    </row>
    <row r="415" spans="1:39" ht="15.5" outlineLevel="1">
      <c r="B415" s="293" t="s">
        <v>3</v>
      </c>
      <c r="C415" s="812" t="s">
        <v>25</v>
      </c>
      <c r="D415" s="294">
        <v>344592.72100000002</v>
      </c>
      <c r="E415" s="294">
        <v>344592.72100336989</v>
      </c>
      <c r="F415" s="294">
        <v>344592.72100336989</v>
      </c>
      <c r="G415" s="294">
        <v>344592.72100336989</v>
      </c>
      <c r="H415" s="294">
        <v>344592.72100336989</v>
      </c>
      <c r="I415" s="294">
        <v>344592.72100336989</v>
      </c>
      <c r="J415" s="294">
        <v>344592.72100336989</v>
      </c>
      <c r="K415" s="294">
        <v>344592.72100336989</v>
      </c>
      <c r="L415" s="294">
        <v>344592.72100336989</v>
      </c>
      <c r="M415" s="294">
        <v>344592.72100336989</v>
      </c>
      <c r="N415" s="812"/>
      <c r="O415" s="294">
        <v>188.114</v>
      </c>
      <c r="P415" s="294">
        <v>188.11410925399994</v>
      </c>
      <c r="Q415" s="294">
        <v>188.11410925399994</v>
      </c>
      <c r="R415" s="294">
        <v>188.11410925399994</v>
      </c>
      <c r="S415" s="294">
        <v>188.11410925399994</v>
      </c>
      <c r="T415" s="294">
        <v>188.11410925399994</v>
      </c>
      <c r="U415" s="294">
        <v>188.11410925399994</v>
      </c>
      <c r="V415" s="294">
        <v>188.11410925399994</v>
      </c>
      <c r="W415" s="294">
        <v>188.11410925399994</v>
      </c>
      <c r="X415" s="294">
        <v>188.11410925399994</v>
      </c>
      <c r="Y415" s="866">
        <v>1</v>
      </c>
      <c r="Z415" s="866"/>
      <c r="AA415" s="866"/>
      <c r="AB415" s="866"/>
      <c r="AC415" s="866"/>
      <c r="AD415" s="866" t="s">
        <v>27</v>
      </c>
      <c r="AE415" s="866" t="s">
        <v>27</v>
      </c>
      <c r="AF415" s="866" t="s">
        <v>28</v>
      </c>
      <c r="AG415" s="866" t="s">
        <v>28</v>
      </c>
      <c r="AH415" s="866" t="s">
        <v>27</v>
      </c>
      <c r="AI415" s="866">
        <v>0</v>
      </c>
      <c r="AJ415" s="866">
        <v>0</v>
      </c>
      <c r="AK415" s="866">
        <v>0</v>
      </c>
      <c r="AL415" s="866">
        <v>0</v>
      </c>
      <c r="AM415" s="295">
        <f>SUM(Y415:AL415)</f>
        <v>1</v>
      </c>
    </row>
    <row r="416" spans="1:39" ht="15.5" outlineLevel="1">
      <c r="B416" s="293" t="s">
        <v>259</v>
      </c>
      <c r="C416" s="812" t="s">
        <v>163</v>
      </c>
      <c r="D416" s="294">
        <v>0</v>
      </c>
      <c r="E416" s="294">
        <v>0</v>
      </c>
      <c r="F416" s="294">
        <v>0</v>
      </c>
      <c r="G416" s="294">
        <v>0</v>
      </c>
      <c r="H416" s="294"/>
      <c r="I416" s="294"/>
      <c r="J416" s="294"/>
      <c r="K416" s="294"/>
      <c r="L416" s="294"/>
      <c r="M416" s="294"/>
      <c r="N416" s="815"/>
      <c r="O416" s="294">
        <v>0</v>
      </c>
      <c r="P416" s="294">
        <v>0</v>
      </c>
      <c r="Q416" s="294">
        <v>0</v>
      </c>
      <c r="R416" s="294">
        <v>0</v>
      </c>
      <c r="S416" s="294"/>
      <c r="T416" s="294"/>
      <c r="U416" s="294"/>
      <c r="V416" s="294"/>
      <c r="W416" s="294"/>
      <c r="X416" s="294"/>
      <c r="Y416" s="816">
        <f>Y415</f>
        <v>1</v>
      </c>
      <c r="Z416" s="816">
        <f>Z415</f>
        <v>0</v>
      </c>
      <c r="AA416" s="816">
        <f>AA415</f>
        <v>0</v>
      </c>
      <c r="AB416" s="816">
        <f>AB415</f>
        <v>0</v>
      </c>
      <c r="AC416" s="816">
        <f>AC415</f>
        <v>0</v>
      </c>
      <c r="AD416" s="816" t="str">
        <f t="shared" ref="AD416:AL416" si="99">AD415</f>
        <v>kWh</v>
      </c>
      <c r="AE416" s="816" t="str">
        <f t="shared" si="99"/>
        <v>kWh</v>
      </c>
      <c r="AF416" s="816" t="str">
        <f t="shared" si="99"/>
        <v>kW</v>
      </c>
      <c r="AG416" s="816" t="str">
        <f t="shared" si="99"/>
        <v>kW</v>
      </c>
      <c r="AH416" s="816" t="str">
        <f t="shared" si="99"/>
        <v>kWh</v>
      </c>
      <c r="AI416" s="816">
        <f t="shared" si="99"/>
        <v>0</v>
      </c>
      <c r="AJ416" s="816">
        <f t="shared" si="99"/>
        <v>0</v>
      </c>
      <c r="AK416" s="816">
        <f t="shared" si="99"/>
        <v>0</v>
      </c>
      <c r="AL416" s="816">
        <f t="shared" si="99"/>
        <v>0</v>
      </c>
      <c r="AM416" s="296"/>
    </row>
    <row r="417" spans="1:40" ht="15.5" outlineLevel="1">
      <c r="A417" s="474">
        <v>4</v>
      </c>
      <c r="B417" s="293"/>
      <c r="C417" s="821"/>
      <c r="D417" s="817"/>
      <c r="E417" s="817"/>
      <c r="F417" s="817"/>
      <c r="G417" s="817"/>
      <c r="H417" s="817"/>
      <c r="I417" s="817"/>
      <c r="J417" s="817"/>
      <c r="K417" s="817"/>
      <c r="L417" s="817"/>
      <c r="M417" s="817"/>
      <c r="N417" s="302"/>
      <c r="O417" s="817"/>
      <c r="P417" s="817"/>
      <c r="Q417" s="817"/>
      <c r="R417" s="817"/>
      <c r="S417" s="817"/>
      <c r="T417" s="817"/>
      <c r="U417" s="817"/>
      <c r="V417" s="817"/>
      <c r="W417" s="817"/>
      <c r="X417" s="817"/>
      <c r="Y417" s="818"/>
      <c r="Z417" s="818"/>
      <c r="AA417" s="818"/>
      <c r="AB417" s="818"/>
      <c r="AC417" s="818"/>
      <c r="AD417" s="818"/>
      <c r="AE417" s="818"/>
      <c r="AF417" s="818"/>
      <c r="AG417" s="818"/>
      <c r="AH417" s="818"/>
      <c r="AI417" s="818"/>
      <c r="AJ417" s="818"/>
      <c r="AK417" s="818"/>
      <c r="AL417" s="818"/>
      <c r="AM417" s="305"/>
    </row>
    <row r="418" spans="1:40" ht="15.5" outlineLevel="1">
      <c r="B418" s="293" t="s">
        <v>4</v>
      </c>
      <c r="C418" s="812" t="s">
        <v>25</v>
      </c>
      <c r="D418" s="294">
        <v>203468.91899999999</v>
      </c>
      <c r="E418" s="294">
        <v>189462.29430000001</v>
      </c>
      <c r="F418" s="294">
        <v>182697.44209999999</v>
      </c>
      <c r="G418" s="294">
        <v>182697.44209999999</v>
      </c>
      <c r="H418" s="294">
        <v>182697.44209999999</v>
      </c>
      <c r="I418" s="294">
        <v>182697.44209999999</v>
      </c>
      <c r="J418" s="294">
        <v>182697.44209999999</v>
      </c>
      <c r="K418" s="294">
        <v>182342.27249999999</v>
      </c>
      <c r="L418" s="294">
        <v>182342.27249999999</v>
      </c>
      <c r="M418" s="294">
        <v>156013.6642</v>
      </c>
      <c r="N418" s="812"/>
      <c r="O418" s="294">
        <v>15.223000000000001</v>
      </c>
      <c r="P418" s="294">
        <v>14.34329213</v>
      </c>
      <c r="Q418" s="294">
        <v>13.918612980000001</v>
      </c>
      <c r="R418" s="294">
        <v>13.918612980000001</v>
      </c>
      <c r="S418" s="294">
        <v>13.918612980000001</v>
      </c>
      <c r="T418" s="294">
        <v>13.918612980000001</v>
      </c>
      <c r="U418" s="294">
        <v>13.918612980000001</v>
      </c>
      <c r="V418" s="294">
        <v>13.87806851</v>
      </c>
      <c r="W418" s="294">
        <v>13.87806851</v>
      </c>
      <c r="X418" s="294">
        <v>12.22522959</v>
      </c>
      <c r="Y418" s="866">
        <v>1</v>
      </c>
      <c r="Z418" s="866"/>
      <c r="AA418" s="866"/>
      <c r="AB418" s="866"/>
      <c r="AC418" s="866"/>
      <c r="AD418" s="866">
        <v>0</v>
      </c>
      <c r="AE418" s="866">
        <v>0</v>
      </c>
      <c r="AF418" s="866">
        <v>0</v>
      </c>
      <c r="AG418" s="866">
        <v>0</v>
      </c>
      <c r="AH418" s="866">
        <v>0</v>
      </c>
      <c r="AI418" s="866">
        <v>0</v>
      </c>
      <c r="AJ418" s="866">
        <v>0</v>
      </c>
      <c r="AK418" s="866">
        <v>0</v>
      </c>
      <c r="AL418" s="866">
        <v>0</v>
      </c>
      <c r="AM418" s="295">
        <f>SUM(Y418:AL418)</f>
        <v>1</v>
      </c>
    </row>
    <row r="419" spans="1:40" ht="15.5" outlineLevel="1">
      <c r="B419" s="293" t="s">
        <v>259</v>
      </c>
      <c r="C419" s="812" t="s">
        <v>163</v>
      </c>
      <c r="D419" s="294">
        <v>0</v>
      </c>
      <c r="E419" s="294">
        <v>0</v>
      </c>
      <c r="F419" s="294">
        <v>0</v>
      </c>
      <c r="G419" s="294">
        <v>0</v>
      </c>
      <c r="H419" s="294"/>
      <c r="I419" s="294"/>
      <c r="J419" s="294"/>
      <c r="K419" s="294"/>
      <c r="L419" s="294"/>
      <c r="M419" s="294"/>
      <c r="N419" s="815"/>
      <c r="O419" s="294">
        <v>0</v>
      </c>
      <c r="P419" s="294">
        <v>0</v>
      </c>
      <c r="Q419" s="294">
        <v>0</v>
      </c>
      <c r="R419" s="294">
        <v>0</v>
      </c>
      <c r="S419" s="294"/>
      <c r="T419" s="294"/>
      <c r="U419" s="294"/>
      <c r="V419" s="294"/>
      <c r="W419" s="294"/>
      <c r="X419" s="294"/>
      <c r="Y419" s="816">
        <f>Y418</f>
        <v>1</v>
      </c>
      <c r="Z419" s="816">
        <f>Z418</f>
        <v>0</v>
      </c>
      <c r="AA419" s="816">
        <f>AA418</f>
        <v>0</v>
      </c>
      <c r="AB419" s="816">
        <f>AB418</f>
        <v>0</v>
      </c>
      <c r="AC419" s="816">
        <f>AC418</f>
        <v>0</v>
      </c>
      <c r="AD419" s="816">
        <f t="shared" ref="AD419:AL419" si="100">AD418</f>
        <v>0</v>
      </c>
      <c r="AE419" s="816">
        <f t="shared" si="100"/>
        <v>0</v>
      </c>
      <c r="AF419" s="816">
        <f t="shared" si="100"/>
        <v>0</v>
      </c>
      <c r="AG419" s="816">
        <f t="shared" si="100"/>
        <v>0</v>
      </c>
      <c r="AH419" s="816">
        <f t="shared" si="100"/>
        <v>0</v>
      </c>
      <c r="AI419" s="816">
        <f t="shared" si="100"/>
        <v>0</v>
      </c>
      <c r="AJ419" s="816">
        <f t="shared" si="100"/>
        <v>0</v>
      </c>
      <c r="AK419" s="816">
        <f t="shared" si="100"/>
        <v>0</v>
      </c>
      <c r="AL419" s="816">
        <f t="shared" si="100"/>
        <v>0</v>
      </c>
      <c r="AM419" s="296"/>
    </row>
    <row r="420" spans="1:40" ht="15.5" outlineLevel="1">
      <c r="A420" s="474">
        <v>5</v>
      </c>
      <c r="B420" s="293"/>
      <c r="C420" s="821"/>
      <c r="D420" s="817"/>
      <c r="E420" s="817"/>
      <c r="F420" s="817"/>
      <c r="G420" s="817"/>
      <c r="H420" s="817"/>
      <c r="I420" s="817"/>
      <c r="J420" s="817"/>
      <c r="K420" s="817"/>
      <c r="L420" s="817"/>
      <c r="M420" s="817"/>
      <c r="N420" s="302"/>
      <c r="O420" s="817"/>
      <c r="P420" s="817"/>
      <c r="Q420" s="817"/>
      <c r="R420" s="817"/>
      <c r="S420" s="817"/>
      <c r="T420" s="817"/>
      <c r="U420" s="817"/>
      <c r="V420" s="817"/>
      <c r="W420" s="817"/>
      <c r="X420" s="817"/>
      <c r="Y420" s="818"/>
      <c r="Z420" s="818"/>
      <c r="AA420" s="818"/>
      <c r="AB420" s="818"/>
      <c r="AC420" s="818"/>
      <c r="AD420" s="818"/>
      <c r="AE420" s="818"/>
      <c r="AF420" s="818"/>
      <c r="AG420" s="818"/>
      <c r="AH420" s="818"/>
      <c r="AI420" s="818"/>
      <c r="AJ420" s="818"/>
      <c r="AK420" s="818"/>
      <c r="AL420" s="818"/>
      <c r="AM420" s="305"/>
    </row>
    <row r="421" spans="1:40" ht="15.5" outlineLevel="1">
      <c r="B421" s="293" t="s">
        <v>5</v>
      </c>
      <c r="C421" s="812" t="s">
        <v>25</v>
      </c>
      <c r="D421" s="294">
        <v>888122.201</v>
      </c>
      <c r="E421" s="294">
        <v>770436.62789999996</v>
      </c>
      <c r="F421" s="294">
        <v>709105.42339999997</v>
      </c>
      <c r="G421" s="294">
        <v>709105.42339999997</v>
      </c>
      <c r="H421" s="294">
        <v>709105.42339999997</v>
      </c>
      <c r="I421" s="294">
        <v>709105.42339999997</v>
      </c>
      <c r="J421" s="294">
        <v>709105.42339999997</v>
      </c>
      <c r="K421" s="294">
        <v>708798.24970000004</v>
      </c>
      <c r="L421" s="294">
        <v>708798.24970000004</v>
      </c>
      <c r="M421" s="294">
        <v>659221.75069999998</v>
      </c>
      <c r="N421" s="812"/>
      <c r="O421" s="294">
        <v>58.122999999999998</v>
      </c>
      <c r="P421" s="294">
        <v>50.73543686</v>
      </c>
      <c r="Q421" s="294">
        <v>46.885229500000001</v>
      </c>
      <c r="R421" s="294">
        <v>46.885229500000001</v>
      </c>
      <c r="S421" s="294">
        <v>46.885229500000001</v>
      </c>
      <c r="T421" s="294">
        <v>46.885229500000001</v>
      </c>
      <c r="U421" s="294">
        <v>46.885229500000001</v>
      </c>
      <c r="V421" s="294">
        <v>46.85016401</v>
      </c>
      <c r="W421" s="294">
        <v>46.85016401</v>
      </c>
      <c r="X421" s="294">
        <v>43.737885300000002</v>
      </c>
      <c r="Y421" s="866">
        <v>1</v>
      </c>
      <c r="Z421" s="866"/>
      <c r="AA421" s="866"/>
      <c r="AB421" s="866"/>
      <c r="AC421" s="866"/>
      <c r="AD421" s="866">
        <v>0</v>
      </c>
      <c r="AE421" s="866">
        <v>0</v>
      </c>
      <c r="AF421" s="866">
        <v>0</v>
      </c>
      <c r="AG421" s="866">
        <v>0</v>
      </c>
      <c r="AH421" s="866">
        <v>0</v>
      </c>
      <c r="AI421" s="866">
        <v>0</v>
      </c>
      <c r="AJ421" s="866">
        <v>0</v>
      </c>
      <c r="AK421" s="866">
        <v>0</v>
      </c>
      <c r="AL421" s="866">
        <v>0</v>
      </c>
      <c r="AM421" s="295">
        <f>SUM(Y421:AL421)</f>
        <v>1</v>
      </c>
    </row>
    <row r="422" spans="1:40" ht="15.5" outlineLevel="1">
      <c r="B422" s="293" t="s">
        <v>259</v>
      </c>
      <c r="C422" s="812" t="s">
        <v>163</v>
      </c>
      <c r="D422" s="294">
        <v>0</v>
      </c>
      <c r="E422" s="294">
        <v>0</v>
      </c>
      <c r="F422" s="294">
        <v>0</v>
      </c>
      <c r="G422" s="294">
        <v>0</v>
      </c>
      <c r="H422" s="294"/>
      <c r="I422" s="294"/>
      <c r="J422" s="294"/>
      <c r="K422" s="294"/>
      <c r="L422" s="294"/>
      <c r="M422" s="294"/>
      <c r="N422" s="815"/>
      <c r="O422" s="294">
        <v>0</v>
      </c>
      <c r="P422" s="294">
        <v>0</v>
      </c>
      <c r="Q422" s="294">
        <v>0</v>
      </c>
      <c r="R422" s="294">
        <v>0</v>
      </c>
      <c r="S422" s="294"/>
      <c r="T422" s="294"/>
      <c r="U422" s="294"/>
      <c r="V422" s="294"/>
      <c r="W422" s="294"/>
      <c r="X422" s="294"/>
      <c r="Y422" s="816">
        <f>Y421</f>
        <v>1</v>
      </c>
      <c r="Z422" s="816">
        <f>Z421</f>
        <v>0</v>
      </c>
      <c r="AA422" s="816">
        <f>AA421</f>
        <v>0</v>
      </c>
      <c r="AB422" s="816">
        <f>AB421</f>
        <v>0</v>
      </c>
      <c r="AC422" s="816">
        <f>AC421</f>
        <v>0</v>
      </c>
      <c r="AD422" s="816">
        <f t="shared" ref="AD422:AL422" si="101">AD421</f>
        <v>0</v>
      </c>
      <c r="AE422" s="816">
        <f t="shared" si="101"/>
        <v>0</v>
      </c>
      <c r="AF422" s="816">
        <f t="shared" si="101"/>
        <v>0</v>
      </c>
      <c r="AG422" s="816">
        <f t="shared" si="101"/>
        <v>0</v>
      </c>
      <c r="AH422" s="816">
        <f t="shared" si="101"/>
        <v>0</v>
      </c>
      <c r="AI422" s="816">
        <f t="shared" si="101"/>
        <v>0</v>
      </c>
      <c r="AJ422" s="816">
        <f t="shared" si="101"/>
        <v>0</v>
      </c>
      <c r="AK422" s="816">
        <f t="shared" si="101"/>
        <v>0</v>
      </c>
      <c r="AL422" s="816">
        <f t="shared" si="101"/>
        <v>0</v>
      </c>
      <c r="AM422" s="296"/>
    </row>
    <row r="423" spans="1:40" ht="15.5" outlineLevel="1">
      <c r="A423" s="474">
        <v>6</v>
      </c>
      <c r="B423" s="293"/>
      <c r="C423" s="821"/>
      <c r="D423" s="817"/>
      <c r="E423" s="817"/>
      <c r="F423" s="817"/>
      <c r="G423" s="817"/>
      <c r="H423" s="817"/>
      <c r="I423" s="817"/>
      <c r="J423" s="817"/>
      <c r="K423" s="817"/>
      <c r="L423" s="817"/>
      <c r="M423" s="817"/>
      <c r="N423" s="302"/>
      <c r="O423" s="817"/>
      <c r="P423" s="817"/>
      <c r="Q423" s="817"/>
      <c r="R423" s="817"/>
      <c r="S423" s="817"/>
      <c r="T423" s="817"/>
      <c r="U423" s="817"/>
      <c r="V423" s="817"/>
      <c r="W423" s="817"/>
      <c r="X423" s="817"/>
      <c r="Y423" s="818"/>
      <c r="Z423" s="818"/>
      <c r="AA423" s="818"/>
      <c r="AB423" s="818"/>
      <c r="AC423" s="818"/>
      <c r="AD423" s="818"/>
      <c r="AE423" s="818"/>
      <c r="AF423" s="818"/>
      <c r="AG423" s="818"/>
      <c r="AH423" s="818"/>
      <c r="AI423" s="818"/>
      <c r="AJ423" s="818"/>
      <c r="AK423" s="818"/>
      <c r="AL423" s="818"/>
      <c r="AM423" s="305"/>
    </row>
    <row r="424" spans="1:40" ht="15.5" outlineLevel="1">
      <c r="B424" s="293" t="s">
        <v>42</v>
      </c>
      <c r="C424" s="812" t="s">
        <v>25</v>
      </c>
      <c r="D424" s="294"/>
      <c r="E424" s="294"/>
      <c r="F424" s="294"/>
      <c r="G424" s="294"/>
      <c r="H424" s="294"/>
      <c r="I424" s="294"/>
      <c r="J424" s="294"/>
      <c r="K424" s="294"/>
      <c r="L424" s="294"/>
      <c r="M424" s="294"/>
      <c r="N424" s="812"/>
      <c r="O424" s="294">
        <v>625.13400000000001</v>
      </c>
      <c r="P424" s="294"/>
      <c r="Q424" s="294"/>
      <c r="R424" s="294"/>
      <c r="S424" s="294"/>
      <c r="T424" s="294"/>
      <c r="U424" s="294"/>
      <c r="V424" s="294"/>
      <c r="W424" s="294"/>
      <c r="X424" s="294"/>
      <c r="Y424" s="866">
        <v>1</v>
      </c>
      <c r="Z424" s="866">
        <v>0</v>
      </c>
      <c r="AA424" s="866">
        <v>0</v>
      </c>
      <c r="AB424" s="866">
        <v>0</v>
      </c>
      <c r="AC424" s="866">
        <v>0</v>
      </c>
      <c r="AD424" s="866">
        <v>0</v>
      </c>
      <c r="AE424" s="866">
        <v>0</v>
      </c>
      <c r="AF424" s="866">
        <v>0</v>
      </c>
      <c r="AG424" s="866">
        <v>0</v>
      </c>
      <c r="AH424" s="866">
        <v>0</v>
      </c>
      <c r="AI424" s="866">
        <v>0</v>
      </c>
      <c r="AJ424" s="866">
        <v>0</v>
      </c>
      <c r="AK424" s="866">
        <v>0</v>
      </c>
      <c r="AL424" s="866">
        <v>0</v>
      </c>
      <c r="AM424" s="295">
        <f>SUM(Y424:AL424)</f>
        <v>1</v>
      </c>
    </row>
    <row r="425" spans="1:40" ht="15.5" outlineLevel="1">
      <c r="B425" s="293" t="s">
        <v>259</v>
      </c>
      <c r="C425" s="812" t="s">
        <v>163</v>
      </c>
      <c r="D425" s="294"/>
      <c r="E425" s="294"/>
      <c r="F425" s="294"/>
      <c r="G425" s="294"/>
      <c r="H425" s="294"/>
      <c r="I425" s="294"/>
      <c r="J425" s="294"/>
      <c r="K425" s="294"/>
      <c r="L425" s="294"/>
      <c r="M425" s="294"/>
      <c r="N425" s="815"/>
      <c r="O425" s="294"/>
      <c r="P425" s="294"/>
      <c r="Q425" s="294"/>
      <c r="R425" s="294"/>
      <c r="S425" s="294"/>
      <c r="T425" s="294"/>
      <c r="U425" s="294"/>
      <c r="V425" s="294"/>
      <c r="W425" s="294"/>
      <c r="X425" s="294"/>
      <c r="Y425" s="816">
        <f>Y424</f>
        <v>1</v>
      </c>
      <c r="Z425" s="816">
        <f>Z424</f>
        <v>0</v>
      </c>
      <c r="AA425" s="816">
        <f>AA424</f>
        <v>0</v>
      </c>
      <c r="AB425" s="816">
        <f>AB424</f>
        <v>0</v>
      </c>
      <c r="AC425" s="816">
        <f>AC424</f>
        <v>0</v>
      </c>
      <c r="AD425" s="816">
        <f t="shared" ref="AD425:AL425" si="102">AD424</f>
        <v>0</v>
      </c>
      <c r="AE425" s="816">
        <f t="shared" si="102"/>
        <v>0</v>
      </c>
      <c r="AF425" s="816">
        <f t="shared" si="102"/>
        <v>0</v>
      </c>
      <c r="AG425" s="816">
        <f t="shared" si="102"/>
        <v>0</v>
      </c>
      <c r="AH425" s="816">
        <f t="shared" si="102"/>
        <v>0</v>
      </c>
      <c r="AI425" s="816">
        <f t="shared" si="102"/>
        <v>0</v>
      </c>
      <c r="AJ425" s="816">
        <f t="shared" si="102"/>
        <v>0</v>
      </c>
      <c r="AK425" s="816">
        <f t="shared" si="102"/>
        <v>0</v>
      </c>
      <c r="AL425" s="816">
        <f t="shared" si="102"/>
        <v>0</v>
      </c>
      <c r="AM425" s="296"/>
    </row>
    <row r="426" spans="1:40" ht="15.5" outlineLevel="1">
      <c r="A426" s="474">
        <v>7</v>
      </c>
      <c r="B426" s="293"/>
      <c r="C426" s="821"/>
      <c r="D426" s="817"/>
      <c r="E426" s="817"/>
      <c r="F426" s="817"/>
      <c r="G426" s="817"/>
      <c r="H426" s="817"/>
      <c r="I426" s="817"/>
      <c r="J426" s="817"/>
      <c r="K426" s="817"/>
      <c r="L426" s="817"/>
      <c r="M426" s="817"/>
      <c r="N426" s="302"/>
      <c r="O426" s="817"/>
      <c r="P426" s="817"/>
      <c r="Q426" s="817"/>
      <c r="R426" s="817"/>
      <c r="S426" s="817"/>
      <c r="T426" s="817"/>
      <c r="U426" s="817"/>
      <c r="V426" s="817"/>
      <c r="W426" s="817"/>
      <c r="X426" s="817"/>
      <c r="Y426" s="818"/>
      <c r="Z426" s="818"/>
      <c r="AA426" s="818"/>
      <c r="AB426" s="818"/>
      <c r="AC426" s="818"/>
      <c r="AD426" s="818"/>
      <c r="AE426" s="818"/>
      <c r="AF426" s="818"/>
      <c r="AG426" s="818"/>
      <c r="AH426" s="818"/>
      <c r="AI426" s="818"/>
      <c r="AJ426" s="818"/>
      <c r="AK426" s="818"/>
      <c r="AL426" s="818"/>
      <c r="AM426" s="305"/>
    </row>
    <row r="427" spans="1:40" ht="15.5" outlineLevel="1">
      <c r="B427" s="287" t="s">
        <v>8</v>
      </c>
      <c r="C427" s="821"/>
      <c r="D427" s="817"/>
      <c r="E427" s="817"/>
      <c r="F427" s="817"/>
      <c r="G427" s="817"/>
      <c r="H427" s="817"/>
      <c r="I427" s="817"/>
      <c r="J427" s="817"/>
      <c r="K427" s="817"/>
      <c r="L427" s="817"/>
      <c r="M427" s="817"/>
      <c r="N427" s="302"/>
      <c r="O427" s="817"/>
      <c r="P427" s="817"/>
      <c r="Q427" s="817"/>
      <c r="R427" s="817"/>
      <c r="S427" s="817"/>
      <c r="T427" s="817"/>
      <c r="U427" s="817"/>
      <c r="V427" s="817"/>
      <c r="W427" s="817"/>
      <c r="X427" s="817"/>
      <c r="Y427" s="818"/>
      <c r="Z427" s="818"/>
      <c r="AA427" s="818"/>
      <c r="AB427" s="818"/>
      <c r="AC427" s="818"/>
      <c r="AD427" s="818"/>
      <c r="AE427" s="818"/>
      <c r="AF427" s="818"/>
      <c r="AG427" s="818"/>
      <c r="AH427" s="818"/>
      <c r="AI427" s="818"/>
      <c r="AJ427" s="818"/>
      <c r="AK427" s="818"/>
      <c r="AL427" s="818"/>
      <c r="AM427" s="305"/>
    </row>
    <row r="428" spans="1:40" ht="15.5" outlineLevel="1">
      <c r="B428" s="874" t="s">
        <v>899</v>
      </c>
      <c r="C428" s="812" t="s">
        <v>25</v>
      </c>
      <c r="D428" s="294">
        <f>5046300.158-D431</f>
        <v>5021020.7465457562</v>
      </c>
      <c r="E428" s="294">
        <f>4986737.1696-E431</f>
        <v>4961457.7581457561</v>
      </c>
      <c r="F428" s="294">
        <f>(4986737.1696)-F431</f>
        <v>4961457.7581457561</v>
      </c>
      <c r="G428" s="294">
        <v>4868939.513145756</v>
      </c>
      <c r="H428" s="294">
        <v>4868939.513145756</v>
      </c>
      <c r="I428" s="294">
        <v>4868939.513145756</v>
      </c>
      <c r="J428" s="294">
        <v>4673811.6558457576</v>
      </c>
      <c r="K428" s="294">
        <v>4673811.6558457576</v>
      </c>
      <c r="L428" s="294">
        <v>4536490.4508457556</v>
      </c>
      <c r="M428" s="294">
        <v>3679970.7132457574</v>
      </c>
      <c r="N428" s="812">
        <v>12</v>
      </c>
      <c r="O428" s="294">
        <v>838.27700000000004</v>
      </c>
      <c r="P428" s="294">
        <v>821.30081407</v>
      </c>
      <c r="Q428" s="294">
        <v>821.30081407</v>
      </c>
      <c r="R428" s="294">
        <v>794.79154506999998</v>
      </c>
      <c r="S428" s="294">
        <v>794.79154506999998</v>
      </c>
      <c r="T428" s="294">
        <v>794.79154506999998</v>
      </c>
      <c r="U428" s="294">
        <v>763.41833825999993</v>
      </c>
      <c r="V428" s="294">
        <v>763.41833825999993</v>
      </c>
      <c r="W428" s="294">
        <v>750.10618255999998</v>
      </c>
      <c r="X428" s="294">
        <v>617.19404245999999</v>
      </c>
      <c r="Y428" s="866">
        <v>0</v>
      </c>
      <c r="Z428" s="866">
        <v>0.16200000000000001</v>
      </c>
      <c r="AA428" s="866">
        <v>0.84</v>
      </c>
      <c r="AB428" s="866">
        <v>0</v>
      </c>
      <c r="AC428" s="866">
        <v>0</v>
      </c>
      <c r="AD428" s="866">
        <v>0</v>
      </c>
      <c r="AE428" s="866">
        <v>0</v>
      </c>
      <c r="AF428" s="866">
        <v>0</v>
      </c>
      <c r="AG428" s="866">
        <v>0</v>
      </c>
      <c r="AH428" s="866">
        <v>0</v>
      </c>
      <c r="AI428" s="866">
        <v>0</v>
      </c>
      <c r="AJ428" s="866">
        <v>0</v>
      </c>
      <c r="AK428" s="866">
        <v>0</v>
      </c>
      <c r="AL428" s="866">
        <v>0</v>
      </c>
      <c r="AM428" s="295">
        <f>SUM(Y428:AL428)</f>
        <v>1.002</v>
      </c>
    </row>
    <row r="429" spans="1:40" s="283" customFormat="1" ht="15.5" outlineLevel="1">
      <c r="A429" s="474">
        <v>8</v>
      </c>
      <c r="B429" s="874" t="s">
        <v>259</v>
      </c>
      <c r="C429" s="812" t="s">
        <v>163</v>
      </c>
      <c r="D429" s="294"/>
      <c r="E429" s="294"/>
      <c r="F429" s="294"/>
      <c r="G429" s="294"/>
      <c r="H429" s="294"/>
      <c r="I429" s="294"/>
      <c r="J429" s="294"/>
      <c r="K429" s="294"/>
      <c r="L429" s="294"/>
      <c r="M429" s="294"/>
      <c r="N429" s="812">
        <f>N428</f>
        <v>12</v>
      </c>
      <c r="O429" s="294">
        <v>0</v>
      </c>
      <c r="P429" s="294">
        <v>0</v>
      </c>
      <c r="Q429" s="294">
        <v>0</v>
      </c>
      <c r="R429" s="294">
        <v>0</v>
      </c>
      <c r="S429" s="294"/>
      <c r="T429" s="294"/>
      <c r="U429" s="294"/>
      <c r="V429" s="294"/>
      <c r="W429" s="294"/>
      <c r="X429" s="294"/>
      <c r="Y429" s="816">
        <f>Y428</f>
        <v>0</v>
      </c>
      <c r="Z429" s="816">
        <f>Z428</f>
        <v>0.16200000000000001</v>
      </c>
      <c r="AA429" s="816">
        <f>AA428</f>
        <v>0.84</v>
      </c>
      <c r="AB429" s="816">
        <f>AB428</f>
        <v>0</v>
      </c>
      <c r="AC429" s="816">
        <f>AC428</f>
        <v>0</v>
      </c>
      <c r="AD429" s="816">
        <f t="shared" ref="AD429:AL429" si="103">AD428</f>
        <v>0</v>
      </c>
      <c r="AE429" s="816">
        <f t="shared" si="103"/>
        <v>0</v>
      </c>
      <c r="AF429" s="816">
        <f t="shared" si="103"/>
        <v>0</v>
      </c>
      <c r="AG429" s="816">
        <f t="shared" si="103"/>
        <v>0</v>
      </c>
      <c r="AH429" s="816">
        <f t="shared" si="103"/>
        <v>0</v>
      </c>
      <c r="AI429" s="816">
        <f t="shared" si="103"/>
        <v>0</v>
      </c>
      <c r="AJ429" s="816">
        <f t="shared" si="103"/>
        <v>0</v>
      </c>
      <c r="AK429" s="816">
        <f t="shared" si="103"/>
        <v>0</v>
      </c>
      <c r="AL429" s="816">
        <f t="shared" si="103"/>
        <v>0</v>
      </c>
      <c r="AM429" s="296"/>
      <c r="AN429" s="253"/>
    </row>
    <row r="430" spans="1:40" s="283" customFormat="1" ht="15.5" outlineLevel="1">
      <c r="A430" s="474"/>
      <c r="B430" s="874"/>
      <c r="C430" s="821"/>
      <c r="D430" s="817"/>
      <c r="E430" s="817"/>
      <c r="F430" s="817"/>
      <c r="G430" s="817"/>
      <c r="H430" s="817"/>
      <c r="I430" s="817"/>
      <c r="J430" s="817"/>
      <c r="K430" s="817"/>
      <c r="L430" s="817"/>
      <c r="M430" s="817"/>
      <c r="N430" s="302"/>
      <c r="O430" s="817"/>
      <c r="P430" s="817"/>
      <c r="Q430" s="817"/>
      <c r="R430" s="817"/>
      <c r="S430" s="817"/>
      <c r="T430" s="817"/>
      <c r="U430" s="817"/>
      <c r="V430" s="817"/>
      <c r="W430" s="817"/>
      <c r="X430" s="817"/>
      <c r="Y430" s="818"/>
      <c r="Z430" s="818"/>
      <c r="AA430" s="818"/>
      <c r="AB430" s="818"/>
      <c r="AC430" s="818"/>
      <c r="AD430" s="818"/>
      <c r="AE430" s="818"/>
      <c r="AF430" s="818"/>
      <c r="AG430" s="818"/>
      <c r="AH430" s="818"/>
      <c r="AI430" s="818"/>
      <c r="AJ430" s="818"/>
      <c r="AK430" s="818"/>
      <c r="AL430" s="818"/>
      <c r="AM430" s="305"/>
      <c r="AN430" s="253"/>
    </row>
    <row r="431" spans="1:40" s="283" customFormat="1" ht="15.5" outlineLevel="1">
      <c r="A431" s="474"/>
      <c r="B431" s="874" t="s">
        <v>900</v>
      </c>
      <c r="C431" s="812" t="s">
        <v>25</v>
      </c>
      <c r="D431" s="294">
        <v>25279.411454243302</v>
      </c>
      <c r="E431" s="294">
        <v>25279.411454243302</v>
      </c>
      <c r="F431" s="294">
        <v>25279.411454243302</v>
      </c>
      <c r="G431" s="294">
        <v>25279.411454243302</v>
      </c>
      <c r="H431" s="294">
        <v>25279.411454243302</v>
      </c>
      <c r="I431" s="294">
        <v>25279.411454243302</v>
      </c>
      <c r="J431" s="294">
        <v>25279.411454243302</v>
      </c>
      <c r="K431" s="294">
        <v>25279.411454243302</v>
      </c>
      <c r="L431" s="294">
        <v>25279.411454243302</v>
      </c>
      <c r="M431" s="294">
        <v>25279.411454243302</v>
      </c>
      <c r="N431" s="812">
        <v>12</v>
      </c>
      <c r="O431" s="294">
        <f>'8.  Streetlighting'!C24</f>
        <v>1.7466000000000002</v>
      </c>
      <c r="P431" s="294">
        <f>'8.  Streetlighting'!D24</f>
        <v>20.959200000000003</v>
      </c>
      <c r="Q431" s="294">
        <f>'8.  Streetlighting'!E24</f>
        <v>20.959200000000003</v>
      </c>
      <c r="R431" s="294">
        <f>'8.  Streetlighting'!F24</f>
        <v>20.959200000000003</v>
      </c>
      <c r="S431" s="294">
        <f>'8.  Streetlighting'!G24</f>
        <v>20.959200000000003</v>
      </c>
      <c r="T431" s="294">
        <f>'8.  Streetlighting'!H24</f>
        <v>20.959200000000003</v>
      </c>
      <c r="U431" s="294">
        <f>'8.  Streetlighting'!I24</f>
        <v>20.959200000000003</v>
      </c>
      <c r="V431" s="294"/>
      <c r="W431" s="294"/>
      <c r="X431" s="294"/>
      <c r="Y431" s="866">
        <v>0</v>
      </c>
      <c r="Z431" s="866">
        <v>0</v>
      </c>
      <c r="AA431" s="866">
        <v>0</v>
      </c>
      <c r="AB431" s="866">
        <v>0</v>
      </c>
      <c r="AC431" s="866">
        <v>1</v>
      </c>
      <c r="AD431" s="866">
        <v>0</v>
      </c>
      <c r="AE431" s="866">
        <v>0</v>
      </c>
      <c r="AF431" s="866">
        <v>0</v>
      </c>
      <c r="AG431" s="866">
        <v>0</v>
      </c>
      <c r="AH431" s="866">
        <v>0</v>
      </c>
      <c r="AI431" s="866">
        <v>0</v>
      </c>
      <c r="AJ431" s="866">
        <v>0</v>
      </c>
      <c r="AK431" s="866">
        <v>0</v>
      </c>
      <c r="AL431" s="866">
        <v>0</v>
      </c>
      <c r="AM431" s="295">
        <f>SUM(Y431:AL431)</f>
        <v>1</v>
      </c>
      <c r="AN431" s="253"/>
    </row>
    <row r="432" spans="1:40" ht="15.5" outlineLevel="1">
      <c r="A432" s="474">
        <v>9</v>
      </c>
      <c r="B432" s="874" t="s">
        <v>259</v>
      </c>
      <c r="C432" s="812" t="s">
        <v>163</v>
      </c>
      <c r="D432" s="294"/>
      <c r="E432" s="294"/>
      <c r="F432" s="294"/>
      <c r="G432" s="294"/>
      <c r="H432" s="294"/>
      <c r="I432" s="294"/>
      <c r="J432" s="294"/>
      <c r="K432" s="294"/>
      <c r="L432" s="294"/>
      <c r="M432" s="294"/>
      <c r="N432" s="812">
        <f>N431</f>
        <v>12</v>
      </c>
      <c r="O432" s="294"/>
      <c r="P432" s="294"/>
      <c r="Q432" s="294"/>
      <c r="R432" s="294"/>
      <c r="S432" s="294"/>
      <c r="T432" s="294"/>
      <c r="U432" s="294"/>
      <c r="V432" s="294"/>
      <c r="W432" s="294"/>
      <c r="X432" s="294"/>
      <c r="Y432" s="816">
        <f>Y431</f>
        <v>0</v>
      </c>
      <c r="Z432" s="816">
        <f>Z431</f>
        <v>0</v>
      </c>
      <c r="AA432" s="816">
        <f t="shared" ref="AA432:AL432" si="104">AA431</f>
        <v>0</v>
      </c>
      <c r="AB432" s="816">
        <f t="shared" si="104"/>
        <v>0</v>
      </c>
      <c r="AC432" s="816">
        <f t="shared" si="104"/>
        <v>1</v>
      </c>
      <c r="AD432" s="816">
        <f t="shared" si="104"/>
        <v>0</v>
      </c>
      <c r="AE432" s="816">
        <f t="shared" si="104"/>
        <v>0</v>
      </c>
      <c r="AF432" s="816">
        <f t="shared" si="104"/>
        <v>0</v>
      </c>
      <c r="AG432" s="816">
        <f t="shared" si="104"/>
        <v>0</v>
      </c>
      <c r="AH432" s="816">
        <f t="shared" si="104"/>
        <v>0</v>
      </c>
      <c r="AI432" s="816">
        <f t="shared" si="104"/>
        <v>0</v>
      </c>
      <c r="AJ432" s="816">
        <f t="shared" si="104"/>
        <v>0</v>
      </c>
      <c r="AK432" s="816">
        <f t="shared" si="104"/>
        <v>0</v>
      </c>
      <c r="AL432" s="816">
        <f t="shared" si="104"/>
        <v>0</v>
      </c>
      <c r="AM432" s="296"/>
    </row>
    <row r="433" spans="1:40" ht="15.5" outlineLevel="1">
      <c r="B433" s="293"/>
      <c r="C433" s="821"/>
      <c r="D433" s="817"/>
      <c r="E433" s="817"/>
      <c r="F433" s="817"/>
      <c r="G433" s="817"/>
      <c r="H433" s="817"/>
      <c r="I433" s="817"/>
      <c r="J433" s="817"/>
      <c r="K433" s="817"/>
      <c r="L433" s="817"/>
      <c r="M433" s="817"/>
      <c r="N433" s="302"/>
      <c r="O433" s="817"/>
      <c r="P433" s="817"/>
      <c r="Q433" s="817"/>
      <c r="R433" s="817"/>
      <c r="S433" s="817"/>
      <c r="T433" s="817"/>
      <c r="U433" s="817"/>
      <c r="V433" s="817"/>
      <c r="W433" s="817"/>
      <c r="X433" s="817"/>
      <c r="Y433" s="818"/>
      <c r="Z433" s="818"/>
      <c r="AA433" s="818"/>
      <c r="AB433" s="818"/>
      <c r="AC433" s="818"/>
      <c r="AD433" s="818"/>
      <c r="AE433" s="818"/>
      <c r="AF433" s="818"/>
      <c r="AG433" s="818"/>
      <c r="AH433" s="818"/>
      <c r="AI433" s="818"/>
      <c r="AJ433" s="818"/>
      <c r="AK433" s="818"/>
      <c r="AL433" s="818"/>
      <c r="AM433" s="305"/>
    </row>
    <row r="434" spans="1:40" ht="15.5" outlineLevel="1">
      <c r="B434" s="485" t="s">
        <v>21</v>
      </c>
      <c r="C434" s="812" t="s">
        <v>25</v>
      </c>
      <c r="D434" s="294">
        <v>394099.75699999998</v>
      </c>
      <c r="E434" s="294">
        <v>382815.24262999999</v>
      </c>
      <c r="F434" s="294">
        <v>345944.42402999999</v>
      </c>
      <c r="G434" s="294">
        <v>203940.54937300002</v>
      </c>
      <c r="H434" s="294">
        <v>203940.54937300002</v>
      </c>
      <c r="I434" s="294">
        <v>203940.54937300002</v>
      </c>
      <c r="J434" s="294">
        <v>203940.54937300002</v>
      </c>
      <c r="K434" s="294">
        <v>203606.41927300001</v>
      </c>
      <c r="L434" s="294">
        <v>203606.41927300001</v>
      </c>
      <c r="M434" s="294">
        <v>203606.41927300001</v>
      </c>
      <c r="N434" s="294">
        <v>12</v>
      </c>
      <c r="O434" s="294">
        <v>109.13800000000001</v>
      </c>
      <c r="P434" s="294">
        <v>106.24842261900001</v>
      </c>
      <c r="Q434" s="294">
        <v>96.423308599000009</v>
      </c>
      <c r="R434" s="294">
        <v>55.161266910999998</v>
      </c>
      <c r="S434" s="294">
        <v>55.161266910999998</v>
      </c>
      <c r="T434" s="294">
        <v>55.161266910999998</v>
      </c>
      <c r="U434" s="294">
        <v>55.161266910999998</v>
      </c>
      <c r="V434" s="294">
        <v>54.826898530999998</v>
      </c>
      <c r="W434" s="294">
        <v>54.826898530999998</v>
      </c>
      <c r="X434" s="294">
        <v>54.826898530999998</v>
      </c>
      <c r="Y434" s="866"/>
      <c r="Z434" s="866">
        <v>1</v>
      </c>
      <c r="AA434" s="866"/>
      <c r="AB434" s="866"/>
      <c r="AC434" s="866"/>
      <c r="AD434" s="866">
        <v>0</v>
      </c>
      <c r="AE434" s="866">
        <v>0</v>
      </c>
      <c r="AF434" s="866">
        <v>0</v>
      </c>
      <c r="AG434" s="866">
        <v>0</v>
      </c>
      <c r="AH434" s="866">
        <v>0</v>
      </c>
      <c r="AI434" s="866">
        <v>0</v>
      </c>
      <c r="AJ434" s="866">
        <v>0</v>
      </c>
      <c r="AK434" s="866">
        <v>0</v>
      </c>
      <c r="AL434" s="866">
        <v>0</v>
      </c>
      <c r="AM434" s="295">
        <f>SUM(Y434:AL434)</f>
        <v>1</v>
      </c>
    </row>
    <row r="435" spans="1:40" ht="15.5" outlineLevel="1">
      <c r="A435" s="475"/>
      <c r="B435" s="293" t="s">
        <v>259</v>
      </c>
      <c r="C435" s="812" t="s">
        <v>163</v>
      </c>
      <c r="D435" s="294"/>
      <c r="E435" s="294"/>
      <c r="F435" s="294"/>
      <c r="G435" s="294"/>
      <c r="H435" s="294"/>
      <c r="I435" s="294"/>
      <c r="J435" s="294"/>
      <c r="K435" s="294"/>
      <c r="L435" s="294"/>
      <c r="M435" s="294"/>
      <c r="N435" s="294">
        <f>N434</f>
        <v>12</v>
      </c>
      <c r="O435" s="294"/>
      <c r="P435" s="294"/>
      <c r="Q435" s="294"/>
      <c r="R435" s="294"/>
      <c r="S435" s="294"/>
      <c r="T435" s="294"/>
      <c r="U435" s="294"/>
      <c r="V435" s="294"/>
      <c r="W435" s="294"/>
      <c r="X435" s="294"/>
      <c r="Y435" s="816">
        <f>Y434</f>
        <v>0</v>
      </c>
      <c r="Z435" s="816">
        <f>Z434</f>
        <v>1</v>
      </c>
      <c r="AA435" s="816">
        <f>AA434</f>
        <v>0</v>
      </c>
      <c r="AB435" s="816">
        <f>AB434</f>
        <v>0</v>
      </c>
      <c r="AC435" s="816">
        <f>AC434</f>
        <v>0</v>
      </c>
      <c r="AD435" s="816">
        <f t="shared" ref="AD435:AL435" si="105">AD434</f>
        <v>0</v>
      </c>
      <c r="AE435" s="816">
        <f t="shared" si="105"/>
        <v>0</v>
      </c>
      <c r="AF435" s="816">
        <f t="shared" si="105"/>
        <v>0</v>
      </c>
      <c r="AG435" s="816">
        <f t="shared" si="105"/>
        <v>0</v>
      </c>
      <c r="AH435" s="816">
        <f t="shared" si="105"/>
        <v>0</v>
      </c>
      <c r="AI435" s="816">
        <f t="shared" si="105"/>
        <v>0</v>
      </c>
      <c r="AJ435" s="816">
        <f t="shared" si="105"/>
        <v>0</v>
      </c>
      <c r="AK435" s="816">
        <f t="shared" si="105"/>
        <v>0</v>
      </c>
      <c r="AL435" s="816">
        <f t="shared" si="105"/>
        <v>0</v>
      </c>
      <c r="AM435" s="309"/>
    </row>
    <row r="436" spans="1:40" ht="15.5" outlineLevel="1">
      <c r="A436" s="474">
        <v>10</v>
      </c>
      <c r="B436" s="485"/>
      <c r="C436" s="825"/>
      <c r="D436" s="817"/>
      <c r="E436" s="817"/>
      <c r="F436" s="817"/>
      <c r="G436" s="817"/>
      <c r="H436" s="817"/>
      <c r="I436" s="817"/>
      <c r="J436" s="817"/>
      <c r="K436" s="817"/>
      <c r="L436" s="817"/>
      <c r="M436" s="817"/>
      <c r="N436" s="302"/>
      <c r="O436" s="817"/>
      <c r="P436" s="817"/>
      <c r="Q436" s="817"/>
      <c r="R436" s="817"/>
      <c r="S436" s="817"/>
      <c r="T436" s="817"/>
      <c r="U436" s="817"/>
      <c r="V436" s="817"/>
      <c r="W436" s="817"/>
      <c r="X436" s="817"/>
      <c r="Y436" s="392"/>
      <c r="Z436" s="392"/>
      <c r="AA436" s="392"/>
      <c r="AB436" s="392"/>
      <c r="AC436" s="392"/>
      <c r="AD436" s="392"/>
      <c r="AE436" s="392"/>
      <c r="AF436" s="392"/>
      <c r="AG436" s="392"/>
      <c r="AH436" s="392"/>
      <c r="AI436" s="392"/>
      <c r="AJ436" s="392"/>
      <c r="AK436" s="392"/>
      <c r="AL436" s="392"/>
      <c r="AM436" s="311"/>
    </row>
    <row r="437" spans="1:40" ht="15.5" outlineLevel="1">
      <c r="B437" s="485" t="s">
        <v>9</v>
      </c>
      <c r="C437" s="812" t="s">
        <v>25</v>
      </c>
      <c r="D437" s="294"/>
      <c r="E437" s="294"/>
      <c r="F437" s="294"/>
      <c r="G437" s="294"/>
      <c r="H437" s="294"/>
      <c r="I437" s="294"/>
      <c r="J437" s="294"/>
      <c r="K437" s="294"/>
      <c r="L437" s="294"/>
      <c r="M437" s="294"/>
      <c r="N437" s="294"/>
      <c r="O437" s="294">
        <v>47.061</v>
      </c>
      <c r="P437" s="294"/>
      <c r="Q437" s="294"/>
      <c r="R437" s="294"/>
      <c r="S437" s="294"/>
      <c r="T437" s="294"/>
      <c r="U437" s="294"/>
      <c r="V437" s="294"/>
      <c r="W437" s="294"/>
      <c r="X437" s="294"/>
      <c r="Y437" s="866"/>
      <c r="Z437" s="866"/>
      <c r="AA437" s="866"/>
      <c r="AB437" s="866"/>
      <c r="AC437" s="866"/>
      <c r="AD437" s="866">
        <v>0</v>
      </c>
      <c r="AE437" s="866">
        <v>0</v>
      </c>
      <c r="AF437" s="866">
        <v>0</v>
      </c>
      <c r="AG437" s="866">
        <v>0</v>
      </c>
      <c r="AH437" s="866">
        <v>0</v>
      </c>
      <c r="AI437" s="866">
        <v>0</v>
      </c>
      <c r="AJ437" s="866">
        <v>0</v>
      </c>
      <c r="AK437" s="866">
        <v>0</v>
      </c>
      <c r="AL437" s="866">
        <v>0</v>
      </c>
      <c r="AM437" s="295">
        <f>SUM(Y437:AL437)</f>
        <v>0</v>
      </c>
    </row>
    <row r="438" spans="1:40" ht="15.5" outlineLevel="1">
      <c r="B438" s="293" t="s">
        <v>259</v>
      </c>
      <c r="C438" s="812" t="s">
        <v>163</v>
      </c>
      <c r="D438" s="294"/>
      <c r="E438" s="294"/>
      <c r="F438" s="294"/>
      <c r="G438" s="294"/>
      <c r="H438" s="294"/>
      <c r="I438" s="294"/>
      <c r="J438" s="294"/>
      <c r="K438" s="294"/>
      <c r="L438" s="294"/>
      <c r="M438" s="294"/>
      <c r="N438" s="294"/>
      <c r="O438" s="294"/>
      <c r="P438" s="294"/>
      <c r="Q438" s="294"/>
      <c r="R438" s="294"/>
      <c r="S438" s="294"/>
      <c r="T438" s="294"/>
      <c r="U438" s="294"/>
      <c r="V438" s="294"/>
      <c r="W438" s="294"/>
      <c r="X438" s="294"/>
      <c r="Y438" s="816">
        <f>Y437</f>
        <v>0</v>
      </c>
      <c r="Z438" s="816">
        <f>Z437</f>
        <v>0</v>
      </c>
      <c r="AA438" s="816">
        <f>AA437</f>
        <v>0</v>
      </c>
      <c r="AB438" s="816"/>
      <c r="AC438" s="816"/>
      <c r="AD438" s="816">
        <f t="shared" ref="AD438:AL438" si="106">AD437</f>
        <v>0</v>
      </c>
      <c r="AE438" s="816">
        <f t="shared" si="106"/>
        <v>0</v>
      </c>
      <c r="AF438" s="816">
        <f t="shared" si="106"/>
        <v>0</v>
      </c>
      <c r="AG438" s="816">
        <f t="shared" si="106"/>
        <v>0</v>
      </c>
      <c r="AH438" s="816">
        <f t="shared" si="106"/>
        <v>0</v>
      </c>
      <c r="AI438" s="816">
        <f t="shared" si="106"/>
        <v>0</v>
      </c>
      <c r="AJ438" s="816">
        <f t="shared" si="106"/>
        <v>0</v>
      </c>
      <c r="AK438" s="816">
        <f t="shared" si="106"/>
        <v>0</v>
      </c>
      <c r="AL438" s="816">
        <f t="shared" si="106"/>
        <v>0</v>
      </c>
      <c r="AM438" s="309"/>
    </row>
    <row r="439" spans="1:40" ht="15.5" outlineLevel="1">
      <c r="A439" s="474">
        <v>11</v>
      </c>
      <c r="B439" s="485"/>
      <c r="C439" s="825"/>
      <c r="D439" s="817"/>
      <c r="E439" s="817"/>
      <c r="F439" s="817"/>
      <c r="G439" s="817"/>
      <c r="H439" s="817"/>
      <c r="I439" s="817"/>
      <c r="J439" s="817"/>
      <c r="K439" s="817"/>
      <c r="L439" s="817"/>
      <c r="M439" s="817"/>
      <c r="N439" s="302"/>
      <c r="O439" s="817"/>
      <c r="P439" s="817"/>
      <c r="Q439" s="817"/>
      <c r="R439" s="817"/>
      <c r="S439" s="817"/>
      <c r="T439" s="817"/>
      <c r="U439" s="817"/>
      <c r="V439" s="817"/>
      <c r="W439" s="817"/>
      <c r="X439" s="817"/>
      <c r="Y439" s="392"/>
      <c r="Z439" s="392"/>
      <c r="AA439" s="392"/>
      <c r="AB439" s="392"/>
      <c r="AC439" s="392"/>
      <c r="AD439" s="392"/>
      <c r="AE439" s="392"/>
      <c r="AF439" s="392"/>
      <c r="AG439" s="392"/>
      <c r="AH439" s="392"/>
      <c r="AI439" s="392"/>
      <c r="AJ439" s="392"/>
      <c r="AK439" s="392"/>
      <c r="AL439" s="392"/>
      <c r="AM439" s="311"/>
    </row>
    <row r="440" spans="1:40" ht="15.5" outlineLevel="1">
      <c r="B440" s="287" t="s">
        <v>10</v>
      </c>
      <c r="C440" s="825"/>
      <c r="D440" s="817"/>
      <c r="E440" s="817"/>
      <c r="F440" s="817"/>
      <c r="G440" s="817"/>
      <c r="H440" s="817"/>
      <c r="I440" s="817"/>
      <c r="J440" s="817"/>
      <c r="K440" s="817"/>
      <c r="L440" s="817"/>
      <c r="M440" s="817"/>
      <c r="N440" s="302"/>
      <c r="O440" s="817"/>
      <c r="P440" s="817"/>
      <c r="Q440" s="817"/>
      <c r="R440" s="817"/>
      <c r="S440" s="817"/>
      <c r="T440" s="817"/>
      <c r="U440" s="817"/>
      <c r="V440" s="817"/>
      <c r="W440" s="817"/>
      <c r="X440" s="817"/>
      <c r="Y440" s="392"/>
      <c r="Z440" s="392"/>
      <c r="AA440" s="392"/>
      <c r="AB440" s="392"/>
      <c r="AC440" s="392"/>
      <c r="AD440" s="392"/>
      <c r="AE440" s="392"/>
      <c r="AF440" s="392"/>
      <c r="AG440" s="392"/>
      <c r="AH440" s="392"/>
      <c r="AI440" s="392"/>
      <c r="AJ440" s="392"/>
      <c r="AK440" s="392"/>
      <c r="AL440" s="392"/>
      <c r="AM440" s="311"/>
    </row>
    <row r="441" spans="1:40" ht="15.5" outlineLevel="1">
      <c r="B441" s="313" t="s">
        <v>11</v>
      </c>
      <c r="C441" s="812" t="s">
        <v>25</v>
      </c>
      <c r="D441" s="294">
        <v>3316500</v>
      </c>
      <c r="E441" s="294">
        <v>3316500</v>
      </c>
      <c r="F441" s="294">
        <v>3316500</v>
      </c>
      <c r="G441" s="294">
        <v>3316500</v>
      </c>
      <c r="H441" s="294">
        <v>3316500</v>
      </c>
      <c r="I441" s="294">
        <v>3316500</v>
      </c>
      <c r="J441" s="294">
        <v>3316500</v>
      </c>
      <c r="K441" s="294">
        <v>3316500</v>
      </c>
      <c r="L441" s="294">
        <v>3316500</v>
      </c>
      <c r="M441" s="294">
        <v>3316500</v>
      </c>
      <c r="N441" s="294">
        <v>12</v>
      </c>
      <c r="O441" s="294">
        <v>333</v>
      </c>
      <c r="P441" s="294">
        <v>333</v>
      </c>
      <c r="Q441" s="294">
        <v>333</v>
      </c>
      <c r="R441" s="294">
        <v>333</v>
      </c>
      <c r="S441" s="294">
        <v>333</v>
      </c>
      <c r="T441" s="294">
        <v>333</v>
      </c>
      <c r="U441" s="294">
        <v>333</v>
      </c>
      <c r="V441" s="294">
        <v>333</v>
      </c>
      <c r="W441" s="294">
        <v>333</v>
      </c>
      <c r="X441" s="294">
        <v>333</v>
      </c>
      <c r="Y441" s="866">
        <v>0</v>
      </c>
      <c r="Z441" s="866">
        <v>0</v>
      </c>
      <c r="AA441" s="866">
        <v>1</v>
      </c>
      <c r="AB441" s="866"/>
      <c r="AC441" s="866"/>
      <c r="AD441" s="866">
        <v>0</v>
      </c>
      <c r="AE441" s="866">
        <v>0</v>
      </c>
      <c r="AF441" s="866">
        <v>0</v>
      </c>
      <c r="AG441" s="866">
        <v>0</v>
      </c>
      <c r="AH441" s="866">
        <v>0</v>
      </c>
      <c r="AI441" s="866">
        <v>0</v>
      </c>
      <c r="AJ441" s="866">
        <v>0</v>
      </c>
      <c r="AK441" s="866">
        <v>0</v>
      </c>
      <c r="AL441" s="866">
        <v>0</v>
      </c>
      <c r="AM441" s="295">
        <f>SUM(Y441:AL441)</f>
        <v>1</v>
      </c>
    </row>
    <row r="442" spans="1:40" ht="15.5" outlineLevel="1">
      <c r="A442" s="474">
        <v>12</v>
      </c>
      <c r="B442" s="293" t="s">
        <v>259</v>
      </c>
      <c r="C442" s="812" t="s">
        <v>163</v>
      </c>
      <c r="D442" s="294">
        <v>0</v>
      </c>
      <c r="E442" s="294">
        <v>0</v>
      </c>
      <c r="F442" s="294">
        <v>0</v>
      </c>
      <c r="G442" s="294">
        <v>0</v>
      </c>
      <c r="H442" s="294"/>
      <c r="I442" s="294"/>
      <c r="J442" s="294"/>
      <c r="K442" s="294"/>
      <c r="L442" s="294"/>
      <c r="M442" s="294"/>
      <c r="N442" s="294">
        <f>N441</f>
        <v>12</v>
      </c>
      <c r="O442" s="294">
        <v>0</v>
      </c>
      <c r="P442" s="294">
        <v>0</v>
      </c>
      <c r="Q442" s="294">
        <v>0</v>
      </c>
      <c r="R442" s="294">
        <v>0</v>
      </c>
      <c r="S442" s="294"/>
      <c r="T442" s="294"/>
      <c r="U442" s="294"/>
      <c r="V442" s="294"/>
      <c r="W442" s="294"/>
      <c r="X442" s="294"/>
      <c r="Y442" s="816">
        <f>Y441</f>
        <v>0</v>
      </c>
      <c r="Z442" s="816">
        <f>Z441</f>
        <v>0</v>
      </c>
      <c r="AA442" s="816">
        <f>AA441</f>
        <v>1</v>
      </c>
      <c r="AB442" s="816"/>
      <c r="AC442" s="816"/>
      <c r="AD442" s="816">
        <f t="shared" ref="AD442:AL442" si="107">AD441</f>
        <v>0</v>
      </c>
      <c r="AE442" s="816">
        <f t="shared" si="107"/>
        <v>0</v>
      </c>
      <c r="AF442" s="816">
        <f t="shared" si="107"/>
        <v>0</v>
      </c>
      <c r="AG442" s="816">
        <f t="shared" si="107"/>
        <v>0</v>
      </c>
      <c r="AH442" s="816">
        <f t="shared" si="107"/>
        <v>0</v>
      </c>
      <c r="AI442" s="816">
        <f t="shared" si="107"/>
        <v>0</v>
      </c>
      <c r="AJ442" s="816">
        <f t="shared" si="107"/>
        <v>0</v>
      </c>
      <c r="AK442" s="816">
        <f t="shared" si="107"/>
        <v>0</v>
      </c>
      <c r="AL442" s="816">
        <f t="shared" si="107"/>
        <v>0</v>
      </c>
      <c r="AM442" s="309"/>
    </row>
    <row r="443" spans="1:40" ht="15.5" outlineLevel="1">
      <c r="B443" s="485"/>
      <c r="C443" s="825"/>
      <c r="D443" s="817"/>
      <c r="E443" s="817"/>
      <c r="F443" s="817"/>
      <c r="G443" s="817"/>
      <c r="H443" s="817"/>
      <c r="I443" s="817"/>
      <c r="J443" s="817"/>
      <c r="K443" s="817"/>
      <c r="L443" s="817"/>
      <c r="M443" s="817"/>
      <c r="N443" s="302"/>
      <c r="O443" s="817"/>
      <c r="P443" s="817"/>
      <c r="Q443" s="817"/>
      <c r="R443" s="817"/>
      <c r="S443" s="817"/>
      <c r="T443" s="817"/>
      <c r="U443" s="817"/>
      <c r="V443" s="817"/>
      <c r="W443" s="817"/>
      <c r="X443" s="817"/>
      <c r="Y443" s="392"/>
      <c r="Z443" s="392"/>
      <c r="AA443" s="392"/>
      <c r="AB443" s="392"/>
      <c r="AC443" s="392"/>
      <c r="AD443" s="392"/>
      <c r="AE443" s="392"/>
      <c r="AF443" s="392"/>
      <c r="AG443" s="392"/>
      <c r="AH443" s="392"/>
      <c r="AI443" s="392"/>
      <c r="AJ443" s="392"/>
      <c r="AK443" s="392"/>
      <c r="AL443" s="392"/>
      <c r="AM443" s="311"/>
    </row>
    <row r="444" spans="1:40" ht="15.5" outlineLevel="1">
      <c r="B444" s="313" t="s">
        <v>13</v>
      </c>
      <c r="C444" s="812" t="s">
        <v>25</v>
      </c>
      <c r="D444" s="294">
        <v>314228.43199999997</v>
      </c>
      <c r="E444" s="294">
        <v>314228.43229999999</v>
      </c>
      <c r="F444" s="294">
        <v>314228.43229999999</v>
      </c>
      <c r="G444" s="294">
        <v>314228.43229999999</v>
      </c>
      <c r="H444" s="294">
        <v>314228.43229999999</v>
      </c>
      <c r="I444" s="294">
        <v>314228.43229999999</v>
      </c>
      <c r="J444" s="294">
        <v>314228.43229999999</v>
      </c>
      <c r="K444" s="294">
        <v>314228.43229999999</v>
      </c>
      <c r="L444" s="294">
        <v>314228.43229999999</v>
      </c>
      <c r="M444" s="294">
        <v>314228.43229999999</v>
      </c>
      <c r="N444" s="294">
        <v>12</v>
      </c>
      <c r="O444" s="294">
        <v>22.597999999999999</v>
      </c>
      <c r="P444" s="294">
        <v>22.597520400000001</v>
      </c>
      <c r="Q444" s="294">
        <v>22.597520400000001</v>
      </c>
      <c r="R444" s="294">
        <v>22.597520400000001</v>
      </c>
      <c r="S444" s="294">
        <v>22.597520400000001</v>
      </c>
      <c r="T444" s="294">
        <v>22.597520400000001</v>
      </c>
      <c r="U444" s="294">
        <v>22.597520400000001</v>
      </c>
      <c r="V444" s="294">
        <v>22.597520400000001</v>
      </c>
      <c r="W444" s="294">
        <v>22.597520400000001</v>
      </c>
      <c r="X444" s="294">
        <v>22.597520400000001</v>
      </c>
      <c r="Y444" s="866">
        <v>0</v>
      </c>
      <c r="Z444" s="866">
        <v>0</v>
      </c>
      <c r="AA444" s="866">
        <v>1</v>
      </c>
      <c r="AB444" s="866"/>
      <c r="AC444" s="866"/>
      <c r="AD444" s="866">
        <v>0</v>
      </c>
      <c r="AE444" s="866">
        <v>0</v>
      </c>
      <c r="AF444" s="866">
        <v>0</v>
      </c>
      <c r="AG444" s="866">
        <v>0</v>
      </c>
      <c r="AH444" s="866">
        <v>0</v>
      </c>
      <c r="AI444" s="866">
        <v>0</v>
      </c>
      <c r="AJ444" s="866">
        <v>0</v>
      </c>
      <c r="AK444" s="866">
        <v>0</v>
      </c>
      <c r="AL444" s="866">
        <v>0</v>
      </c>
      <c r="AM444" s="295">
        <f>SUM(Y444:AL444)</f>
        <v>1</v>
      </c>
    </row>
    <row r="445" spans="1:40" ht="15.5" outlineLevel="1">
      <c r="A445" s="474">
        <v>13</v>
      </c>
      <c r="B445" s="293" t="s">
        <v>259</v>
      </c>
      <c r="C445" s="812" t="s">
        <v>163</v>
      </c>
      <c r="D445" s="294">
        <v>0</v>
      </c>
      <c r="E445" s="294">
        <v>0</v>
      </c>
      <c r="F445" s="294">
        <v>0</v>
      </c>
      <c r="G445" s="294">
        <v>0</v>
      </c>
      <c r="H445" s="294"/>
      <c r="I445" s="294"/>
      <c r="J445" s="294"/>
      <c r="K445" s="294"/>
      <c r="L445" s="294"/>
      <c r="M445" s="294"/>
      <c r="N445" s="294">
        <f>N444</f>
        <v>12</v>
      </c>
      <c r="O445" s="294">
        <v>0</v>
      </c>
      <c r="P445" s="294">
        <v>0</v>
      </c>
      <c r="Q445" s="294">
        <v>0</v>
      </c>
      <c r="R445" s="294">
        <v>0</v>
      </c>
      <c r="S445" s="294"/>
      <c r="T445" s="294"/>
      <c r="U445" s="294"/>
      <c r="V445" s="294"/>
      <c r="W445" s="294"/>
      <c r="X445" s="294"/>
      <c r="Y445" s="816">
        <f>Y444</f>
        <v>0</v>
      </c>
      <c r="Z445" s="816">
        <f>Z444</f>
        <v>0</v>
      </c>
      <c r="AA445" s="816">
        <f>AA444</f>
        <v>1</v>
      </c>
      <c r="AB445" s="816"/>
      <c r="AC445" s="816"/>
      <c r="AD445" s="816">
        <f t="shared" ref="AD445:AL445" si="108">AD444</f>
        <v>0</v>
      </c>
      <c r="AE445" s="816">
        <f t="shared" si="108"/>
        <v>0</v>
      </c>
      <c r="AF445" s="816">
        <f t="shared" si="108"/>
        <v>0</v>
      </c>
      <c r="AG445" s="816">
        <f t="shared" si="108"/>
        <v>0</v>
      </c>
      <c r="AH445" s="816">
        <f t="shared" si="108"/>
        <v>0</v>
      </c>
      <c r="AI445" s="816">
        <f t="shared" si="108"/>
        <v>0</v>
      </c>
      <c r="AJ445" s="816">
        <f t="shared" si="108"/>
        <v>0</v>
      </c>
      <c r="AK445" s="816">
        <f t="shared" si="108"/>
        <v>0</v>
      </c>
      <c r="AL445" s="816">
        <f t="shared" si="108"/>
        <v>0</v>
      </c>
      <c r="AM445" s="309"/>
    </row>
    <row r="446" spans="1:40" ht="15.5" outlineLevel="1">
      <c r="B446" s="485"/>
      <c r="C446" s="825"/>
      <c r="D446" s="817"/>
      <c r="E446" s="817"/>
      <c r="F446" s="817"/>
      <c r="G446" s="817"/>
      <c r="H446" s="817"/>
      <c r="I446" s="817"/>
      <c r="J446" s="817"/>
      <c r="K446" s="817"/>
      <c r="L446" s="817"/>
      <c r="M446" s="817"/>
      <c r="N446" s="302"/>
      <c r="O446" s="817"/>
      <c r="P446" s="817"/>
      <c r="Q446" s="817"/>
      <c r="R446" s="817"/>
      <c r="S446" s="817"/>
      <c r="T446" s="817"/>
      <c r="U446" s="817"/>
      <c r="V446" s="817"/>
      <c r="W446" s="817"/>
      <c r="X446" s="817"/>
      <c r="Y446" s="392"/>
      <c r="Z446" s="392"/>
      <c r="AA446" s="392"/>
      <c r="AB446" s="392"/>
      <c r="AC446" s="392"/>
      <c r="AD446" s="392"/>
      <c r="AE446" s="392"/>
      <c r="AF446" s="392"/>
      <c r="AG446" s="392"/>
      <c r="AH446" s="392"/>
      <c r="AI446" s="392"/>
      <c r="AJ446" s="392"/>
      <c r="AK446" s="392"/>
      <c r="AL446" s="392"/>
      <c r="AM446" s="311"/>
    </row>
    <row r="447" spans="1:40" ht="15.5" outlineLevel="1">
      <c r="B447" s="485" t="s">
        <v>9</v>
      </c>
      <c r="C447" s="812" t="s">
        <v>25</v>
      </c>
      <c r="D447" s="294"/>
      <c r="E447" s="294"/>
      <c r="F447" s="294"/>
      <c r="G447" s="294"/>
      <c r="H447" s="294"/>
      <c r="I447" s="294"/>
      <c r="J447" s="294"/>
      <c r="K447" s="294"/>
      <c r="L447" s="294"/>
      <c r="M447" s="294"/>
      <c r="N447" s="812"/>
      <c r="O447" s="294">
        <v>676.69200000000001</v>
      </c>
      <c r="P447" s="294"/>
      <c r="Q447" s="294"/>
      <c r="R447" s="294"/>
      <c r="S447" s="294"/>
      <c r="T447" s="294"/>
      <c r="U447" s="294"/>
      <c r="V447" s="294"/>
      <c r="W447" s="294"/>
      <c r="X447" s="294"/>
      <c r="Y447" s="866"/>
      <c r="Z447" s="866"/>
      <c r="AA447" s="866"/>
      <c r="AB447" s="866"/>
      <c r="AC447" s="866"/>
      <c r="AD447" s="866">
        <v>0</v>
      </c>
      <c r="AE447" s="866">
        <v>0</v>
      </c>
      <c r="AF447" s="866">
        <v>0</v>
      </c>
      <c r="AG447" s="866">
        <v>0</v>
      </c>
      <c r="AH447" s="866">
        <v>0</v>
      </c>
      <c r="AI447" s="866">
        <v>0</v>
      </c>
      <c r="AJ447" s="866">
        <v>0</v>
      </c>
      <c r="AK447" s="866">
        <v>0</v>
      </c>
      <c r="AL447" s="866">
        <v>0</v>
      </c>
      <c r="AM447" s="295">
        <f>SUM(Y447:AL447)</f>
        <v>0</v>
      </c>
      <c r="AN447" s="283"/>
    </row>
    <row r="448" spans="1:40" ht="15.5" outlineLevel="1">
      <c r="A448" s="474">
        <v>14</v>
      </c>
      <c r="B448" s="485" t="s">
        <v>259</v>
      </c>
      <c r="C448" s="812" t="s">
        <v>163</v>
      </c>
      <c r="D448" s="294"/>
      <c r="E448" s="294"/>
      <c r="F448" s="294"/>
      <c r="G448" s="294"/>
      <c r="H448" s="294"/>
      <c r="I448" s="294"/>
      <c r="J448" s="294"/>
      <c r="K448" s="294"/>
      <c r="L448" s="294"/>
      <c r="M448" s="294"/>
      <c r="N448" s="812"/>
      <c r="O448" s="294"/>
      <c r="P448" s="294"/>
      <c r="Q448" s="294"/>
      <c r="R448" s="294"/>
      <c r="S448" s="294"/>
      <c r="T448" s="294"/>
      <c r="U448" s="294"/>
      <c r="V448" s="294"/>
      <c r="W448" s="294"/>
      <c r="X448" s="294"/>
      <c r="Y448" s="816">
        <f>Y447</f>
        <v>0</v>
      </c>
      <c r="Z448" s="816"/>
      <c r="AA448" s="816"/>
      <c r="AB448" s="816"/>
      <c r="AC448" s="816"/>
      <c r="AD448" s="816">
        <f t="shared" ref="AD448:AL448" si="109">AD447</f>
        <v>0</v>
      </c>
      <c r="AE448" s="816">
        <f t="shared" si="109"/>
        <v>0</v>
      </c>
      <c r="AF448" s="816">
        <f t="shared" si="109"/>
        <v>0</v>
      </c>
      <c r="AG448" s="816">
        <f t="shared" si="109"/>
        <v>0</v>
      </c>
      <c r="AH448" s="816">
        <f t="shared" si="109"/>
        <v>0</v>
      </c>
      <c r="AI448" s="816">
        <f t="shared" si="109"/>
        <v>0</v>
      </c>
      <c r="AJ448" s="816">
        <f t="shared" si="109"/>
        <v>0</v>
      </c>
      <c r="AK448" s="816">
        <f t="shared" si="109"/>
        <v>0</v>
      </c>
      <c r="AL448" s="816">
        <f t="shared" si="109"/>
        <v>0</v>
      </c>
      <c r="AM448" s="309"/>
      <c r="AN448" s="283"/>
    </row>
    <row r="449" spans="1:40" ht="15.5" outlineLevel="1">
      <c r="B449" s="485"/>
      <c r="C449" s="825"/>
      <c r="D449" s="817"/>
      <c r="E449" s="817"/>
      <c r="F449" s="817"/>
      <c r="G449" s="817"/>
      <c r="H449" s="817"/>
      <c r="I449" s="817"/>
      <c r="J449" s="817"/>
      <c r="K449" s="817"/>
      <c r="L449" s="817"/>
      <c r="M449" s="817"/>
      <c r="N449" s="302"/>
      <c r="O449" s="817"/>
      <c r="P449" s="817"/>
      <c r="Q449" s="817"/>
      <c r="R449" s="817"/>
      <c r="S449" s="817"/>
      <c r="T449" s="817"/>
      <c r="U449" s="817"/>
      <c r="V449" s="817"/>
      <c r="W449" s="817"/>
      <c r="X449" s="817"/>
      <c r="Y449" s="394"/>
      <c r="Z449" s="394"/>
      <c r="AA449" s="394"/>
      <c r="AB449" s="394"/>
      <c r="AC449" s="394"/>
      <c r="AD449" s="394"/>
      <c r="AE449" s="394"/>
      <c r="AF449" s="394"/>
      <c r="AG449" s="394"/>
      <c r="AH449" s="394"/>
      <c r="AI449" s="394"/>
      <c r="AJ449" s="394"/>
      <c r="AK449" s="394"/>
      <c r="AL449" s="394"/>
      <c r="AM449" s="311"/>
      <c r="AN449" s="283"/>
    </row>
    <row r="450" spans="1:40" ht="15.5" outlineLevel="1">
      <c r="B450" s="287" t="s">
        <v>14</v>
      </c>
      <c r="C450" s="810"/>
      <c r="D450" s="817"/>
      <c r="E450" s="817"/>
      <c r="F450" s="817"/>
      <c r="G450" s="817"/>
      <c r="H450" s="817"/>
      <c r="I450" s="817"/>
      <c r="J450" s="817"/>
      <c r="K450" s="817"/>
      <c r="L450" s="817"/>
      <c r="M450" s="817"/>
      <c r="N450" s="302"/>
      <c r="O450" s="817"/>
      <c r="P450" s="817"/>
      <c r="Q450" s="817"/>
      <c r="R450" s="817"/>
      <c r="S450" s="817"/>
      <c r="T450" s="817"/>
      <c r="U450" s="817"/>
      <c r="V450" s="817"/>
      <c r="W450" s="817"/>
      <c r="X450" s="817"/>
      <c r="Y450" s="394"/>
      <c r="Z450" s="394"/>
      <c r="AA450" s="394"/>
      <c r="AB450" s="394"/>
      <c r="AC450" s="394"/>
      <c r="AD450" s="394"/>
      <c r="AE450" s="394"/>
      <c r="AF450" s="394"/>
      <c r="AG450" s="394"/>
      <c r="AH450" s="394"/>
      <c r="AI450" s="394"/>
      <c r="AJ450" s="394"/>
      <c r="AK450" s="394"/>
      <c r="AL450" s="394"/>
      <c r="AM450" s="311"/>
      <c r="AN450" s="283"/>
    </row>
    <row r="451" spans="1:40" s="283" customFormat="1" ht="15.5" outlineLevel="1">
      <c r="A451" s="474">
        <v>15</v>
      </c>
      <c r="B451" s="313" t="s">
        <v>14</v>
      </c>
      <c r="C451" s="812" t="s">
        <v>25</v>
      </c>
      <c r="D451" s="294">
        <v>172171.99299999999</v>
      </c>
      <c r="E451" s="294">
        <v>171801.3137</v>
      </c>
      <c r="F451" s="294">
        <v>157852.11420000001</v>
      </c>
      <c r="G451" s="294">
        <v>152360.23120000001</v>
      </c>
      <c r="H451" s="294">
        <v>141422.28779999999</v>
      </c>
      <c r="I451" s="294">
        <v>141422.28779999999</v>
      </c>
      <c r="J451" s="294">
        <v>126521.3628</v>
      </c>
      <c r="K451" s="294">
        <v>122141.9705</v>
      </c>
      <c r="L451" s="294">
        <v>64624.374799999998</v>
      </c>
      <c r="M451" s="294">
        <v>63950.374799999998</v>
      </c>
      <c r="N451" s="812"/>
      <c r="O451" s="294">
        <v>17.591000000000001</v>
      </c>
      <c r="P451" s="294">
        <v>17.572380590000002</v>
      </c>
      <c r="Q451" s="294">
        <v>16.847035559999998</v>
      </c>
      <c r="R451" s="294">
        <v>16.560502469999999</v>
      </c>
      <c r="S451" s="294"/>
      <c r="T451" s="294"/>
      <c r="U451" s="294"/>
      <c r="V451" s="294"/>
      <c r="W451" s="294"/>
      <c r="X451" s="294"/>
      <c r="Y451" s="866">
        <v>1</v>
      </c>
      <c r="Z451" s="866"/>
      <c r="AA451" s="866"/>
      <c r="AB451" s="866"/>
      <c r="AC451" s="866"/>
      <c r="AD451" s="866">
        <v>0</v>
      </c>
      <c r="AE451" s="866">
        <v>0</v>
      </c>
      <c r="AF451" s="866">
        <v>0</v>
      </c>
      <c r="AG451" s="866">
        <v>0</v>
      </c>
      <c r="AH451" s="866">
        <v>0</v>
      </c>
      <c r="AI451" s="866">
        <v>0</v>
      </c>
      <c r="AJ451" s="866">
        <v>0</v>
      </c>
      <c r="AK451" s="866">
        <v>0</v>
      </c>
      <c r="AL451" s="866">
        <v>0</v>
      </c>
      <c r="AM451" s="295">
        <f>SUM(Y451:AL451)</f>
        <v>1</v>
      </c>
    </row>
    <row r="452" spans="1:40" s="283" customFormat="1" ht="15.5" outlineLevel="1">
      <c r="A452" s="474"/>
      <c r="B452" s="485"/>
      <c r="C452" s="812"/>
      <c r="D452" s="294"/>
      <c r="E452" s="294"/>
      <c r="F452" s="294"/>
      <c r="G452" s="294"/>
      <c r="H452" s="294"/>
      <c r="I452" s="294"/>
      <c r="J452" s="294"/>
      <c r="K452" s="294"/>
      <c r="L452" s="294"/>
      <c r="M452" s="294"/>
      <c r="N452" s="812"/>
      <c r="O452" s="294"/>
      <c r="P452" s="294"/>
      <c r="Q452" s="294"/>
      <c r="R452" s="294"/>
      <c r="S452" s="294"/>
      <c r="T452" s="294"/>
      <c r="U452" s="294"/>
      <c r="V452" s="294"/>
      <c r="W452" s="294"/>
      <c r="X452" s="294"/>
      <c r="Y452" s="816"/>
      <c r="Z452" s="816"/>
      <c r="AA452" s="816"/>
      <c r="AB452" s="816"/>
      <c r="AC452" s="816"/>
      <c r="AD452" s="816">
        <f t="shared" ref="AD452:AL452" si="110">AD451</f>
        <v>0</v>
      </c>
      <c r="AE452" s="816">
        <f t="shared" si="110"/>
        <v>0</v>
      </c>
      <c r="AF452" s="816">
        <f t="shared" si="110"/>
        <v>0</v>
      </c>
      <c r="AG452" s="816">
        <f t="shared" si="110"/>
        <v>0</v>
      </c>
      <c r="AH452" s="816">
        <f t="shared" si="110"/>
        <v>0</v>
      </c>
      <c r="AI452" s="816">
        <f t="shared" si="110"/>
        <v>0</v>
      </c>
      <c r="AJ452" s="816">
        <f t="shared" si="110"/>
        <v>0</v>
      </c>
      <c r="AK452" s="816">
        <f t="shared" si="110"/>
        <v>0</v>
      </c>
      <c r="AL452" s="816">
        <f t="shared" si="110"/>
        <v>0</v>
      </c>
      <c r="AM452" s="309"/>
    </row>
    <row r="453" spans="1:40" s="283" customFormat="1" ht="15.5" outlineLevel="1">
      <c r="A453" s="474"/>
      <c r="B453" s="485"/>
      <c r="C453" s="825"/>
      <c r="D453" s="817"/>
      <c r="E453" s="817"/>
      <c r="F453" s="817"/>
      <c r="G453" s="817"/>
      <c r="H453" s="817"/>
      <c r="I453" s="817"/>
      <c r="J453" s="817"/>
      <c r="K453" s="817"/>
      <c r="L453" s="817"/>
      <c r="M453" s="817"/>
      <c r="N453" s="302"/>
      <c r="O453" s="817"/>
      <c r="P453" s="817"/>
      <c r="Q453" s="817"/>
      <c r="R453" s="817"/>
      <c r="S453" s="817"/>
      <c r="T453" s="817"/>
      <c r="U453" s="817"/>
      <c r="V453" s="817"/>
      <c r="W453" s="817"/>
      <c r="X453" s="817"/>
      <c r="Y453" s="394"/>
      <c r="Z453" s="394"/>
      <c r="AA453" s="394"/>
      <c r="AB453" s="394"/>
      <c r="AC453" s="394"/>
      <c r="AD453" s="394"/>
      <c r="AE453" s="394"/>
      <c r="AF453" s="394"/>
      <c r="AG453" s="394"/>
      <c r="AH453" s="394"/>
      <c r="AI453" s="394"/>
      <c r="AJ453" s="394"/>
      <c r="AK453" s="394"/>
      <c r="AL453" s="394"/>
      <c r="AM453" s="311"/>
    </row>
    <row r="454" spans="1:40" s="283" customFormat="1" ht="15.5" outlineLevel="1">
      <c r="A454" s="474">
        <v>16</v>
      </c>
      <c r="B454" s="287" t="s">
        <v>489</v>
      </c>
      <c r="C454" s="812"/>
      <c r="D454" s="817"/>
      <c r="E454" s="817"/>
      <c r="F454" s="817"/>
      <c r="G454" s="817"/>
      <c r="H454" s="817"/>
      <c r="I454" s="817"/>
      <c r="J454" s="817"/>
      <c r="K454" s="817"/>
      <c r="L454" s="817"/>
      <c r="M454" s="817"/>
      <c r="N454" s="302"/>
      <c r="O454" s="817"/>
      <c r="P454" s="817"/>
      <c r="Q454" s="817"/>
      <c r="R454" s="817"/>
      <c r="S454" s="817"/>
      <c r="T454" s="817"/>
      <c r="U454" s="817"/>
      <c r="V454" s="817"/>
      <c r="W454" s="817"/>
      <c r="X454" s="817"/>
      <c r="Y454" s="394"/>
      <c r="Z454" s="394"/>
      <c r="AA454" s="394"/>
      <c r="AB454" s="394"/>
      <c r="AC454" s="394"/>
      <c r="AD454" s="394"/>
      <c r="AE454" s="394"/>
      <c r="AF454" s="394"/>
      <c r="AG454" s="394"/>
      <c r="AH454" s="394"/>
      <c r="AI454" s="394"/>
      <c r="AJ454" s="394"/>
      <c r="AK454" s="394"/>
      <c r="AL454" s="394"/>
      <c r="AM454" s="311"/>
    </row>
    <row r="455" spans="1:40" s="283" customFormat="1" ht="15.5" outlineLevel="1">
      <c r="A455" s="474"/>
      <c r="B455" s="321" t="s">
        <v>490</v>
      </c>
      <c r="C455" s="812" t="s">
        <v>25</v>
      </c>
      <c r="D455" s="294">
        <v>134466.62400000001</v>
      </c>
      <c r="E455" s="294"/>
      <c r="F455" s="294"/>
      <c r="G455" s="294"/>
      <c r="H455" s="294"/>
      <c r="I455" s="294"/>
      <c r="J455" s="294"/>
      <c r="K455" s="294"/>
      <c r="L455" s="294"/>
      <c r="M455" s="294"/>
      <c r="N455" s="294">
        <v>0</v>
      </c>
      <c r="O455" s="294">
        <v>44.703000000000003</v>
      </c>
      <c r="P455" s="294"/>
      <c r="Q455" s="294"/>
      <c r="R455" s="294"/>
      <c r="S455" s="294"/>
      <c r="T455" s="294"/>
      <c r="U455" s="294"/>
      <c r="V455" s="294"/>
      <c r="W455" s="294"/>
      <c r="X455" s="294"/>
      <c r="Y455" s="866"/>
      <c r="Z455" s="866"/>
      <c r="AA455" s="866"/>
      <c r="AB455" s="866"/>
      <c r="AC455" s="866"/>
      <c r="AD455" s="866">
        <v>0</v>
      </c>
      <c r="AE455" s="866">
        <v>0</v>
      </c>
      <c r="AF455" s="866">
        <v>0</v>
      </c>
      <c r="AG455" s="866">
        <v>0</v>
      </c>
      <c r="AH455" s="866">
        <v>0</v>
      </c>
      <c r="AI455" s="866">
        <v>0</v>
      </c>
      <c r="AJ455" s="866">
        <v>0</v>
      </c>
      <c r="AK455" s="866">
        <v>0</v>
      </c>
      <c r="AL455" s="866">
        <v>0</v>
      </c>
      <c r="AM455" s="295">
        <f>SUM(Y455:AL455)</f>
        <v>0</v>
      </c>
      <c r="AN455" s="253"/>
    </row>
    <row r="456" spans="1:40" s="283" customFormat="1" ht="15.5" outlineLevel="1">
      <c r="A456" s="474"/>
      <c r="B456" s="293" t="s">
        <v>259</v>
      </c>
      <c r="C456" s="812" t="s">
        <v>163</v>
      </c>
      <c r="D456" s="294"/>
      <c r="E456" s="294"/>
      <c r="F456" s="294"/>
      <c r="G456" s="294"/>
      <c r="H456" s="294"/>
      <c r="I456" s="294"/>
      <c r="J456" s="294"/>
      <c r="K456" s="294"/>
      <c r="L456" s="294"/>
      <c r="M456" s="294"/>
      <c r="N456" s="815"/>
      <c r="O456" s="294"/>
      <c r="P456" s="294"/>
      <c r="Q456" s="294"/>
      <c r="R456" s="294"/>
      <c r="S456" s="294"/>
      <c r="T456" s="294"/>
      <c r="U456" s="294"/>
      <c r="V456" s="294"/>
      <c r="W456" s="294"/>
      <c r="X456" s="294"/>
      <c r="Y456" s="816">
        <f>Y455</f>
        <v>0</v>
      </c>
      <c r="Z456" s="816">
        <f>Z455</f>
        <v>0</v>
      </c>
      <c r="AA456" s="816">
        <f>AA455</f>
        <v>0</v>
      </c>
      <c r="AB456" s="816">
        <f>AB455</f>
        <v>0</v>
      </c>
      <c r="AC456" s="816">
        <f>AC455</f>
        <v>0</v>
      </c>
      <c r="AD456" s="816">
        <f t="shared" ref="AD456:AL456" si="111">AD455</f>
        <v>0</v>
      </c>
      <c r="AE456" s="816">
        <f t="shared" si="111"/>
        <v>0</v>
      </c>
      <c r="AF456" s="816">
        <f t="shared" si="111"/>
        <v>0</v>
      </c>
      <c r="AG456" s="816">
        <f t="shared" si="111"/>
        <v>0</v>
      </c>
      <c r="AH456" s="816">
        <f t="shared" si="111"/>
        <v>0</v>
      </c>
      <c r="AI456" s="816">
        <f t="shared" si="111"/>
        <v>0</v>
      </c>
      <c r="AJ456" s="816">
        <f t="shared" si="111"/>
        <v>0</v>
      </c>
      <c r="AK456" s="816">
        <f t="shared" si="111"/>
        <v>0</v>
      </c>
      <c r="AL456" s="816">
        <f t="shared" si="111"/>
        <v>0</v>
      </c>
      <c r="AM456" s="309"/>
      <c r="AN456" s="253"/>
    </row>
    <row r="457" spans="1:40" ht="15.5" outlineLevel="1">
      <c r="A457" s="474">
        <v>17</v>
      </c>
      <c r="B457" s="313"/>
      <c r="C457" s="821"/>
      <c r="D457" s="817"/>
      <c r="E457" s="817"/>
      <c r="F457" s="817"/>
      <c r="G457" s="817"/>
      <c r="H457" s="817"/>
      <c r="I457" s="817"/>
      <c r="J457" s="817"/>
      <c r="K457" s="817"/>
      <c r="L457" s="817"/>
      <c r="M457" s="817"/>
      <c r="N457" s="302"/>
      <c r="O457" s="817"/>
      <c r="P457" s="817"/>
      <c r="Q457" s="817"/>
      <c r="R457" s="817"/>
      <c r="S457" s="817"/>
      <c r="T457" s="817"/>
      <c r="U457" s="817"/>
      <c r="V457" s="817"/>
      <c r="W457" s="817"/>
      <c r="X457" s="817"/>
      <c r="Y457" s="827"/>
      <c r="Z457" s="827"/>
      <c r="AA457" s="827"/>
      <c r="AB457" s="827"/>
      <c r="AC457" s="827"/>
      <c r="AD457" s="827"/>
      <c r="AE457" s="827"/>
      <c r="AF457" s="827"/>
      <c r="AG457" s="827"/>
      <c r="AH457" s="827"/>
      <c r="AI457" s="827"/>
      <c r="AJ457" s="827"/>
      <c r="AK457" s="827"/>
      <c r="AL457" s="827"/>
      <c r="AM457" s="315"/>
    </row>
    <row r="458" spans="1:40" ht="31" outlineLevel="1">
      <c r="B458" s="875" t="s">
        <v>901</v>
      </c>
      <c r="C458" s="876"/>
      <c r="D458" s="877">
        <f>SUM(D408:D456)</f>
        <v>10920340.349000001</v>
      </c>
      <c r="E458" s="877"/>
      <c r="F458" s="877"/>
      <c r="G458" s="877"/>
      <c r="H458" s="877"/>
      <c r="I458" s="877"/>
      <c r="J458" s="877"/>
      <c r="K458" s="877"/>
      <c r="L458" s="877"/>
      <c r="M458" s="877"/>
      <c r="N458" s="878"/>
      <c r="O458" s="877">
        <f>SUM(O408:O456)</f>
        <v>3003.2425999999996</v>
      </c>
      <c r="P458" s="877"/>
      <c r="Q458" s="877"/>
      <c r="R458" s="877"/>
      <c r="S458" s="877"/>
      <c r="T458" s="877"/>
      <c r="U458" s="877"/>
      <c r="V458" s="877"/>
      <c r="W458" s="877"/>
      <c r="X458" s="877"/>
      <c r="Y458" s="879"/>
      <c r="Z458" s="879"/>
      <c r="AA458" s="879"/>
      <c r="AB458" s="879"/>
      <c r="AC458" s="879"/>
      <c r="AD458" s="879"/>
      <c r="AE458" s="879"/>
      <c r="AF458" s="879"/>
      <c r="AG458" s="879"/>
      <c r="AH458" s="879"/>
      <c r="AI458" s="879"/>
      <c r="AJ458" s="879"/>
      <c r="AK458" s="879"/>
      <c r="AL458" s="879"/>
      <c r="AM458" s="880"/>
    </row>
    <row r="459" spans="1:40" ht="15.5" outlineLevel="1">
      <c r="B459" s="881"/>
      <c r="C459" s="882"/>
      <c r="D459" s="883"/>
      <c r="E459" s="883"/>
      <c r="F459" s="883"/>
      <c r="G459" s="883"/>
      <c r="H459" s="883"/>
      <c r="I459" s="883"/>
      <c r="J459" s="883"/>
      <c r="K459" s="883"/>
      <c r="L459" s="883"/>
      <c r="M459" s="883"/>
      <c r="N459" s="884"/>
      <c r="O459" s="883"/>
      <c r="P459" s="883"/>
      <c r="Q459" s="883"/>
      <c r="R459" s="883"/>
      <c r="S459" s="883"/>
      <c r="T459" s="883"/>
      <c r="U459" s="883"/>
      <c r="V459" s="883"/>
      <c r="W459" s="883"/>
      <c r="X459" s="883"/>
      <c r="Y459" s="885"/>
      <c r="Z459" s="885"/>
      <c r="AA459" s="885"/>
      <c r="AB459" s="885"/>
      <c r="AC459" s="885"/>
      <c r="AD459" s="885"/>
      <c r="AE459" s="885"/>
      <c r="AF459" s="885"/>
      <c r="AG459" s="885"/>
      <c r="AH459" s="885"/>
      <c r="AI459" s="885"/>
      <c r="AJ459" s="885"/>
      <c r="AK459" s="885"/>
      <c r="AL459" s="885"/>
      <c r="AM459" s="886"/>
    </row>
    <row r="460" spans="1:40" ht="16.5" outlineLevel="1">
      <c r="A460" s="475"/>
      <c r="B460" s="887" t="s">
        <v>902</v>
      </c>
      <c r="C460" s="821"/>
      <c r="D460" s="812"/>
      <c r="E460" s="812"/>
      <c r="F460" s="812"/>
      <c r="G460" s="812"/>
      <c r="H460" s="812"/>
      <c r="I460" s="812"/>
      <c r="J460" s="812"/>
      <c r="K460" s="812"/>
      <c r="L460" s="812"/>
      <c r="M460" s="812"/>
      <c r="N460" s="835"/>
      <c r="O460" s="812"/>
      <c r="P460" s="812"/>
      <c r="Q460" s="812"/>
      <c r="R460" s="812"/>
      <c r="S460" s="812"/>
      <c r="T460" s="812"/>
      <c r="U460" s="812"/>
      <c r="V460" s="812"/>
      <c r="W460" s="812"/>
      <c r="X460" s="812"/>
      <c r="Y460" s="867"/>
      <c r="Z460" s="867"/>
      <c r="AA460" s="867"/>
      <c r="AB460" s="867"/>
      <c r="AC460" s="867"/>
      <c r="AD460" s="867"/>
      <c r="AE460" s="867"/>
      <c r="AF460" s="867"/>
      <c r="AG460" s="867"/>
      <c r="AH460" s="867"/>
      <c r="AI460" s="867"/>
      <c r="AJ460" s="867"/>
      <c r="AK460" s="867"/>
      <c r="AL460" s="867"/>
      <c r="AM460" s="305"/>
    </row>
    <row r="461" spans="1:40" ht="15.5" outlineLevel="1">
      <c r="A461" s="474">
        <v>18</v>
      </c>
      <c r="B461" s="287" t="s">
        <v>0</v>
      </c>
      <c r="C461" s="810"/>
      <c r="D461" s="817"/>
      <c r="E461" s="817"/>
      <c r="F461" s="817"/>
      <c r="G461" s="817"/>
      <c r="H461" s="817"/>
      <c r="I461" s="817"/>
      <c r="J461" s="817"/>
      <c r="K461" s="817"/>
      <c r="L461" s="817"/>
      <c r="M461" s="817"/>
      <c r="N461" s="302"/>
      <c r="O461" s="817"/>
      <c r="P461" s="817"/>
      <c r="Q461" s="817"/>
      <c r="R461" s="817"/>
      <c r="S461" s="817"/>
      <c r="T461" s="817"/>
      <c r="U461" s="817"/>
      <c r="V461" s="817"/>
      <c r="W461" s="817"/>
      <c r="X461" s="817"/>
      <c r="Y461" s="823"/>
      <c r="Z461" s="823"/>
      <c r="AA461" s="823"/>
      <c r="AB461" s="823"/>
      <c r="AC461" s="823"/>
      <c r="AD461" s="823"/>
      <c r="AE461" s="823"/>
      <c r="AF461" s="823"/>
      <c r="AG461" s="823"/>
      <c r="AH461" s="823"/>
      <c r="AI461" s="823"/>
      <c r="AJ461" s="823"/>
      <c r="AK461" s="823"/>
      <c r="AL461" s="823"/>
      <c r="AM461" s="291"/>
    </row>
    <row r="462" spans="1:40" ht="15.5" outlineLevel="1">
      <c r="B462" s="313" t="s">
        <v>1</v>
      </c>
      <c r="C462" s="812" t="s">
        <v>25</v>
      </c>
      <c r="D462" s="294">
        <v>22855.969326727034</v>
      </c>
      <c r="E462" s="294">
        <v>22855.969326727034</v>
      </c>
      <c r="F462" s="294">
        <v>22855.969326727034</v>
      </c>
      <c r="G462" s="294">
        <v>22855.969326727034</v>
      </c>
      <c r="H462" s="294">
        <v>11441.746247853294</v>
      </c>
      <c r="I462" s="294"/>
      <c r="J462" s="294"/>
      <c r="K462" s="294"/>
      <c r="L462" s="294"/>
      <c r="M462" s="294"/>
      <c r="N462" s="302"/>
      <c r="O462" s="294">
        <v>3.391</v>
      </c>
      <c r="P462" s="294">
        <v>3.3913572251911175</v>
      </c>
      <c r="Q462" s="294">
        <v>3.3913572251911175</v>
      </c>
      <c r="R462" s="294">
        <v>3</v>
      </c>
      <c r="S462" s="294"/>
      <c r="T462" s="294"/>
      <c r="U462" s="294"/>
      <c r="V462" s="294"/>
      <c r="W462" s="294"/>
      <c r="X462" s="294"/>
      <c r="Y462" s="866"/>
      <c r="Z462" s="866"/>
      <c r="AA462" s="866"/>
      <c r="AB462" s="866"/>
      <c r="AC462" s="866"/>
      <c r="AD462" s="866">
        <v>1</v>
      </c>
      <c r="AE462" s="866">
        <v>0</v>
      </c>
      <c r="AF462" s="866">
        <v>0</v>
      </c>
      <c r="AG462" s="866">
        <v>0</v>
      </c>
      <c r="AH462" s="866">
        <v>0</v>
      </c>
      <c r="AI462" s="866">
        <v>0</v>
      </c>
      <c r="AJ462" s="866">
        <v>0</v>
      </c>
      <c r="AK462" s="866">
        <v>0</v>
      </c>
      <c r="AL462" s="866">
        <v>0</v>
      </c>
      <c r="AM462" s="295">
        <f>SUM(Y462:AL462)</f>
        <v>1</v>
      </c>
    </row>
    <row r="463" spans="1:40" ht="15.5" outlineLevel="1">
      <c r="A463" s="477"/>
      <c r="B463" s="293" t="s">
        <v>259</v>
      </c>
      <c r="C463" s="812" t="s">
        <v>163</v>
      </c>
      <c r="D463" s="294"/>
      <c r="E463" s="294"/>
      <c r="F463" s="294"/>
      <c r="G463" s="294"/>
      <c r="H463" s="294"/>
      <c r="I463" s="294"/>
      <c r="J463" s="294"/>
      <c r="K463" s="294"/>
      <c r="L463" s="294"/>
      <c r="M463" s="294"/>
      <c r="N463" s="302"/>
      <c r="O463" s="294"/>
      <c r="P463" s="294"/>
      <c r="Q463" s="294"/>
      <c r="R463" s="294"/>
      <c r="S463" s="294"/>
      <c r="T463" s="294"/>
      <c r="U463" s="294"/>
      <c r="V463" s="294"/>
      <c r="W463" s="294"/>
      <c r="X463" s="294"/>
      <c r="Y463" s="816">
        <f t="shared" ref="Y463:AL463" si="112">Y462</f>
        <v>0</v>
      </c>
      <c r="Z463" s="816">
        <f t="shared" si="112"/>
        <v>0</v>
      </c>
      <c r="AA463" s="816">
        <f t="shared" si="112"/>
        <v>0</v>
      </c>
      <c r="AB463" s="816">
        <f t="shared" si="112"/>
        <v>0</v>
      </c>
      <c r="AC463" s="816">
        <f t="shared" si="112"/>
        <v>0</v>
      </c>
      <c r="AD463" s="816">
        <f t="shared" si="112"/>
        <v>1</v>
      </c>
      <c r="AE463" s="816">
        <f t="shared" si="112"/>
        <v>0</v>
      </c>
      <c r="AF463" s="816">
        <f t="shared" si="112"/>
        <v>0</v>
      </c>
      <c r="AG463" s="816">
        <f t="shared" si="112"/>
        <v>0</v>
      </c>
      <c r="AH463" s="816">
        <f t="shared" si="112"/>
        <v>0</v>
      </c>
      <c r="AI463" s="816">
        <f t="shared" si="112"/>
        <v>0</v>
      </c>
      <c r="AJ463" s="816">
        <f t="shared" si="112"/>
        <v>0</v>
      </c>
      <c r="AK463" s="816">
        <f t="shared" si="112"/>
        <v>0</v>
      </c>
      <c r="AL463" s="816">
        <f t="shared" si="112"/>
        <v>0</v>
      </c>
      <c r="AM463" s="296"/>
    </row>
    <row r="464" spans="1:40" ht="15.5" outlineLevel="1">
      <c r="A464" s="474">
        <v>19</v>
      </c>
      <c r="B464" s="313"/>
      <c r="C464" s="821"/>
      <c r="D464" s="817"/>
      <c r="E464" s="817"/>
      <c r="F464" s="817"/>
      <c r="G464" s="817"/>
      <c r="H464" s="817"/>
      <c r="I464" s="817"/>
      <c r="J464" s="817"/>
      <c r="K464" s="817"/>
      <c r="L464" s="817"/>
      <c r="M464" s="817"/>
      <c r="N464" s="302"/>
      <c r="O464" s="817"/>
      <c r="P464" s="817"/>
      <c r="Q464" s="817"/>
      <c r="R464" s="817"/>
      <c r="S464" s="817"/>
      <c r="T464" s="817"/>
      <c r="U464" s="817"/>
      <c r="V464" s="817"/>
      <c r="W464" s="817"/>
      <c r="X464" s="817"/>
      <c r="Y464" s="818"/>
      <c r="Z464" s="818"/>
      <c r="AA464" s="818"/>
      <c r="AB464" s="818"/>
      <c r="AC464" s="818"/>
      <c r="AD464" s="818"/>
      <c r="AE464" s="818"/>
      <c r="AF464" s="818"/>
      <c r="AG464" s="818"/>
      <c r="AH464" s="818"/>
      <c r="AI464" s="818"/>
      <c r="AJ464" s="818"/>
      <c r="AK464" s="818"/>
      <c r="AL464" s="818"/>
      <c r="AM464" s="305"/>
    </row>
    <row r="465" spans="1:40" ht="15.5" outlineLevel="1">
      <c r="B465" s="313" t="s">
        <v>2</v>
      </c>
      <c r="C465" s="812" t="s">
        <v>25</v>
      </c>
      <c r="D465" s="294">
        <v>14777.594999999999</v>
      </c>
      <c r="E465" s="294">
        <v>14777.59512</v>
      </c>
      <c r="F465" s="294">
        <v>14777.59512</v>
      </c>
      <c r="G465" s="294">
        <v>14778</v>
      </c>
      <c r="H465" s="294"/>
      <c r="I465" s="294"/>
      <c r="J465" s="294"/>
      <c r="K465" s="294"/>
      <c r="L465" s="294"/>
      <c r="M465" s="294"/>
      <c r="N465" s="302"/>
      <c r="O465" s="294">
        <v>8.2880000000000003</v>
      </c>
      <c r="P465" s="294">
        <v>8.2877639619999997</v>
      </c>
      <c r="Q465" s="294">
        <v>8.2877639619999997</v>
      </c>
      <c r="R465" s="294">
        <v>8</v>
      </c>
      <c r="S465" s="294"/>
      <c r="T465" s="294"/>
      <c r="U465" s="294"/>
      <c r="V465" s="294"/>
      <c r="W465" s="294"/>
      <c r="X465" s="294"/>
      <c r="Y465" s="866"/>
      <c r="Z465" s="866"/>
      <c r="AA465" s="866"/>
      <c r="AB465" s="866"/>
      <c r="AC465" s="866"/>
      <c r="AD465" s="866">
        <v>1</v>
      </c>
      <c r="AE465" s="866">
        <v>0</v>
      </c>
      <c r="AF465" s="866">
        <v>0</v>
      </c>
      <c r="AG465" s="866">
        <v>0</v>
      </c>
      <c r="AH465" s="866">
        <v>0</v>
      </c>
      <c r="AI465" s="866">
        <v>0</v>
      </c>
      <c r="AJ465" s="866">
        <v>0</v>
      </c>
      <c r="AK465" s="866">
        <v>0</v>
      </c>
      <c r="AL465" s="866">
        <v>0</v>
      </c>
      <c r="AM465" s="295">
        <f>SUM(Y465:AL465)</f>
        <v>1</v>
      </c>
    </row>
    <row r="466" spans="1:40" ht="15.5" outlineLevel="1">
      <c r="B466" s="293" t="s">
        <v>259</v>
      </c>
      <c r="C466" s="812" t="s">
        <v>163</v>
      </c>
      <c r="D466" s="294"/>
      <c r="E466" s="294"/>
      <c r="F466" s="294"/>
      <c r="G466" s="294"/>
      <c r="H466" s="294"/>
      <c r="I466" s="294"/>
      <c r="J466" s="294"/>
      <c r="K466" s="294"/>
      <c r="L466" s="294"/>
      <c r="M466" s="294"/>
      <c r="N466" s="302"/>
      <c r="O466" s="294"/>
      <c r="P466" s="294"/>
      <c r="Q466" s="294"/>
      <c r="R466" s="294"/>
      <c r="S466" s="294"/>
      <c r="T466" s="294"/>
      <c r="U466" s="294"/>
      <c r="V466" s="294"/>
      <c r="W466" s="294"/>
      <c r="X466" s="294"/>
      <c r="Y466" s="816">
        <f t="shared" ref="Y466:AL466" si="113">Y465</f>
        <v>0</v>
      </c>
      <c r="Z466" s="816">
        <f t="shared" si="113"/>
        <v>0</v>
      </c>
      <c r="AA466" s="816">
        <f t="shared" si="113"/>
        <v>0</v>
      </c>
      <c r="AB466" s="816">
        <f t="shared" si="113"/>
        <v>0</v>
      </c>
      <c r="AC466" s="816">
        <f t="shared" si="113"/>
        <v>0</v>
      </c>
      <c r="AD466" s="816">
        <f t="shared" si="113"/>
        <v>1</v>
      </c>
      <c r="AE466" s="816">
        <f t="shared" si="113"/>
        <v>0</v>
      </c>
      <c r="AF466" s="816">
        <f t="shared" si="113"/>
        <v>0</v>
      </c>
      <c r="AG466" s="816">
        <f t="shared" si="113"/>
        <v>0</v>
      </c>
      <c r="AH466" s="816">
        <f t="shared" si="113"/>
        <v>0</v>
      </c>
      <c r="AI466" s="816">
        <f t="shared" si="113"/>
        <v>0</v>
      </c>
      <c r="AJ466" s="816">
        <f t="shared" si="113"/>
        <v>0</v>
      </c>
      <c r="AK466" s="816">
        <f t="shared" si="113"/>
        <v>0</v>
      </c>
      <c r="AL466" s="816">
        <f t="shared" si="113"/>
        <v>0</v>
      </c>
      <c r="AM466" s="296"/>
    </row>
    <row r="467" spans="1:40" ht="15.5" outlineLevel="1">
      <c r="A467" s="474">
        <v>20</v>
      </c>
      <c r="B467" s="313"/>
      <c r="C467" s="821"/>
      <c r="D467" s="817"/>
      <c r="E467" s="817"/>
      <c r="F467" s="817"/>
      <c r="G467" s="817"/>
      <c r="H467" s="817"/>
      <c r="I467" s="817"/>
      <c r="J467" s="817"/>
      <c r="K467" s="817"/>
      <c r="L467" s="817"/>
      <c r="M467" s="817"/>
      <c r="N467" s="302"/>
      <c r="O467" s="817"/>
      <c r="P467" s="817"/>
      <c r="Q467" s="817"/>
      <c r="R467" s="817"/>
      <c r="S467" s="817"/>
      <c r="T467" s="817"/>
      <c r="U467" s="817"/>
      <c r="V467" s="817"/>
      <c r="W467" s="817"/>
      <c r="X467" s="817"/>
      <c r="Y467" s="830"/>
      <c r="Z467" s="830"/>
      <c r="AA467" s="830"/>
      <c r="AB467" s="830"/>
      <c r="AC467" s="830"/>
      <c r="AD467" s="830"/>
      <c r="AE467" s="830"/>
      <c r="AF467" s="830"/>
      <c r="AG467" s="830"/>
      <c r="AH467" s="830"/>
      <c r="AI467" s="830"/>
      <c r="AJ467" s="830"/>
      <c r="AK467" s="830"/>
      <c r="AL467" s="830"/>
      <c r="AM467" s="305"/>
    </row>
    <row r="468" spans="1:40" ht="15.5" outlineLevel="1">
      <c r="B468" s="313" t="s">
        <v>3</v>
      </c>
      <c r="C468" s="812" t="s">
        <v>25</v>
      </c>
      <c r="D468" s="294">
        <v>172495.525054</v>
      </c>
      <c r="E468" s="294">
        <v>172495.525054</v>
      </c>
      <c r="F468" s="294">
        <v>172495.525054</v>
      </c>
      <c r="G468" s="294">
        <v>172495.525054</v>
      </c>
      <c r="H468" s="294">
        <v>172495.525054</v>
      </c>
      <c r="I468" s="294">
        <v>172495.525054</v>
      </c>
      <c r="J468" s="294">
        <v>172495.525054</v>
      </c>
      <c r="K468" s="294">
        <v>172495.525054</v>
      </c>
      <c r="L468" s="294">
        <v>172495.525054</v>
      </c>
      <c r="M468" s="294">
        <v>172495.525054</v>
      </c>
      <c r="N468" s="302"/>
      <c r="O468" s="294">
        <v>93.750539504999992</v>
      </c>
      <c r="P468" s="294">
        <v>93.750539504999992</v>
      </c>
      <c r="Q468" s="294">
        <v>93.750539504999992</v>
      </c>
      <c r="R468" s="294">
        <v>93.750539504999992</v>
      </c>
      <c r="S468" s="294">
        <v>93.750539504999992</v>
      </c>
      <c r="T468" s="294">
        <v>93.750539504999992</v>
      </c>
      <c r="U468" s="294">
        <v>93.750539504999992</v>
      </c>
      <c r="V468" s="294">
        <v>93.750539504999992</v>
      </c>
      <c r="W468" s="294">
        <v>93.750539504999992</v>
      </c>
      <c r="X468" s="294">
        <v>93.750539504999992</v>
      </c>
      <c r="Y468" s="866"/>
      <c r="Z468" s="866"/>
      <c r="AA468" s="866"/>
      <c r="AB468" s="866"/>
      <c r="AC468" s="866"/>
      <c r="AD468" s="866">
        <v>1</v>
      </c>
      <c r="AE468" s="866">
        <v>0</v>
      </c>
      <c r="AF468" s="866">
        <v>0</v>
      </c>
      <c r="AG468" s="866">
        <v>0</v>
      </c>
      <c r="AH468" s="866">
        <v>0</v>
      </c>
      <c r="AI468" s="866">
        <v>0</v>
      </c>
      <c r="AJ468" s="866">
        <v>0</v>
      </c>
      <c r="AK468" s="866">
        <v>0</v>
      </c>
      <c r="AL468" s="866">
        <v>0</v>
      </c>
      <c r="AM468" s="295">
        <f>SUM(Y468:AL468)</f>
        <v>1</v>
      </c>
    </row>
    <row r="469" spans="1:40" ht="15.5" outlineLevel="1">
      <c r="B469" s="293" t="s">
        <v>259</v>
      </c>
      <c r="C469" s="812" t="s">
        <v>163</v>
      </c>
      <c r="D469" s="294"/>
      <c r="E469" s="294"/>
      <c r="F469" s="294"/>
      <c r="G469" s="294"/>
      <c r="H469" s="294"/>
      <c r="I469" s="294"/>
      <c r="J469" s="294"/>
      <c r="K469" s="294"/>
      <c r="L469" s="294"/>
      <c r="M469" s="294"/>
      <c r="N469" s="302"/>
      <c r="O469" s="294"/>
      <c r="P469" s="294"/>
      <c r="Q469" s="294"/>
      <c r="R469" s="294"/>
      <c r="S469" s="294"/>
      <c r="T469" s="294"/>
      <c r="U469" s="294"/>
      <c r="V469" s="294"/>
      <c r="W469" s="294"/>
      <c r="X469" s="294"/>
      <c r="Y469" s="816">
        <f t="shared" ref="Y469:AL469" si="114">Y468</f>
        <v>0</v>
      </c>
      <c r="Z469" s="816">
        <f t="shared" si="114"/>
        <v>0</v>
      </c>
      <c r="AA469" s="816">
        <f t="shared" si="114"/>
        <v>0</v>
      </c>
      <c r="AB469" s="816">
        <f t="shared" si="114"/>
        <v>0</v>
      </c>
      <c r="AC469" s="816">
        <f t="shared" si="114"/>
        <v>0</v>
      </c>
      <c r="AD469" s="816">
        <f t="shared" si="114"/>
        <v>1</v>
      </c>
      <c r="AE469" s="816">
        <f t="shared" si="114"/>
        <v>0</v>
      </c>
      <c r="AF469" s="816">
        <f t="shared" si="114"/>
        <v>0</v>
      </c>
      <c r="AG469" s="816">
        <f t="shared" si="114"/>
        <v>0</v>
      </c>
      <c r="AH469" s="816">
        <f t="shared" si="114"/>
        <v>0</v>
      </c>
      <c r="AI469" s="816">
        <f t="shared" si="114"/>
        <v>0</v>
      </c>
      <c r="AJ469" s="816">
        <f t="shared" si="114"/>
        <v>0</v>
      </c>
      <c r="AK469" s="816">
        <f t="shared" si="114"/>
        <v>0</v>
      </c>
      <c r="AL469" s="816">
        <f t="shared" si="114"/>
        <v>0</v>
      </c>
      <c r="AM469" s="305"/>
    </row>
    <row r="470" spans="1:40" ht="15.5" outlineLevel="1">
      <c r="A470" s="474">
        <v>21</v>
      </c>
      <c r="B470" s="313"/>
      <c r="C470" s="821"/>
      <c r="D470" s="817"/>
      <c r="E470" s="817"/>
      <c r="F470" s="817"/>
      <c r="G470" s="817"/>
      <c r="H470" s="817"/>
      <c r="I470" s="817"/>
      <c r="J470" s="817"/>
      <c r="K470" s="817"/>
      <c r="L470" s="817"/>
      <c r="M470" s="817"/>
      <c r="N470" s="302"/>
      <c r="O470" s="817"/>
      <c r="P470" s="817"/>
      <c r="Q470" s="817"/>
      <c r="R470" s="817"/>
      <c r="S470" s="817"/>
      <c r="T470" s="817"/>
      <c r="U470" s="817"/>
      <c r="V470" s="817"/>
      <c r="W470" s="817"/>
      <c r="X470" s="817"/>
      <c r="Y470" s="818"/>
      <c r="Z470" s="818"/>
      <c r="AA470" s="818"/>
      <c r="AB470" s="818"/>
      <c r="AC470" s="818"/>
      <c r="AD470" s="818"/>
      <c r="AE470" s="818"/>
      <c r="AF470" s="818"/>
      <c r="AG470" s="818"/>
      <c r="AH470" s="818"/>
      <c r="AI470" s="818"/>
      <c r="AJ470" s="818"/>
      <c r="AK470" s="818"/>
      <c r="AL470" s="818"/>
      <c r="AM470" s="305"/>
    </row>
    <row r="471" spans="1:40" ht="15.5" outlineLevel="1">
      <c r="B471" s="313" t="s">
        <v>4</v>
      </c>
      <c r="C471" s="812" t="s">
        <v>25</v>
      </c>
      <c r="D471" s="294">
        <v>83209.050529999993</v>
      </c>
      <c r="E471" s="294">
        <v>77484.336079999994</v>
      </c>
      <c r="F471" s="294">
        <v>74720.28529</v>
      </c>
      <c r="G471" s="294">
        <v>74720.28529</v>
      </c>
      <c r="H471" s="294">
        <v>74720.28529</v>
      </c>
      <c r="I471" s="294">
        <v>74720.28529</v>
      </c>
      <c r="J471" s="294">
        <v>74720.28529</v>
      </c>
      <c r="K471" s="294">
        <v>74575.816479999994</v>
      </c>
      <c r="L471" s="294">
        <v>74575.816479999994</v>
      </c>
      <c r="M471" s="294">
        <v>63866.390460000002</v>
      </c>
      <c r="N471" s="302"/>
      <c r="O471" s="294">
        <v>6.2160418670000004</v>
      </c>
      <c r="P471" s="294">
        <v>5.8572815560000002</v>
      </c>
      <c r="Q471" s="294">
        <v>5.6840430560000001</v>
      </c>
      <c r="R471" s="294">
        <v>5.6840430560000001</v>
      </c>
      <c r="S471" s="294">
        <v>5.6840430560000001</v>
      </c>
      <c r="T471" s="294">
        <v>5.6840430560000001</v>
      </c>
      <c r="U471" s="294">
        <v>5.6840430560000001</v>
      </c>
      <c r="V471" s="294">
        <v>5.6675511829999996</v>
      </c>
      <c r="W471" s="294">
        <v>5.6675511829999996</v>
      </c>
      <c r="X471" s="294">
        <v>4.9952423430000001</v>
      </c>
      <c r="Y471" s="866"/>
      <c r="Z471" s="866"/>
      <c r="AA471" s="866"/>
      <c r="AB471" s="866"/>
      <c r="AC471" s="866"/>
      <c r="AD471" s="866">
        <v>1</v>
      </c>
      <c r="AE471" s="866">
        <v>0</v>
      </c>
      <c r="AF471" s="866">
        <v>0</v>
      </c>
      <c r="AG471" s="866">
        <v>0</v>
      </c>
      <c r="AH471" s="866">
        <v>0</v>
      </c>
      <c r="AI471" s="866">
        <v>0</v>
      </c>
      <c r="AJ471" s="866">
        <v>0</v>
      </c>
      <c r="AK471" s="866">
        <v>0</v>
      </c>
      <c r="AL471" s="866">
        <v>0</v>
      </c>
      <c r="AM471" s="295">
        <f>SUM(Y471:AL471)</f>
        <v>1</v>
      </c>
    </row>
    <row r="472" spans="1:40" ht="15.5" outlineLevel="1">
      <c r="B472" s="293" t="s">
        <v>259</v>
      </c>
      <c r="C472" s="812" t="s">
        <v>163</v>
      </c>
      <c r="D472" s="294"/>
      <c r="E472" s="294"/>
      <c r="F472" s="294"/>
      <c r="G472" s="294"/>
      <c r="H472" s="294"/>
      <c r="I472" s="294"/>
      <c r="J472" s="294"/>
      <c r="K472" s="294"/>
      <c r="L472" s="294"/>
      <c r="M472" s="294"/>
      <c r="N472" s="302"/>
      <c r="O472" s="294"/>
      <c r="P472" s="294"/>
      <c r="Q472" s="294"/>
      <c r="R472" s="294"/>
      <c r="S472" s="294"/>
      <c r="T472" s="294"/>
      <c r="U472" s="294"/>
      <c r="V472" s="294"/>
      <c r="W472" s="294"/>
      <c r="X472" s="294"/>
      <c r="Y472" s="816">
        <f t="shared" ref="Y472:AL472" si="115">Y471</f>
        <v>0</v>
      </c>
      <c r="Z472" s="816">
        <f t="shared" si="115"/>
        <v>0</v>
      </c>
      <c r="AA472" s="816">
        <f t="shared" si="115"/>
        <v>0</v>
      </c>
      <c r="AB472" s="816">
        <f t="shared" si="115"/>
        <v>0</v>
      </c>
      <c r="AC472" s="816">
        <f t="shared" si="115"/>
        <v>0</v>
      </c>
      <c r="AD472" s="816">
        <f t="shared" si="115"/>
        <v>1</v>
      </c>
      <c r="AE472" s="816">
        <f t="shared" si="115"/>
        <v>0</v>
      </c>
      <c r="AF472" s="816">
        <f t="shared" si="115"/>
        <v>0</v>
      </c>
      <c r="AG472" s="816">
        <f t="shared" si="115"/>
        <v>0</v>
      </c>
      <c r="AH472" s="816">
        <f t="shared" si="115"/>
        <v>0</v>
      </c>
      <c r="AI472" s="816">
        <f t="shared" si="115"/>
        <v>0</v>
      </c>
      <c r="AJ472" s="816">
        <f t="shared" si="115"/>
        <v>0</v>
      </c>
      <c r="AK472" s="816">
        <f t="shared" si="115"/>
        <v>0</v>
      </c>
      <c r="AL472" s="816">
        <f t="shared" si="115"/>
        <v>0</v>
      </c>
      <c r="AM472" s="296"/>
    </row>
    <row r="473" spans="1:40" ht="15.5" outlineLevel="1">
      <c r="A473" s="474">
        <v>22</v>
      </c>
      <c r="B473" s="313"/>
      <c r="C473" s="821"/>
      <c r="D473" s="817"/>
      <c r="E473" s="817"/>
      <c r="F473" s="817"/>
      <c r="G473" s="817"/>
      <c r="H473" s="817"/>
      <c r="I473" s="817"/>
      <c r="J473" s="817"/>
      <c r="K473" s="817"/>
      <c r="L473" s="817"/>
      <c r="M473" s="817"/>
      <c r="N473" s="302"/>
      <c r="O473" s="817"/>
      <c r="P473" s="817"/>
      <c r="Q473" s="817"/>
      <c r="R473" s="817"/>
      <c r="S473" s="817"/>
      <c r="T473" s="817"/>
      <c r="U473" s="817"/>
      <c r="V473" s="817"/>
      <c r="W473" s="817"/>
      <c r="X473" s="817"/>
      <c r="Y473" s="830"/>
      <c r="Z473" s="830"/>
      <c r="AA473" s="830"/>
      <c r="AB473" s="830"/>
      <c r="AC473" s="830"/>
      <c r="AD473" s="830"/>
      <c r="AE473" s="830"/>
      <c r="AF473" s="830"/>
      <c r="AG473" s="830"/>
      <c r="AH473" s="830"/>
      <c r="AI473" s="830"/>
      <c r="AJ473" s="830"/>
      <c r="AK473" s="830"/>
      <c r="AL473" s="830"/>
      <c r="AM473" s="305"/>
    </row>
    <row r="474" spans="1:40" ht="15.5" outlineLevel="1">
      <c r="B474" s="313" t="s">
        <v>5</v>
      </c>
      <c r="C474" s="812" t="s">
        <v>25</v>
      </c>
      <c r="D474" s="294">
        <v>361252.63089999999</v>
      </c>
      <c r="E474" s="294">
        <v>313382.84120000002</v>
      </c>
      <c r="F474" s="294">
        <v>288435.7574</v>
      </c>
      <c r="G474" s="294">
        <v>288435.7574</v>
      </c>
      <c r="H474" s="294">
        <v>288435.7574</v>
      </c>
      <c r="I474" s="294">
        <v>288435.7574</v>
      </c>
      <c r="J474" s="294">
        <v>288435.7574</v>
      </c>
      <c r="K474" s="294">
        <v>288310.81140000001</v>
      </c>
      <c r="L474" s="294">
        <v>288310.81140000001</v>
      </c>
      <c r="M474" s="294">
        <v>268145.0722</v>
      </c>
      <c r="N474" s="302"/>
      <c r="O474" s="294">
        <v>23.642284929999999</v>
      </c>
      <c r="P474" s="294">
        <v>20.637148830000001</v>
      </c>
      <c r="Q474" s="294">
        <v>19.071038290000001</v>
      </c>
      <c r="R474" s="294">
        <v>19.071038290000001</v>
      </c>
      <c r="S474" s="294">
        <v>19.071038290000001</v>
      </c>
      <c r="T474" s="294">
        <v>19.071038290000001</v>
      </c>
      <c r="U474" s="294">
        <v>19.071038290000001</v>
      </c>
      <c r="V474" s="294">
        <v>19.056775049999999</v>
      </c>
      <c r="W474" s="294">
        <v>19.056775049999999</v>
      </c>
      <c r="X474" s="294">
        <v>17.790824409999999</v>
      </c>
      <c r="Y474" s="866"/>
      <c r="Z474" s="866"/>
      <c r="AA474" s="866"/>
      <c r="AB474" s="866"/>
      <c r="AC474" s="866"/>
      <c r="AD474" s="866">
        <v>1</v>
      </c>
      <c r="AE474" s="866">
        <v>0</v>
      </c>
      <c r="AF474" s="866">
        <v>0</v>
      </c>
      <c r="AG474" s="866">
        <v>0</v>
      </c>
      <c r="AH474" s="866">
        <v>0</v>
      </c>
      <c r="AI474" s="866">
        <v>0</v>
      </c>
      <c r="AJ474" s="866">
        <v>0</v>
      </c>
      <c r="AK474" s="866">
        <v>0</v>
      </c>
      <c r="AL474" s="866">
        <v>0</v>
      </c>
      <c r="AM474" s="295">
        <f>SUM(Y474:AL474)</f>
        <v>1</v>
      </c>
    </row>
    <row r="475" spans="1:40" ht="15.5" outlineLevel="1">
      <c r="B475" s="293" t="s">
        <v>259</v>
      </c>
      <c r="C475" s="812" t="s">
        <v>163</v>
      </c>
      <c r="D475" s="294"/>
      <c r="E475" s="294"/>
      <c r="F475" s="294"/>
      <c r="G475" s="294"/>
      <c r="H475" s="294"/>
      <c r="I475" s="294"/>
      <c r="J475" s="294"/>
      <c r="K475" s="294"/>
      <c r="L475" s="294"/>
      <c r="M475" s="294"/>
      <c r="N475" s="302"/>
      <c r="O475" s="294">
        <v>0</v>
      </c>
      <c r="P475" s="294">
        <v>0</v>
      </c>
      <c r="Q475" s="294">
        <v>0</v>
      </c>
      <c r="R475" s="294">
        <v>0</v>
      </c>
      <c r="S475" s="294"/>
      <c r="T475" s="294"/>
      <c r="U475" s="294"/>
      <c r="V475" s="294"/>
      <c r="W475" s="294"/>
      <c r="X475" s="294"/>
      <c r="Y475" s="816">
        <f t="shared" ref="Y475:AL475" si="116">Y474</f>
        <v>0</v>
      </c>
      <c r="Z475" s="816">
        <f t="shared" si="116"/>
        <v>0</v>
      </c>
      <c r="AA475" s="816">
        <f t="shared" si="116"/>
        <v>0</v>
      </c>
      <c r="AB475" s="816">
        <f t="shared" si="116"/>
        <v>0</v>
      </c>
      <c r="AC475" s="816">
        <f t="shared" si="116"/>
        <v>0</v>
      </c>
      <c r="AD475" s="816">
        <f t="shared" si="116"/>
        <v>1</v>
      </c>
      <c r="AE475" s="816">
        <f t="shared" si="116"/>
        <v>0</v>
      </c>
      <c r="AF475" s="816">
        <f t="shared" si="116"/>
        <v>0</v>
      </c>
      <c r="AG475" s="816">
        <f t="shared" si="116"/>
        <v>0</v>
      </c>
      <c r="AH475" s="816">
        <f t="shared" si="116"/>
        <v>0</v>
      </c>
      <c r="AI475" s="816">
        <f t="shared" si="116"/>
        <v>0</v>
      </c>
      <c r="AJ475" s="816">
        <f t="shared" si="116"/>
        <v>0</v>
      </c>
      <c r="AK475" s="816">
        <f t="shared" si="116"/>
        <v>0</v>
      </c>
      <c r="AL475" s="816">
        <f t="shared" si="116"/>
        <v>0</v>
      </c>
      <c r="AM475" s="305"/>
    </row>
    <row r="476" spans="1:40" ht="15.5" outlineLevel="1">
      <c r="A476" s="475"/>
      <c r="B476" s="313"/>
      <c r="C476" s="821"/>
      <c r="D476" s="817"/>
      <c r="E476" s="817"/>
      <c r="F476" s="817"/>
      <c r="G476" s="817"/>
      <c r="H476" s="817"/>
      <c r="I476" s="817"/>
      <c r="J476" s="817"/>
      <c r="K476" s="817"/>
      <c r="L476" s="817"/>
      <c r="M476" s="817"/>
      <c r="N476" s="302"/>
      <c r="O476" s="817"/>
      <c r="P476" s="817"/>
      <c r="Q476" s="817"/>
      <c r="R476" s="817"/>
      <c r="S476" s="817"/>
      <c r="T476" s="817"/>
      <c r="U476" s="817"/>
      <c r="V476" s="817"/>
      <c r="W476" s="817"/>
      <c r="X476" s="817"/>
      <c r="Y476" s="818"/>
      <c r="Z476" s="818"/>
      <c r="AA476" s="818"/>
      <c r="AB476" s="818"/>
      <c r="AC476" s="818"/>
      <c r="AD476" s="818"/>
      <c r="AE476" s="818"/>
      <c r="AF476" s="818"/>
      <c r="AG476" s="818"/>
      <c r="AH476" s="818"/>
      <c r="AI476" s="818"/>
      <c r="AJ476" s="818"/>
      <c r="AK476" s="818"/>
      <c r="AL476" s="818"/>
      <c r="AM476" s="305"/>
    </row>
    <row r="477" spans="1:40" ht="15.5" outlineLevel="1">
      <c r="A477" s="474">
        <v>23</v>
      </c>
      <c r="B477" s="287" t="s">
        <v>8</v>
      </c>
      <c r="C477" s="810"/>
      <c r="D477" s="810"/>
      <c r="E477" s="810"/>
      <c r="F477" s="810"/>
      <c r="G477" s="810"/>
      <c r="H477" s="810"/>
      <c r="I477" s="810"/>
      <c r="J477" s="810"/>
      <c r="K477" s="810"/>
      <c r="L477" s="810"/>
      <c r="M477" s="810"/>
      <c r="N477" s="812"/>
      <c r="O477" s="810"/>
      <c r="P477" s="810"/>
      <c r="Q477" s="810"/>
      <c r="R477" s="810"/>
      <c r="S477" s="810"/>
      <c r="T477" s="810"/>
      <c r="U477" s="810"/>
      <c r="V477" s="810"/>
      <c r="W477" s="810"/>
      <c r="X477" s="810"/>
      <c r="Y477" s="823"/>
      <c r="Z477" s="823"/>
      <c r="AA477" s="823"/>
      <c r="AB477" s="823"/>
      <c r="AC477" s="823"/>
      <c r="AD477" s="823"/>
      <c r="AE477" s="823"/>
      <c r="AF477" s="823"/>
      <c r="AG477" s="823"/>
      <c r="AH477" s="823"/>
      <c r="AI477" s="823"/>
      <c r="AJ477" s="823"/>
      <c r="AK477" s="823"/>
      <c r="AL477" s="823"/>
      <c r="AM477" s="291"/>
    </row>
    <row r="478" spans="1:40" ht="15.5" outlineLevel="1">
      <c r="B478" s="824" t="s">
        <v>22</v>
      </c>
      <c r="C478" s="812" t="s">
        <v>25</v>
      </c>
      <c r="D478" s="294">
        <v>709171.33310000005</v>
      </c>
      <c r="E478" s="294">
        <v>706603.14080000005</v>
      </c>
      <c r="F478" s="294">
        <v>706603.14080000005</v>
      </c>
      <c r="G478" s="294">
        <v>683501.27599999995</v>
      </c>
      <c r="H478" s="294">
        <v>683501.27599999995</v>
      </c>
      <c r="I478" s="294">
        <v>683501.27599999995</v>
      </c>
      <c r="J478" s="294">
        <v>658852.25040000002</v>
      </c>
      <c r="K478" s="294">
        <v>658852.25040000002</v>
      </c>
      <c r="L478" s="294">
        <v>622746.38379999995</v>
      </c>
      <c r="M478" s="294">
        <v>508386.1532</v>
      </c>
      <c r="N478" s="294">
        <v>12</v>
      </c>
      <c r="O478" s="294">
        <v>133.27088939999999</v>
      </c>
      <c r="P478" s="294">
        <v>132.5336422</v>
      </c>
      <c r="Q478" s="294">
        <v>132.5336422</v>
      </c>
      <c r="R478" s="294">
        <v>125.95305190000001</v>
      </c>
      <c r="S478" s="294">
        <v>125.95305190000001</v>
      </c>
      <c r="T478" s="294">
        <v>125.95305190000001</v>
      </c>
      <c r="U478" s="294">
        <v>119.7405512</v>
      </c>
      <c r="V478" s="294">
        <v>119.7405512</v>
      </c>
      <c r="W478" s="294">
        <v>115.640765</v>
      </c>
      <c r="X478" s="294">
        <v>89.321594770000004</v>
      </c>
      <c r="Y478" s="888"/>
      <c r="Z478" s="888"/>
      <c r="AA478" s="888"/>
      <c r="AB478" s="888"/>
      <c r="AC478" s="888"/>
      <c r="AD478" s="888"/>
      <c r="AE478" s="888">
        <v>0.34156087407039054</v>
      </c>
      <c r="AF478" s="888">
        <v>0.54744620523999943</v>
      </c>
      <c r="AG478" s="888"/>
      <c r="AH478" s="888"/>
      <c r="AI478" s="888"/>
      <c r="AJ478" s="888"/>
      <c r="AK478" s="888"/>
      <c r="AL478" s="888"/>
      <c r="AM478" s="295">
        <f>SUM(Y478:AL478)</f>
        <v>0.88900707931038991</v>
      </c>
    </row>
    <row r="479" spans="1:40" ht="15.5" outlineLevel="1">
      <c r="B479" s="293" t="s">
        <v>259</v>
      </c>
      <c r="C479" s="812" t="s">
        <v>163</v>
      </c>
      <c r="D479" s="294"/>
      <c r="E479" s="294"/>
      <c r="F479" s="294"/>
      <c r="G479" s="294"/>
      <c r="H479" s="294"/>
      <c r="I479" s="294"/>
      <c r="J479" s="294"/>
      <c r="K479" s="294"/>
      <c r="L479" s="294"/>
      <c r="M479" s="294"/>
      <c r="N479" s="294">
        <f>N478</f>
        <v>12</v>
      </c>
      <c r="O479" s="294"/>
      <c r="P479" s="294"/>
      <c r="Q479" s="294"/>
      <c r="R479" s="294"/>
      <c r="S479" s="294"/>
      <c r="T479" s="294"/>
      <c r="U479" s="294"/>
      <c r="V479" s="294"/>
      <c r="W479" s="294"/>
      <c r="X479" s="294"/>
      <c r="Y479" s="816">
        <f t="shared" ref="Y479:AL479" si="117">Y478</f>
        <v>0</v>
      </c>
      <c r="Z479" s="816">
        <f t="shared" si="117"/>
        <v>0</v>
      </c>
      <c r="AA479" s="816">
        <f t="shared" si="117"/>
        <v>0</v>
      </c>
      <c r="AB479" s="816">
        <f t="shared" si="117"/>
        <v>0</v>
      </c>
      <c r="AC479" s="816">
        <f t="shared" si="117"/>
        <v>0</v>
      </c>
      <c r="AD479" s="816">
        <f t="shared" si="117"/>
        <v>0</v>
      </c>
      <c r="AE479" s="816">
        <f t="shared" si="117"/>
        <v>0.34156087407039054</v>
      </c>
      <c r="AF479" s="816">
        <f t="shared" si="117"/>
        <v>0.54744620523999943</v>
      </c>
      <c r="AG479" s="816">
        <f t="shared" si="117"/>
        <v>0</v>
      </c>
      <c r="AH479" s="816">
        <f t="shared" si="117"/>
        <v>0</v>
      </c>
      <c r="AI479" s="816">
        <f t="shared" si="117"/>
        <v>0</v>
      </c>
      <c r="AJ479" s="816">
        <f t="shared" si="117"/>
        <v>0</v>
      </c>
      <c r="AK479" s="816">
        <f t="shared" si="117"/>
        <v>0</v>
      </c>
      <c r="AL479" s="816">
        <f t="shared" si="117"/>
        <v>0</v>
      </c>
      <c r="AM479" s="309"/>
    </row>
    <row r="480" spans="1:40" s="292" customFormat="1" ht="15.5" outlineLevel="1">
      <c r="A480" s="475"/>
      <c r="B480" s="824"/>
      <c r="C480" s="825"/>
      <c r="D480" s="812"/>
      <c r="E480" s="812"/>
      <c r="F480" s="812"/>
      <c r="G480" s="812"/>
      <c r="H480" s="812"/>
      <c r="I480" s="812"/>
      <c r="J480" s="812"/>
      <c r="K480" s="812"/>
      <c r="L480" s="812"/>
      <c r="M480" s="812"/>
      <c r="N480" s="812"/>
      <c r="O480" s="812"/>
      <c r="P480" s="812"/>
      <c r="Q480" s="812"/>
      <c r="R480" s="812"/>
      <c r="S480" s="812"/>
      <c r="T480" s="812"/>
      <c r="U480" s="812"/>
      <c r="V480" s="812"/>
      <c r="W480" s="812"/>
      <c r="X480" s="812"/>
      <c r="Y480" s="889"/>
      <c r="Z480" s="889"/>
      <c r="AA480" s="889"/>
      <c r="AB480" s="889"/>
      <c r="AC480" s="889"/>
      <c r="AD480" s="889"/>
      <c r="AE480" s="889"/>
      <c r="AF480" s="889"/>
      <c r="AG480" s="889"/>
      <c r="AH480" s="889"/>
      <c r="AI480" s="889"/>
      <c r="AJ480" s="889"/>
      <c r="AK480" s="889"/>
      <c r="AL480" s="889"/>
      <c r="AM480" s="311"/>
      <c r="AN480" s="253"/>
    </row>
    <row r="481" spans="1:40" s="283" customFormat="1" ht="15.5" outlineLevel="1">
      <c r="A481" s="474">
        <v>24</v>
      </c>
      <c r="B481" s="485" t="s">
        <v>21</v>
      </c>
      <c r="C481" s="812" t="s">
        <v>25</v>
      </c>
      <c r="D481" s="294">
        <v>326654.09830000001</v>
      </c>
      <c r="E481" s="294">
        <v>324665.99839999998</v>
      </c>
      <c r="F481" s="294">
        <v>281723.37319999997</v>
      </c>
      <c r="G481" s="294">
        <v>190189.35509999999</v>
      </c>
      <c r="H481" s="294">
        <v>190189.35509999999</v>
      </c>
      <c r="I481" s="294">
        <v>190189.35509999999</v>
      </c>
      <c r="J481" s="294">
        <v>190189.35509999999</v>
      </c>
      <c r="K481" s="294">
        <v>190189.35509999999</v>
      </c>
      <c r="L481" s="294">
        <v>190189.35509999999</v>
      </c>
      <c r="M481" s="294">
        <v>190189.35509999999</v>
      </c>
      <c r="N481" s="294">
        <v>12</v>
      </c>
      <c r="O481" s="294">
        <v>90.541713310000006</v>
      </c>
      <c r="P481" s="294">
        <v>89.971495250000004</v>
      </c>
      <c r="Q481" s="294">
        <v>78.43931001</v>
      </c>
      <c r="R481" s="294">
        <v>49.646318450000003</v>
      </c>
      <c r="S481" s="294">
        <v>49.646318450000003</v>
      </c>
      <c r="T481" s="294">
        <v>49.646318450000003</v>
      </c>
      <c r="U481" s="294">
        <v>49.646318450000003</v>
      </c>
      <c r="V481" s="294">
        <v>49.646318450000003</v>
      </c>
      <c r="W481" s="294">
        <v>49.646318450000003</v>
      </c>
      <c r="X481" s="294">
        <v>49.646318450000003</v>
      </c>
      <c r="Y481" s="888"/>
      <c r="Z481" s="888"/>
      <c r="AA481" s="888"/>
      <c r="AB481" s="888"/>
      <c r="AC481" s="888"/>
      <c r="AD481" s="888"/>
      <c r="AE481" s="888">
        <v>1</v>
      </c>
      <c r="AF481" s="888"/>
      <c r="AG481" s="888"/>
      <c r="AH481" s="888"/>
      <c r="AI481" s="888"/>
      <c r="AJ481" s="888"/>
      <c r="AK481" s="888"/>
      <c r="AL481" s="888"/>
      <c r="AM481" s="295">
        <f>SUM(Y481:AL481)</f>
        <v>1</v>
      </c>
    </row>
    <row r="482" spans="1:40" s="283" customFormat="1" ht="15.5" outlineLevel="1">
      <c r="A482" s="474"/>
      <c r="B482" s="293" t="s">
        <v>259</v>
      </c>
      <c r="C482" s="812" t="s">
        <v>163</v>
      </c>
      <c r="D482" s="294"/>
      <c r="E482" s="294"/>
      <c r="F482" s="294"/>
      <c r="G482" s="294"/>
      <c r="H482" s="294"/>
      <c r="I482" s="294"/>
      <c r="J482" s="294"/>
      <c r="K482" s="294"/>
      <c r="L482" s="294"/>
      <c r="M482" s="294"/>
      <c r="N482" s="294">
        <f>N481</f>
        <v>12</v>
      </c>
      <c r="O482" s="294"/>
      <c r="P482" s="294"/>
      <c r="Q482" s="294"/>
      <c r="R482" s="294"/>
      <c r="S482" s="294"/>
      <c r="T482" s="294"/>
      <c r="U482" s="294"/>
      <c r="V482" s="294"/>
      <c r="W482" s="294"/>
      <c r="X482" s="294"/>
      <c r="Y482" s="816">
        <f>Y481</f>
        <v>0</v>
      </c>
      <c r="Z482" s="816">
        <f>Z481</f>
        <v>0</v>
      </c>
      <c r="AA482" s="816">
        <f t="shared" ref="AA482:AL482" si="118">AA481</f>
        <v>0</v>
      </c>
      <c r="AB482" s="816">
        <f t="shared" si="118"/>
        <v>0</v>
      </c>
      <c r="AC482" s="816">
        <f t="shared" si="118"/>
        <v>0</v>
      </c>
      <c r="AD482" s="816">
        <f t="shared" si="118"/>
        <v>0</v>
      </c>
      <c r="AE482" s="816">
        <f t="shared" si="118"/>
        <v>1</v>
      </c>
      <c r="AF482" s="816">
        <f t="shared" si="118"/>
        <v>0</v>
      </c>
      <c r="AG482" s="816">
        <f t="shared" si="118"/>
        <v>0</v>
      </c>
      <c r="AH482" s="816">
        <f t="shared" si="118"/>
        <v>0</v>
      </c>
      <c r="AI482" s="816">
        <f t="shared" si="118"/>
        <v>0</v>
      </c>
      <c r="AJ482" s="816">
        <f t="shared" si="118"/>
        <v>0</v>
      </c>
      <c r="AK482" s="816">
        <f t="shared" si="118"/>
        <v>0</v>
      </c>
      <c r="AL482" s="816">
        <f t="shared" si="118"/>
        <v>0</v>
      </c>
      <c r="AM482" s="309"/>
    </row>
    <row r="483" spans="1:40" s="283" customFormat="1" ht="16.5" outlineLevel="1">
      <c r="A483" s="474"/>
      <c r="B483" s="890"/>
      <c r="C483" s="821"/>
      <c r="D483" s="812"/>
      <c r="E483" s="812"/>
      <c r="F483" s="812"/>
      <c r="G483" s="812"/>
      <c r="H483" s="812"/>
      <c r="I483" s="812"/>
      <c r="J483" s="812"/>
      <c r="K483" s="812"/>
      <c r="L483" s="812"/>
      <c r="M483" s="812"/>
      <c r="N483" s="835"/>
      <c r="O483" s="812"/>
      <c r="P483" s="812"/>
      <c r="Q483" s="812"/>
      <c r="R483" s="812"/>
      <c r="S483" s="812"/>
      <c r="T483" s="812"/>
      <c r="U483" s="812"/>
      <c r="V483" s="812"/>
      <c r="W483" s="812"/>
      <c r="X483" s="812"/>
      <c r="Y483" s="867"/>
      <c r="Z483" s="867"/>
      <c r="AA483" s="867"/>
      <c r="AB483" s="867"/>
      <c r="AC483" s="867"/>
      <c r="AD483" s="867"/>
      <c r="AE483" s="867"/>
      <c r="AF483" s="867"/>
      <c r="AG483" s="867"/>
      <c r="AH483" s="867"/>
      <c r="AI483" s="867"/>
      <c r="AJ483" s="867"/>
      <c r="AK483" s="867"/>
      <c r="AL483" s="867"/>
      <c r="AM483" s="305"/>
    </row>
    <row r="484" spans="1:40" s="283" customFormat="1" ht="15.5" outlineLevel="1">
      <c r="A484" s="474">
        <v>25</v>
      </c>
      <c r="B484" s="485" t="s">
        <v>20</v>
      </c>
      <c r="C484" s="812" t="s">
        <v>25</v>
      </c>
      <c r="D484" s="294">
        <v>65273.57</v>
      </c>
      <c r="E484" s="294">
        <v>65273.57</v>
      </c>
      <c r="F484" s="294">
        <v>65273.570059999998</v>
      </c>
      <c r="G484" s="294">
        <v>65273.570059999998</v>
      </c>
      <c r="H484" s="294"/>
      <c r="I484" s="294"/>
      <c r="J484" s="294"/>
      <c r="K484" s="294"/>
      <c r="L484" s="294"/>
      <c r="M484" s="294"/>
      <c r="N484" s="294">
        <v>12</v>
      </c>
      <c r="O484" s="294">
        <v>13.367000000000001</v>
      </c>
      <c r="P484" s="294">
        <v>13.36693052</v>
      </c>
      <c r="Q484" s="294">
        <v>13.36693052</v>
      </c>
      <c r="R484" s="294">
        <v>13</v>
      </c>
      <c r="S484" s="294"/>
      <c r="T484" s="294"/>
      <c r="U484" s="294"/>
      <c r="V484" s="294"/>
      <c r="W484" s="294"/>
      <c r="X484" s="294"/>
      <c r="Y484" s="888"/>
      <c r="Z484" s="888"/>
      <c r="AA484" s="888"/>
      <c r="AB484" s="888"/>
      <c r="AC484" s="888"/>
      <c r="AD484" s="888"/>
      <c r="AE484" s="888"/>
      <c r="AF484" s="888">
        <v>1</v>
      </c>
      <c r="AG484" s="888"/>
      <c r="AH484" s="888"/>
      <c r="AI484" s="888"/>
      <c r="AJ484" s="888"/>
      <c r="AK484" s="888"/>
      <c r="AL484" s="888"/>
      <c r="AM484" s="295">
        <f>SUM(Y484:AL484)</f>
        <v>1</v>
      </c>
    </row>
    <row r="485" spans="1:40" s="283" customFormat="1" ht="15.5" outlineLevel="1">
      <c r="A485" s="474"/>
      <c r="B485" s="293" t="s">
        <v>259</v>
      </c>
      <c r="C485" s="812" t="s">
        <v>163</v>
      </c>
      <c r="D485" s="294"/>
      <c r="E485" s="294"/>
      <c r="F485" s="294"/>
      <c r="G485" s="294"/>
      <c r="H485" s="294"/>
      <c r="I485" s="294"/>
      <c r="J485" s="294"/>
      <c r="K485" s="294"/>
      <c r="L485" s="294"/>
      <c r="M485" s="294"/>
      <c r="N485" s="294">
        <f>N484</f>
        <v>12</v>
      </c>
      <c r="O485" s="294">
        <v>0</v>
      </c>
      <c r="P485" s="294"/>
      <c r="Q485" s="294"/>
      <c r="R485" s="294"/>
      <c r="S485" s="294"/>
      <c r="T485" s="294"/>
      <c r="U485" s="294"/>
      <c r="V485" s="294"/>
      <c r="W485" s="294"/>
      <c r="X485" s="294"/>
      <c r="Y485" s="816">
        <f>Y484</f>
        <v>0</v>
      </c>
      <c r="Z485" s="816">
        <f>Z484</f>
        <v>0</v>
      </c>
      <c r="AA485" s="816">
        <f t="shared" ref="AA485:AL485" si="119">AA484</f>
        <v>0</v>
      </c>
      <c r="AB485" s="816">
        <f t="shared" si="119"/>
        <v>0</v>
      </c>
      <c r="AC485" s="816">
        <f t="shared" si="119"/>
        <v>0</v>
      </c>
      <c r="AD485" s="816">
        <f t="shared" si="119"/>
        <v>0</v>
      </c>
      <c r="AE485" s="816">
        <f t="shared" si="119"/>
        <v>0</v>
      </c>
      <c r="AF485" s="816">
        <f t="shared" si="119"/>
        <v>1</v>
      </c>
      <c r="AG485" s="816">
        <f t="shared" si="119"/>
        <v>0</v>
      </c>
      <c r="AH485" s="816">
        <f t="shared" si="119"/>
        <v>0</v>
      </c>
      <c r="AI485" s="816">
        <f t="shared" si="119"/>
        <v>0</v>
      </c>
      <c r="AJ485" s="816">
        <f t="shared" si="119"/>
        <v>0</v>
      </c>
      <c r="AK485" s="816">
        <f t="shared" si="119"/>
        <v>0</v>
      </c>
      <c r="AL485" s="816">
        <f t="shared" si="119"/>
        <v>0</v>
      </c>
      <c r="AM485" s="309"/>
    </row>
    <row r="486" spans="1:40" s="283" customFormat="1" ht="16.5" outlineLevel="1">
      <c r="A486" s="474"/>
      <c r="B486" s="890"/>
      <c r="C486" s="821"/>
      <c r="D486" s="812"/>
      <c r="E486" s="812"/>
      <c r="F486" s="812"/>
      <c r="G486" s="812"/>
      <c r="H486" s="812"/>
      <c r="I486" s="812"/>
      <c r="J486" s="812"/>
      <c r="K486" s="812"/>
      <c r="L486" s="812"/>
      <c r="M486" s="812"/>
      <c r="N486" s="835"/>
      <c r="O486" s="812"/>
      <c r="P486" s="812"/>
      <c r="Q486" s="812"/>
      <c r="R486" s="812"/>
      <c r="S486" s="812"/>
      <c r="T486" s="812"/>
      <c r="U486" s="812"/>
      <c r="V486" s="812"/>
      <c r="W486" s="812"/>
      <c r="X486" s="812"/>
      <c r="Y486" s="867"/>
      <c r="Z486" s="867"/>
      <c r="AA486" s="867"/>
      <c r="AB486" s="867"/>
      <c r="AC486" s="867"/>
      <c r="AD486" s="867"/>
      <c r="AE486" s="867"/>
      <c r="AF486" s="867"/>
      <c r="AG486" s="867"/>
      <c r="AH486" s="867"/>
      <c r="AI486" s="867"/>
      <c r="AJ486" s="867"/>
      <c r="AK486" s="867"/>
      <c r="AL486" s="867"/>
      <c r="AM486" s="305"/>
      <c r="AN486" s="253"/>
    </row>
    <row r="487" spans="1:40" ht="15.5" outlineLevel="1">
      <c r="A487" s="475"/>
      <c r="B487" s="485" t="s">
        <v>9</v>
      </c>
      <c r="C487" s="812" t="s">
        <v>25</v>
      </c>
      <c r="D487" s="294"/>
      <c r="E487" s="294"/>
      <c r="F487" s="294"/>
      <c r="G487" s="294"/>
      <c r="H487" s="294"/>
      <c r="I487" s="294"/>
      <c r="J487" s="294"/>
      <c r="K487" s="294"/>
      <c r="L487" s="294"/>
      <c r="M487" s="294"/>
      <c r="N487" s="812"/>
      <c r="O487" s="294">
        <v>15.43</v>
      </c>
      <c r="P487" s="294"/>
      <c r="Q487" s="294"/>
      <c r="R487" s="294"/>
      <c r="S487" s="294"/>
      <c r="T487" s="294"/>
      <c r="U487" s="294"/>
      <c r="V487" s="294"/>
      <c r="W487" s="294"/>
      <c r="X487" s="294"/>
      <c r="Y487" s="888"/>
      <c r="Z487" s="888"/>
      <c r="AA487" s="888"/>
      <c r="AB487" s="888"/>
      <c r="AC487" s="888"/>
      <c r="AD487" s="888"/>
      <c r="AE487" s="888"/>
      <c r="AF487" s="888"/>
      <c r="AG487" s="888"/>
      <c r="AH487" s="888"/>
      <c r="AI487" s="888"/>
      <c r="AJ487" s="888"/>
      <c r="AK487" s="888"/>
      <c r="AL487" s="888"/>
      <c r="AM487" s="295">
        <f>SUM(Y487:AL487)</f>
        <v>0</v>
      </c>
    </row>
    <row r="488" spans="1:40" ht="15.5" outlineLevel="1">
      <c r="A488" s="474">
        <v>26</v>
      </c>
      <c r="B488" s="293" t="s">
        <v>259</v>
      </c>
      <c r="C488" s="812" t="s">
        <v>163</v>
      </c>
      <c r="D488" s="294"/>
      <c r="E488" s="294"/>
      <c r="F488" s="294"/>
      <c r="G488" s="294"/>
      <c r="H488" s="294"/>
      <c r="I488" s="294"/>
      <c r="J488" s="294"/>
      <c r="K488" s="294"/>
      <c r="L488" s="294"/>
      <c r="M488" s="294"/>
      <c r="N488" s="812"/>
      <c r="O488" s="294"/>
      <c r="P488" s="294"/>
      <c r="Q488" s="294"/>
      <c r="R488" s="294"/>
      <c r="S488" s="294"/>
      <c r="T488" s="294"/>
      <c r="U488" s="294"/>
      <c r="V488" s="294"/>
      <c r="W488" s="294"/>
      <c r="X488" s="294"/>
      <c r="Y488" s="816">
        <f>Y487</f>
        <v>0</v>
      </c>
      <c r="Z488" s="816">
        <f>Z487</f>
        <v>0</v>
      </c>
      <c r="AA488" s="816">
        <f t="shared" ref="AA488:AL488" si="120">AA487</f>
        <v>0</v>
      </c>
      <c r="AB488" s="816">
        <f t="shared" si="120"/>
        <v>0</v>
      </c>
      <c r="AC488" s="816">
        <f t="shared" si="120"/>
        <v>0</v>
      </c>
      <c r="AD488" s="816">
        <f t="shared" si="120"/>
        <v>0</v>
      </c>
      <c r="AE488" s="816">
        <f t="shared" si="120"/>
        <v>0</v>
      </c>
      <c r="AF488" s="816">
        <f t="shared" si="120"/>
        <v>0</v>
      </c>
      <c r="AG488" s="816">
        <f t="shared" si="120"/>
        <v>0</v>
      </c>
      <c r="AH488" s="816">
        <f t="shared" si="120"/>
        <v>0</v>
      </c>
      <c r="AI488" s="816">
        <f t="shared" si="120"/>
        <v>0</v>
      </c>
      <c r="AJ488" s="816">
        <f t="shared" si="120"/>
        <v>0</v>
      </c>
      <c r="AK488" s="816">
        <f t="shared" si="120"/>
        <v>0</v>
      </c>
      <c r="AL488" s="816">
        <f t="shared" si="120"/>
        <v>0</v>
      </c>
      <c r="AM488" s="309"/>
    </row>
    <row r="489" spans="1:40" ht="16.5" outlineLevel="1">
      <c r="B489" s="890"/>
      <c r="C489" s="821"/>
      <c r="D489" s="812"/>
      <c r="E489" s="812"/>
      <c r="F489" s="812"/>
      <c r="G489" s="812"/>
      <c r="H489" s="812"/>
      <c r="I489" s="812"/>
      <c r="J489" s="812"/>
      <c r="K489" s="812"/>
      <c r="L489" s="812"/>
      <c r="M489" s="812"/>
      <c r="N489" s="835"/>
      <c r="O489" s="812"/>
      <c r="P489" s="812"/>
      <c r="Q489" s="812"/>
      <c r="R489" s="812"/>
      <c r="S489" s="812"/>
      <c r="T489" s="812"/>
      <c r="U489" s="812"/>
      <c r="V489" s="812"/>
      <c r="W489" s="812"/>
      <c r="X489" s="812"/>
      <c r="Y489" s="867"/>
      <c r="Z489" s="867"/>
      <c r="AA489" s="867"/>
      <c r="AB489" s="867"/>
      <c r="AC489" s="867"/>
      <c r="AD489" s="867"/>
      <c r="AE489" s="867"/>
      <c r="AF489" s="867"/>
      <c r="AG489" s="867"/>
      <c r="AH489" s="867"/>
      <c r="AI489" s="867"/>
      <c r="AJ489" s="867"/>
      <c r="AK489" s="867"/>
      <c r="AL489" s="867"/>
      <c r="AM489" s="305"/>
    </row>
    <row r="490" spans="1:40" ht="15.5" outlineLevel="1">
      <c r="A490" s="477"/>
      <c r="B490" s="313" t="s">
        <v>13</v>
      </c>
      <c r="C490" s="812" t="s">
        <v>25</v>
      </c>
      <c r="D490" s="294">
        <v>4374.7651580000002</v>
      </c>
      <c r="E490" s="294">
        <v>4374.7651580000002</v>
      </c>
      <c r="F490" s="294">
        <v>4374.7651580000002</v>
      </c>
      <c r="G490" s="294">
        <v>4374.7651580000002</v>
      </c>
      <c r="H490" s="294">
        <v>4374.7651580000002</v>
      </c>
      <c r="I490" s="294">
        <v>4374.7651580000002</v>
      </c>
      <c r="J490" s="294">
        <v>4374.7651580000002</v>
      </c>
      <c r="K490" s="294">
        <v>4374.7651580000002</v>
      </c>
      <c r="L490" s="294">
        <v>4374.7651580000002</v>
      </c>
      <c r="M490" s="294">
        <v>4374.7651580000002</v>
      </c>
      <c r="N490" s="294">
        <v>12</v>
      </c>
      <c r="O490" s="294">
        <v>0.56961450000000002</v>
      </c>
      <c r="P490" s="294">
        <v>0.56961450000000002</v>
      </c>
      <c r="Q490" s="294">
        <v>0.56961450000000002</v>
      </c>
      <c r="R490" s="294">
        <v>0.56961450000000002</v>
      </c>
      <c r="S490" s="294">
        <v>0.56961450000000002</v>
      </c>
      <c r="T490" s="294">
        <v>0.56961450000000002</v>
      </c>
      <c r="U490" s="294">
        <v>0.56961450000000002</v>
      </c>
      <c r="V490" s="294">
        <v>0.56961450000000002</v>
      </c>
      <c r="W490" s="294">
        <v>0.56961450000000002</v>
      </c>
      <c r="X490" s="294">
        <v>0.56961450000000002</v>
      </c>
      <c r="Y490" s="891"/>
      <c r="Z490" s="891"/>
      <c r="AA490" s="891"/>
      <c r="AB490" s="891"/>
      <c r="AC490" s="891"/>
      <c r="AD490" s="891"/>
      <c r="AE490" s="891"/>
      <c r="AF490" s="891">
        <v>1</v>
      </c>
      <c r="AG490" s="891"/>
      <c r="AH490" s="891"/>
      <c r="AI490" s="891"/>
      <c r="AJ490" s="888"/>
      <c r="AK490" s="888"/>
      <c r="AL490" s="888"/>
      <c r="AM490" s="295">
        <f>SUM(Y490:AL490)</f>
        <v>1</v>
      </c>
    </row>
    <row r="491" spans="1:40" ht="15.5" outlineLevel="1">
      <c r="A491" s="474">
        <v>27</v>
      </c>
      <c r="B491" s="293" t="s">
        <v>259</v>
      </c>
      <c r="C491" s="812" t="s">
        <v>163</v>
      </c>
      <c r="D491" s="294"/>
      <c r="E491" s="294"/>
      <c r="F491" s="294"/>
      <c r="G491" s="294"/>
      <c r="H491" s="294"/>
      <c r="I491" s="294"/>
      <c r="J491" s="294"/>
      <c r="K491" s="294"/>
      <c r="L491" s="294"/>
      <c r="M491" s="294"/>
      <c r="N491" s="294">
        <f>N490</f>
        <v>12</v>
      </c>
      <c r="O491" s="294">
        <v>0</v>
      </c>
      <c r="P491" s="294">
        <v>0</v>
      </c>
      <c r="Q491" s="294">
        <v>0</v>
      </c>
      <c r="R491" s="294">
        <v>0</v>
      </c>
      <c r="S491" s="294"/>
      <c r="T491" s="294"/>
      <c r="U491" s="294"/>
      <c r="V491" s="294"/>
      <c r="W491" s="294"/>
      <c r="X491" s="294"/>
      <c r="Y491" s="816">
        <f>Y490</f>
        <v>0</v>
      </c>
      <c r="Z491" s="816">
        <f>Z490</f>
        <v>0</v>
      </c>
      <c r="AA491" s="816">
        <f t="shared" ref="AA491:AL491" si="121">AA490</f>
        <v>0</v>
      </c>
      <c r="AB491" s="816">
        <f t="shared" si="121"/>
        <v>0</v>
      </c>
      <c r="AC491" s="816">
        <f t="shared" si="121"/>
        <v>0</v>
      </c>
      <c r="AD491" s="816">
        <f t="shared" si="121"/>
        <v>0</v>
      </c>
      <c r="AE491" s="816">
        <f t="shared" si="121"/>
        <v>0</v>
      </c>
      <c r="AF491" s="816">
        <f t="shared" si="121"/>
        <v>1</v>
      </c>
      <c r="AG491" s="816">
        <f t="shared" si="121"/>
        <v>0</v>
      </c>
      <c r="AH491" s="816">
        <f t="shared" si="121"/>
        <v>0</v>
      </c>
      <c r="AI491" s="816">
        <f t="shared" si="121"/>
        <v>0</v>
      </c>
      <c r="AJ491" s="816">
        <f t="shared" si="121"/>
        <v>0</v>
      </c>
      <c r="AK491" s="816">
        <f t="shared" si="121"/>
        <v>0</v>
      </c>
      <c r="AL491" s="816">
        <f t="shared" si="121"/>
        <v>0</v>
      </c>
      <c r="AM491" s="305"/>
    </row>
    <row r="492" spans="1:40" ht="16.5" outlineLevel="1">
      <c r="B492" s="890"/>
      <c r="C492" s="821"/>
      <c r="D492" s="812"/>
      <c r="E492" s="812"/>
      <c r="F492" s="812"/>
      <c r="G492" s="812"/>
      <c r="H492" s="812"/>
      <c r="I492" s="812"/>
      <c r="J492" s="812"/>
      <c r="K492" s="812"/>
      <c r="L492" s="812"/>
      <c r="M492" s="812"/>
      <c r="N492" s="835"/>
      <c r="O492" s="812"/>
      <c r="P492" s="812"/>
      <c r="Q492" s="812"/>
      <c r="R492" s="812"/>
      <c r="S492" s="812"/>
      <c r="T492" s="812"/>
      <c r="U492" s="812"/>
      <c r="V492" s="812"/>
      <c r="W492" s="812"/>
      <c r="X492" s="812"/>
      <c r="Y492" s="867"/>
      <c r="Z492" s="867"/>
      <c r="AA492" s="867"/>
      <c r="AB492" s="867"/>
      <c r="AC492" s="867"/>
      <c r="AD492" s="867"/>
      <c r="AE492" s="867"/>
      <c r="AF492" s="867"/>
      <c r="AG492" s="867"/>
      <c r="AH492" s="867"/>
      <c r="AI492" s="867"/>
      <c r="AJ492" s="867"/>
      <c r="AK492" s="867"/>
      <c r="AL492" s="867"/>
      <c r="AM492" s="305"/>
    </row>
    <row r="493" spans="1:40" ht="15.5" outlineLevel="1">
      <c r="A493" s="477"/>
      <c r="B493" s="313" t="s">
        <v>9</v>
      </c>
      <c r="C493" s="812" t="s">
        <v>25</v>
      </c>
      <c r="D493" s="294"/>
      <c r="E493" s="294"/>
      <c r="F493" s="294"/>
      <c r="G493" s="294"/>
      <c r="H493" s="294"/>
      <c r="I493" s="294"/>
      <c r="J493" s="294"/>
      <c r="K493" s="294"/>
      <c r="L493" s="294"/>
      <c r="M493" s="294"/>
      <c r="N493" s="812"/>
      <c r="O493" s="294">
        <v>610.322</v>
      </c>
      <c r="P493" s="294"/>
      <c r="Q493" s="294"/>
      <c r="R493" s="294"/>
      <c r="S493" s="294"/>
      <c r="T493" s="294"/>
      <c r="U493" s="294"/>
      <c r="V493" s="294"/>
      <c r="W493" s="294"/>
      <c r="X493" s="294"/>
      <c r="Y493" s="814"/>
      <c r="Z493" s="814"/>
      <c r="AA493" s="814"/>
      <c r="AB493" s="814"/>
      <c r="AC493" s="814"/>
      <c r="AD493" s="814"/>
      <c r="AE493" s="814"/>
      <c r="AF493" s="814"/>
      <c r="AG493" s="814"/>
      <c r="AH493" s="814"/>
      <c r="AI493" s="814"/>
      <c r="AJ493" s="888"/>
      <c r="AK493" s="888"/>
      <c r="AL493" s="888"/>
      <c r="AM493" s="295">
        <f>SUM(Y493:AL493)</f>
        <v>0</v>
      </c>
    </row>
    <row r="494" spans="1:40" ht="15.5" outlineLevel="1">
      <c r="A494" s="474">
        <v>28</v>
      </c>
      <c r="B494" s="293" t="s">
        <v>259</v>
      </c>
      <c r="C494" s="812" t="s">
        <v>163</v>
      </c>
      <c r="D494" s="294"/>
      <c r="E494" s="294"/>
      <c r="F494" s="294"/>
      <c r="G494" s="294"/>
      <c r="H494" s="294"/>
      <c r="I494" s="294"/>
      <c r="J494" s="294"/>
      <c r="K494" s="294"/>
      <c r="L494" s="294"/>
      <c r="M494" s="294"/>
      <c r="N494" s="812"/>
      <c r="O494" s="294"/>
      <c r="P494" s="294"/>
      <c r="Q494" s="294"/>
      <c r="R494" s="294"/>
      <c r="S494" s="294"/>
      <c r="T494" s="294"/>
      <c r="U494" s="294"/>
      <c r="V494" s="294"/>
      <c r="W494" s="294"/>
      <c r="X494" s="294"/>
      <c r="Y494" s="816">
        <f>Y493</f>
        <v>0</v>
      </c>
      <c r="Z494" s="816">
        <f>Z493</f>
        <v>0</v>
      </c>
      <c r="AA494" s="816">
        <f t="shared" ref="AA494:AL494" si="122">AA493</f>
        <v>0</v>
      </c>
      <c r="AB494" s="816">
        <f t="shared" si="122"/>
        <v>0</v>
      </c>
      <c r="AC494" s="816">
        <f t="shared" si="122"/>
        <v>0</v>
      </c>
      <c r="AD494" s="816">
        <f t="shared" si="122"/>
        <v>0</v>
      </c>
      <c r="AE494" s="816">
        <f t="shared" si="122"/>
        <v>0</v>
      </c>
      <c r="AF494" s="816">
        <f t="shared" si="122"/>
        <v>0</v>
      </c>
      <c r="AG494" s="816">
        <f t="shared" si="122"/>
        <v>0</v>
      </c>
      <c r="AH494" s="816">
        <f t="shared" si="122"/>
        <v>0</v>
      </c>
      <c r="AI494" s="816">
        <f t="shared" si="122"/>
        <v>0</v>
      </c>
      <c r="AJ494" s="816">
        <f t="shared" si="122"/>
        <v>0</v>
      </c>
      <c r="AK494" s="816">
        <f t="shared" si="122"/>
        <v>0</v>
      </c>
      <c r="AL494" s="816">
        <f t="shared" si="122"/>
        <v>0</v>
      </c>
      <c r="AM494" s="305"/>
    </row>
    <row r="495" spans="1:40" ht="15.5" outlineLevel="1">
      <c r="B495" s="319"/>
      <c r="C495" s="812"/>
      <c r="D495" s="817"/>
      <c r="E495" s="817"/>
      <c r="F495" s="817"/>
      <c r="G495" s="817"/>
      <c r="H495" s="817"/>
      <c r="I495" s="817"/>
      <c r="J495" s="817"/>
      <c r="K495" s="817"/>
      <c r="L495" s="817"/>
      <c r="M495" s="817"/>
      <c r="N495" s="302"/>
      <c r="O495" s="817"/>
      <c r="P495" s="817"/>
      <c r="Q495" s="817"/>
      <c r="R495" s="817"/>
      <c r="S495" s="817"/>
      <c r="T495" s="817"/>
      <c r="U495" s="817"/>
      <c r="V495" s="817"/>
      <c r="W495" s="817"/>
      <c r="X495" s="817"/>
      <c r="Y495" s="818"/>
      <c r="Z495" s="818"/>
      <c r="AA495" s="818"/>
      <c r="AB495" s="818"/>
      <c r="AC495" s="818"/>
      <c r="AD495" s="818"/>
      <c r="AE495" s="818"/>
      <c r="AF495" s="818"/>
      <c r="AG495" s="818"/>
      <c r="AH495" s="818"/>
      <c r="AI495" s="818"/>
      <c r="AJ495" s="818"/>
      <c r="AK495" s="818"/>
      <c r="AL495" s="818"/>
      <c r="AM495" s="305"/>
    </row>
    <row r="496" spans="1:40" ht="15.5" outlineLevel="1">
      <c r="A496" s="477"/>
      <c r="B496" s="287" t="s">
        <v>14</v>
      </c>
      <c r="C496" s="810"/>
      <c r="D496" s="811"/>
      <c r="E496" s="811"/>
      <c r="F496" s="811"/>
      <c r="G496" s="811"/>
      <c r="H496" s="811"/>
      <c r="I496" s="811"/>
      <c r="J496" s="811"/>
      <c r="K496" s="811"/>
      <c r="L496" s="811"/>
      <c r="M496" s="811"/>
      <c r="N496" s="811"/>
      <c r="O496" s="811"/>
      <c r="P496" s="810"/>
      <c r="Q496" s="810"/>
      <c r="R496" s="810"/>
      <c r="S496" s="810"/>
      <c r="T496" s="810"/>
      <c r="U496" s="810"/>
      <c r="V496" s="810"/>
      <c r="W496" s="810"/>
      <c r="X496" s="810"/>
      <c r="Y496" s="823"/>
      <c r="Z496" s="823"/>
      <c r="AA496" s="823"/>
      <c r="AB496" s="823"/>
      <c r="AC496" s="823"/>
      <c r="AD496" s="823"/>
      <c r="AE496" s="823"/>
      <c r="AF496" s="823"/>
      <c r="AG496" s="823"/>
      <c r="AH496" s="823"/>
      <c r="AI496" s="823"/>
      <c r="AJ496" s="823"/>
      <c r="AK496" s="823"/>
      <c r="AL496" s="823"/>
      <c r="AM496" s="291"/>
    </row>
    <row r="497" spans="1:40" ht="15.5" outlineLevel="1">
      <c r="A497" s="474">
        <v>29</v>
      </c>
      <c r="B497" s="313" t="s">
        <v>14</v>
      </c>
      <c r="C497" s="812" t="s">
        <v>25</v>
      </c>
      <c r="D497" s="294">
        <v>46132.691129999999</v>
      </c>
      <c r="E497" s="294">
        <v>45921.443979999996</v>
      </c>
      <c r="F497" s="294">
        <v>41564.65019</v>
      </c>
      <c r="G497" s="294">
        <v>40231.242140000002</v>
      </c>
      <c r="H497" s="294">
        <v>38897.833619999998</v>
      </c>
      <c r="I497" s="294">
        <v>38897.833619999998</v>
      </c>
      <c r="J497" s="294">
        <v>38897.833619999998</v>
      </c>
      <c r="K497" s="294">
        <v>38897.833619999998</v>
      </c>
      <c r="L497" s="294">
        <v>22544.5625</v>
      </c>
      <c r="M497" s="294">
        <v>22544.5625</v>
      </c>
      <c r="N497" s="812"/>
      <c r="O497" s="294">
        <v>3.95924962</v>
      </c>
      <c r="P497" s="294">
        <v>3.9483950939999999</v>
      </c>
      <c r="Q497" s="294">
        <v>3.722474246</v>
      </c>
      <c r="R497" s="294">
        <v>3.652905112</v>
      </c>
      <c r="S497" s="294">
        <v>3.583335977</v>
      </c>
      <c r="T497" s="294">
        <v>3.583335977</v>
      </c>
      <c r="U497" s="294">
        <v>3.583335977</v>
      </c>
      <c r="V497" s="294">
        <v>3.583335977</v>
      </c>
      <c r="W497" s="294">
        <v>2.735831229</v>
      </c>
      <c r="X497" s="294">
        <v>2.735831229</v>
      </c>
      <c r="Y497" s="866"/>
      <c r="Z497" s="866"/>
      <c r="AA497" s="866"/>
      <c r="AB497" s="866"/>
      <c r="AC497" s="866"/>
      <c r="AD497" s="866">
        <v>1</v>
      </c>
      <c r="AE497" s="866"/>
      <c r="AF497" s="866"/>
      <c r="AG497" s="866"/>
      <c r="AH497" s="866"/>
      <c r="AI497" s="866"/>
      <c r="AJ497" s="814"/>
      <c r="AK497" s="814"/>
      <c r="AL497" s="814"/>
      <c r="AM497" s="295">
        <f>SUM(Y497:AL497)</f>
        <v>1</v>
      </c>
    </row>
    <row r="498" spans="1:40" ht="15.5" outlineLevel="1">
      <c r="B498" s="293" t="s">
        <v>259</v>
      </c>
      <c r="C498" s="812" t="s">
        <v>163</v>
      </c>
      <c r="D498" s="294"/>
      <c r="E498" s="294"/>
      <c r="F498" s="294"/>
      <c r="G498" s="294"/>
      <c r="H498" s="294"/>
      <c r="I498" s="294"/>
      <c r="J498" s="294"/>
      <c r="K498" s="294"/>
      <c r="L498" s="294"/>
      <c r="M498" s="294"/>
      <c r="N498" s="815"/>
      <c r="O498" s="294">
        <v>0</v>
      </c>
      <c r="P498" s="294">
        <v>0</v>
      </c>
      <c r="Q498" s="294">
        <v>0</v>
      </c>
      <c r="R498" s="294">
        <v>0</v>
      </c>
      <c r="S498" s="294"/>
      <c r="T498" s="294"/>
      <c r="U498" s="294"/>
      <c r="V498" s="294"/>
      <c r="W498" s="294"/>
      <c r="X498" s="294"/>
      <c r="Y498" s="816">
        <f>Y497</f>
        <v>0</v>
      </c>
      <c r="Z498" s="816">
        <f>Z497</f>
        <v>0</v>
      </c>
      <c r="AA498" s="816">
        <f t="shared" ref="AA498:AL498" si="123">AA497</f>
        <v>0</v>
      </c>
      <c r="AB498" s="816">
        <f t="shared" si="123"/>
        <v>0</v>
      </c>
      <c r="AC498" s="816">
        <f t="shared" si="123"/>
        <v>0</v>
      </c>
      <c r="AD498" s="816">
        <f t="shared" si="123"/>
        <v>1</v>
      </c>
      <c r="AE498" s="816">
        <f t="shared" si="123"/>
        <v>0</v>
      </c>
      <c r="AF498" s="816">
        <f t="shared" si="123"/>
        <v>0</v>
      </c>
      <c r="AG498" s="816">
        <f t="shared" si="123"/>
        <v>0</v>
      </c>
      <c r="AH498" s="816">
        <f t="shared" si="123"/>
        <v>0</v>
      </c>
      <c r="AI498" s="816">
        <f t="shared" si="123"/>
        <v>0</v>
      </c>
      <c r="AJ498" s="816">
        <f t="shared" si="123"/>
        <v>0</v>
      </c>
      <c r="AK498" s="816">
        <f t="shared" si="123"/>
        <v>0</v>
      </c>
      <c r="AL498" s="816">
        <f t="shared" si="123"/>
        <v>0</v>
      </c>
      <c r="AM498" s="296"/>
    </row>
    <row r="499" spans="1:40" outlineLevel="1">
      <c r="B499" s="892"/>
      <c r="C499" s="253"/>
      <c r="Y499" s="253"/>
      <c r="Z499" s="253"/>
      <c r="AA499" s="253"/>
      <c r="AB499" s="253"/>
      <c r="AC499" s="253"/>
      <c r="AD499" s="253"/>
      <c r="AE499" s="253"/>
      <c r="AF499" s="253"/>
      <c r="AG499" s="253"/>
      <c r="AH499" s="253"/>
      <c r="AI499" s="253"/>
      <c r="AJ499" s="253"/>
      <c r="AK499" s="253"/>
      <c r="AL499" s="253"/>
      <c r="AM499" s="893"/>
    </row>
    <row r="500" spans="1:40" s="283" customFormat="1" ht="15.5" outlineLevel="1">
      <c r="A500" s="474">
        <v>30</v>
      </c>
      <c r="B500" s="287" t="s">
        <v>489</v>
      </c>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c r="AA500" s="253"/>
      <c r="AB500" s="253"/>
      <c r="AC500" s="253"/>
      <c r="AD500" s="253"/>
      <c r="AE500" s="253"/>
      <c r="AF500" s="253"/>
      <c r="AG500" s="253"/>
      <c r="AH500" s="253"/>
      <c r="AI500" s="253"/>
      <c r="AJ500" s="253"/>
      <c r="AK500" s="253"/>
      <c r="AL500" s="253"/>
      <c r="AM500" s="893"/>
      <c r="AN500" s="253"/>
    </row>
    <row r="501" spans="1:40" s="283" customFormat="1" ht="15.5" outlineLevel="1">
      <c r="A501" s="474"/>
      <c r="B501" s="321" t="s">
        <v>491</v>
      </c>
      <c r="C501" s="812" t="s">
        <v>25</v>
      </c>
      <c r="D501" s="294"/>
      <c r="E501" s="294"/>
      <c r="F501" s="294"/>
      <c r="G501" s="294"/>
      <c r="H501" s="294"/>
      <c r="I501" s="294"/>
      <c r="J501" s="294"/>
      <c r="K501" s="294"/>
      <c r="L501" s="294"/>
      <c r="M501" s="294"/>
      <c r="N501" s="294">
        <v>12</v>
      </c>
      <c r="O501" s="294">
        <v>162.321</v>
      </c>
      <c r="P501" s="294"/>
      <c r="Q501" s="294"/>
      <c r="R501" s="294"/>
      <c r="S501" s="294"/>
      <c r="T501" s="294"/>
      <c r="U501" s="294"/>
      <c r="V501" s="294"/>
      <c r="W501" s="294"/>
      <c r="X501" s="294"/>
      <c r="Y501" s="814"/>
      <c r="Z501" s="814"/>
      <c r="AA501" s="814"/>
      <c r="AB501" s="814"/>
      <c r="AC501" s="814"/>
      <c r="AD501" s="814"/>
      <c r="AE501" s="814"/>
      <c r="AF501" s="814"/>
      <c r="AG501" s="814"/>
      <c r="AH501" s="814"/>
      <c r="AI501" s="814"/>
      <c r="AJ501" s="814"/>
      <c r="AK501" s="814"/>
      <c r="AL501" s="814"/>
      <c r="AM501" s="295">
        <f>SUM(Y501:AL501)</f>
        <v>0</v>
      </c>
    </row>
    <row r="502" spans="1:40" s="283" customFormat="1" ht="15.5" outlineLevel="1">
      <c r="A502" s="474"/>
      <c r="B502" s="321" t="s">
        <v>259</v>
      </c>
      <c r="C502" s="812" t="s">
        <v>163</v>
      </c>
      <c r="D502" s="294"/>
      <c r="E502" s="294"/>
      <c r="F502" s="294"/>
      <c r="G502" s="294"/>
      <c r="H502" s="294"/>
      <c r="I502" s="294"/>
      <c r="J502" s="294"/>
      <c r="K502" s="294"/>
      <c r="L502" s="294"/>
      <c r="M502" s="294"/>
      <c r="N502" s="294">
        <f>N501</f>
        <v>12</v>
      </c>
      <c r="O502" s="294"/>
      <c r="P502" s="294"/>
      <c r="Q502" s="294"/>
      <c r="R502" s="294"/>
      <c r="S502" s="294"/>
      <c r="T502" s="294"/>
      <c r="U502" s="294"/>
      <c r="V502" s="294"/>
      <c r="W502" s="294"/>
      <c r="X502" s="294"/>
      <c r="Y502" s="816">
        <f>Y501</f>
        <v>0</v>
      </c>
      <c r="Z502" s="816">
        <f t="shared" ref="Z502:AL502" si="124">Z501</f>
        <v>0</v>
      </c>
      <c r="AA502" s="816">
        <f t="shared" si="124"/>
        <v>0</v>
      </c>
      <c r="AB502" s="816">
        <f t="shared" si="124"/>
        <v>0</v>
      </c>
      <c r="AC502" s="816">
        <f t="shared" si="124"/>
        <v>0</v>
      </c>
      <c r="AD502" s="816">
        <f t="shared" si="124"/>
        <v>0</v>
      </c>
      <c r="AE502" s="816">
        <f t="shared" si="124"/>
        <v>0</v>
      </c>
      <c r="AF502" s="816">
        <f t="shared" si="124"/>
        <v>0</v>
      </c>
      <c r="AG502" s="816">
        <f t="shared" si="124"/>
        <v>0</v>
      </c>
      <c r="AH502" s="816">
        <f t="shared" si="124"/>
        <v>0</v>
      </c>
      <c r="AI502" s="816">
        <f t="shared" si="124"/>
        <v>0</v>
      </c>
      <c r="AJ502" s="816">
        <f t="shared" si="124"/>
        <v>0</v>
      </c>
      <c r="AK502" s="816">
        <f t="shared" si="124"/>
        <v>0</v>
      </c>
      <c r="AL502" s="816">
        <f t="shared" si="124"/>
        <v>0</v>
      </c>
      <c r="AM502" s="296"/>
    </row>
    <row r="503" spans="1:40" s="283" customFormat="1" ht="15.5" outlineLevel="1">
      <c r="A503" s="474"/>
      <c r="B503" s="321"/>
      <c r="C503" s="812"/>
      <c r="D503" s="817"/>
      <c r="E503" s="817"/>
      <c r="F503" s="817"/>
      <c r="G503" s="817"/>
      <c r="H503" s="817"/>
      <c r="I503" s="817"/>
      <c r="J503" s="817"/>
      <c r="K503" s="817"/>
      <c r="L503" s="817"/>
      <c r="M503" s="817"/>
      <c r="N503" s="302"/>
      <c r="O503" s="817"/>
      <c r="P503" s="817"/>
      <c r="Q503" s="817"/>
      <c r="R503" s="817"/>
      <c r="S503" s="817"/>
      <c r="T503" s="817"/>
      <c r="U503" s="817"/>
      <c r="V503" s="817"/>
      <c r="W503" s="817"/>
      <c r="X503" s="817"/>
      <c r="Y503" s="818"/>
      <c r="Z503" s="818"/>
      <c r="AA503" s="818"/>
      <c r="AB503" s="818"/>
      <c r="AC503" s="818"/>
      <c r="AD503" s="818"/>
      <c r="AE503" s="818"/>
      <c r="AF503" s="818"/>
      <c r="AG503" s="818"/>
      <c r="AH503" s="818"/>
      <c r="AI503" s="818"/>
      <c r="AJ503" s="818"/>
      <c r="AK503" s="818"/>
      <c r="AL503" s="818"/>
      <c r="AM503" s="311"/>
    </row>
    <row r="504" spans="1:40" s="283" customFormat="1" ht="15.5" outlineLevel="1">
      <c r="A504" s="474">
        <v>31</v>
      </c>
      <c r="B504" s="321"/>
      <c r="C504" s="812"/>
      <c r="D504" s="294"/>
      <c r="E504" s="294"/>
      <c r="F504" s="294"/>
      <c r="G504" s="294"/>
      <c r="H504" s="294"/>
      <c r="I504" s="294"/>
      <c r="J504" s="294"/>
      <c r="K504" s="294"/>
      <c r="L504" s="294"/>
      <c r="M504" s="294"/>
      <c r="N504" s="294"/>
      <c r="O504" s="294"/>
      <c r="P504" s="294"/>
      <c r="Q504" s="294"/>
      <c r="R504" s="294"/>
      <c r="S504" s="294"/>
      <c r="T504" s="294"/>
      <c r="U504" s="294"/>
      <c r="V504" s="294"/>
      <c r="W504" s="294"/>
      <c r="X504" s="294"/>
      <c r="Y504" s="866"/>
      <c r="Z504" s="866"/>
      <c r="AA504" s="866"/>
      <c r="AB504" s="866"/>
      <c r="AC504" s="866"/>
      <c r="AD504" s="866">
        <v>0</v>
      </c>
      <c r="AE504" s="866">
        <v>0</v>
      </c>
      <c r="AF504" s="866">
        <v>0</v>
      </c>
      <c r="AG504" s="866">
        <v>0</v>
      </c>
      <c r="AH504" s="866">
        <v>0</v>
      </c>
      <c r="AI504" s="866">
        <v>0</v>
      </c>
      <c r="AJ504" s="866">
        <v>0</v>
      </c>
      <c r="AK504" s="866">
        <v>0</v>
      </c>
      <c r="AL504" s="866">
        <v>0</v>
      </c>
      <c r="AM504" s="295">
        <f>SUM(Y504:AL504)</f>
        <v>0</v>
      </c>
    </row>
    <row r="505" spans="1:40" s="283" customFormat="1" ht="15.5" outlineLevel="1">
      <c r="A505" s="474"/>
      <c r="B505" s="321"/>
      <c r="C505" s="812"/>
      <c r="D505" s="294"/>
      <c r="E505" s="294"/>
      <c r="F505" s="294"/>
      <c r="G505" s="294"/>
      <c r="H505" s="294"/>
      <c r="I505" s="294"/>
      <c r="J505" s="294"/>
      <c r="K505" s="294"/>
      <c r="L505" s="294"/>
      <c r="M505" s="294"/>
      <c r="N505" s="294"/>
      <c r="O505" s="294"/>
      <c r="P505" s="294"/>
      <c r="Q505" s="294"/>
      <c r="R505" s="294"/>
      <c r="S505" s="294"/>
      <c r="T505" s="294"/>
      <c r="U505" s="294"/>
      <c r="V505" s="294"/>
      <c r="W505" s="294"/>
      <c r="X505" s="294"/>
      <c r="Y505" s="816">
        <f>Y504</f>
        <v>0</v>
      </c>
      <c r="Z505" s="816">
        <f>Z504</f>
        <v>0</v>
      </c>
      <c r="AA505" s="816">
        <f>AA504</f>
        <v>0</v>
      </c>
      <c r="AB505" s="816">
        <f>AB504</f>
        <v>0</v>
      </c>
      <c r="AC505" s="816">
        <f>AC504</f>
        <v>0</v>
      </c>
      <c r="AD505" s="816">
        <f t="shared" ref="AD505:AL505" si="125">AD504</f>
        <v>0</v>
      </c>
      <c r="AE505" s="816">
        <f t="shared" si="125"/>
        <v>0</v>
      </c>
      <c r="AF505" s="816">
        <f t="shared" si="125"/>
        <v>0</v>
      </c>
      <c r="AG505" s="816">
        <f t="shared" si="125"/>
        <v>0</v>
      </c>
      <c r="AH505" s="816">
        <f t="shared" si="125"/>
        <v>0</v>
      </c>
      <c r="AI505" s="816">
        <f t="shared" si="125"/>
        <v>0</v>
      </c>
      <c r="AJ505" s="816">
        <f t="shared" si="125"/>
        <v>0</v>
      </c>
      <c r="AK505" s="816">
        <f t="shared" si="125"/>
        <v>0</v>
      </c>
      <c r="AL505" s="816">
        <f t="shared" si="125"/>
        <v>0</v>
      </c>
      <c r="AM505" s="296"/>
    </row>
    <row r="506" spans="1:40" s="283" customFormat="1" ht="15.5" outlineLevel="1">
      <c r="A506" s="474"/>
      <c r="B506" s="321"/>
      <c r="C506" s="812"/>
      <c r="D506" s="817"/>
      <c r="E506" s="817"/>
      <c r="F506" s="817"/>
      <c r="G506" s="817"/>
      <c r="H506" s="817"/>
      <c r="I506" s="817"/>
      <c r="J506" s="817"/>
      <c r="K506" s="817"/>
      <c r="L506" s="817"/>
      <c r="M506" s="817"/>
      <c r="N506" s="302"/>
      <c r="O506" s="817"/>
      <c r="P506" s="817"/>
      <c r="Q506" s="817"/>
      <c r="R506" s="817"/>
      <c r="S506" s="817"/>
      <c r="T506" s="817"/>
      <c r="U506" s="817"/>
      <c r="V506" s="817"/>
      <c r="W506" s="817"/>
      <c r="X506" s="817"/>
      <c r="Y506" s="818"/>
      <c r="Z506" s="818"/>
      <c r="AA506" s="818"/>
      <c r="AB506" s="818"/>
      <c r="AC506" s="818"/>
      <c r="AD506" s="818"/>
      <c r="AE506" s="818"/>
      <c r="AF506" s="818"/>
      <c r="AG506" s="818"/>
      <c r="AH506" s="818"/>
      <c r="AI506" s="818"/>
      <c r="AJ506" s="818"/>
      <c r="AK506" s="818"/>
      <c r="AL506" s="818"/>
      <c r="AM506" s="311"/>
    </row>
    <row r="507" spans="1:40" s="283" customFormat="1" ht="15.5" outlineLevel="1">
      <c r="A507" s="474">
        <v>32</v>
      </c>
      <c r="B507" s="321"/>
      <c r="C507" s="812"/>
      <c r="D507" s="294"/>
      <c r="E507" s="294"/>
      <c r="F507" s="294"/>
      <c r="G507" s="294"/>
      <c r="H507" s="294"/>
      <c r="I507" s="294"/>
      <c r="J507" s="294"/>
      <c r="K507" s="294"/>
      <c r="L507" s="294"/>
      <c r="M507" s="294"/>
      <c r="N507" s="294"/>
      <c r="O507" s="294"/>
      <c r="P507" s="294"/>
      <c r="Q507" s="294"/>
      <c r="R507" s="294"/>
      <c r="S507" s="294"/>
      <c r="T507" s="294"/>
      <c r="U507" s="294"/>
      <c r="V507" s="294"/>
      <c r="W507" s="294"/>
      <c r="X507" s="294"/>
      <c r="Y507" s="866">
        <v>0</v>
      </c>
      <c r="Z507" s="866">
        <v>0</v>
      </c>
      <c r="AA507" s="866">
        <v>0</v>
      </c>
      <c r="AB507" s="866">
        <v>0</v>
      </c>
      <c r="AC507" s="866">
        <v>0</v>
      </c>
      <c r="AD507" s="866">
        <v>0</v>
      </c>
      <c r="AE507" s="866">
        <v>0</v>
      </c>
      <c r="AF507" s="866">
        <v>0</v>
      </c>
      <c r="AG507" s="866">
        <v>0</v>
      </c>
      <c r="AH507" s="866">
        <v>0</v>
      </c>
      <c r="AI507" s="866">
        <v>0</v>
      </c>
      <c r="AJ507" s="866">
        <v>0</v>
      </c>
      <c r="AK507" s="866">
        <v>0</v>
      </c>
      <c r="AL507" s="866">
        <v>0</v>
      </c>
      <c r="AM507" s="295">
        <f>SUM(Y507:AL507)</f>
        <v>0</v>
      </c>
    </row>
    <row r="508" spans="1:40" s="283" customFormat="1" ht="15.5" outlineLevel="1">
      <c r="A508" s="474"/>
      <c r="B508" s="321"/>
      <c r="C508" s="812"/>
      <c r="D508" s="294"/>
      <c r="E508" s="294"/>
      <c r="F508" s="294"/>
      <c r="G508" s="294"/>
      <c r="H508" s="294"/>
      <c r="I508" s="294"/>
      <c r="J508" s="294"/>
      <c r="K508" s="294"/>
      <c r="L508" s="294"/>
      <c r="M508" s="294"/>
      <c r="N508" s="294"/>
      <c r="O508" s="294"/>
      <c r="P508" s="294"/>
      <c r="Q508" s="294"/>
      <c r="R508" s="294"/>
      <c r="S508" s="294"/>
      <c r="T508" s="294"/>
      <c r="U508" s="294"/>
      <c r="V508" s="294"/>
      <c r="W508" s="294"/>
      <c r="X508" s="294"/>
      <c r="Y508" s="816">
        <f>Y507</f>
        <v>0</v>
      </c>
      <c r="Z508" s="816">
        <f t="shared" ref="Z508:AL508" si="126">Z507</f>
        <v>0</v>
      </c>
      <c r="AA508" s="816">
        <f t="shared" si="126"/>
        <v>0</v>
      </c>
      <c r="AB508" s="816">
        <f t="shared" si="126"/>
        <v>0</v>
      </c>
      <c r="AC508" s="816">
        <f t="shared" si="126"/>
        <v>0</v>
      </c>
      <c r="AD508" s="816">
        <f t="shared" si="126"/>
        <v>0</v>
      </c>
      <c r="AE508" s="816">
        <f t="shared" si="126"/>
        <v>0</v>
      </c>
      <c r="AF508" s="816">
        <f t="shared" si="126"/>
        <v>0</v>
      </c>
      <c r="AG508" s="816">
        <f t="shared" si="126"/>
        <v>0</v>
      </c>
      <c r="AH508" s="816">
        <f t="shared" si="126"/>
        <v>0</v>
      </c>
      <c r="AI508" s="816">
        <f t="shared" si="126"/>
        <v>0</v>
      </c>
      <c r="AJ508" s="816">
        <f t="shared" si="126"/>
        <v>0</v>
      </c>
      <c r="AK508" s="816">
        <f t="shared" si="126"/>
        <v>0</v>
      </c>
      <c r="AL508" s="816">
        <f t="shared" si="126"/>
        <v>0</v>
      </c>
      <c r="AM508" s="296"/>
    </row>
    <row r="509" spans="1:40" s="283" customFormat="1" ht="15.5" outlineLevel="1">
      <c r="A509" s="474"/>
      <c r="B509" s="321"/>
      <c r="C509" s="812"/>
      <c r="D509" s="817"/>
      <c r="E509" s="817"/>
      <c r="F509" s="817"/>
      <c r="G509" s="817"/>
      <c r="H509" s="817"/>
      <c r="I509" s="817"/>
      <c r="J509" s="817"/>
      <c r="K509" s="817"/>
      <c r="L509" s="817"/>
      <c r="M509" s="817"/>
      <c r="N509" s="302"/>
      <c r="O509" s="817"/>
      <c r="P509" s="817"/>
      <c r="Q509" s="817"/>
      <c r="R509" s="817"/>
      <c r="S509" s="817"/>
      <c r="T509" s="817"/>
      <c r="U509" s="817"/>
      <c r="V509" s="817"/>
      <c r="W509" s="817"/>
      <c r="X509" s="817"/>
      <c r="Y509" s="818"/>
      <c r="Z509" s="818"/>
      <c r="AA509" s="818"/>
      <c r="AB509" s="818"/>
      <c r="AC509" s="818"/>
      <c r="AD509" s="818"/>
      <c r="AE509" s="818"/>
      <c r="AF509" s="818"/>
      <c r="AG509" s="818"/>
      <c r="AH509" s="818"/>
      <c r="AI509" s="818"/>
      <c r="AJ509" s="818"/>
      <c r="AK509" s="818"/>
      <c r="AL509" s="818"/>
      <c r="AM509" s="311"/>
    </row>
    <row r="510" spans="1:40" s="283" customFormat="1" ht="15.5" outlineLevel="1">
      <c r="A510" s="474">
        <v>33</v>
      </c>
      <c r="B510" s="321"/>
      <c r="C510" s="812"/>
      <c r="D510" s="294"/>
      <c r="E510" s="294"/>
      <c r="F510" s="294"/>
      <c r="G510" s="294"/>
      <c r="H510" s="294"/>
      <c r="I510" s="294"/>
      <c r="J510" s="294"/>
      <c r="K510" s="294"/>
      <c r="L510" s="294"/>
      <c r="M510" s="294"/>
      <c r="N510" s="294"/>
      <c r="O510" s="294"/>
      <c r="P510" s="294"/>
      <c r="Q510" s="294"/>
      <c r="R510" s="294"/>
      <c r="S510" s="294"/>
      <c r="T510" s="294"/>
      <c r="U510" s="294"/>
      <c r="V510" s="294"/>
      <c r="W510" s="294"/>
      <c r="X510" s="294"/>
      <c r="Y510" s="866">
        <v>0</v>
      </c>
      <c r="Z510" s="866">
        <v>0</v>
      </c>
      <c r="AA510" s="866">
        <v>0</v>
      </c>
      <c r="AB510" s="866">
        <v>0</v>
      </c>
      <c r="AC510" s="866">
        <v>0</v>
      </c>
      <c r="AD510" s="866">
        <v>0</v>
      </c>
      <c r="AE510" s="866">
        <v>0</v>
      </c>
      <c r="AF510" s="866">
        <v>0</v>
      </c>
      <c r="AG510" s="866">
        <v>0</v>
      </c>
      <c r="AH510" s="866">
        <v>0</v>
      </c>
      <c r="AI510" s="866">
        <v>0</v>
      </c>
      <c r="AJ510" s="866">
        <v>0</v>
      </c>
      <c r="AK510" s="866">
        <v>0</v>
      </c>
      <c r="AL510" s="866">
        <v>0</v>
      </c>
      <c r="AM510" s="295">
        <f>SUM(Y510:AL510)</f>
        <v>0</v>
      </c>
    </row>
    <row r="511" spans="1:40" s="283" customFormat="1" ht="15.5" outlineLevel="1">
      <c r="A511" s="474"/>
      <c r="B511" s="321"/>
      <c r="C511" s="812"/>
      <c r="D511" s="294"/>
      <c r="E511" s="294"/>
      <c r="F511" s="294"/>
      <c r="G511" s="294"/>
      <c r="H511" s="294"/>
      <c r="I511" s="294"/>
      <c r="J511" s="294"/>
      <c r="K511" s="294"/>
      <c r="L511" s="294"/>
      <c r="M511" s="294"/>
      <c r="N511" s="294"/>
      <c r="O511" s="294"/>
      <c r="P511" s="294"/>
      <c r="Q511" s="294"/>
      <c r="R511" s="294"/>
      <c r="S511" s="294"/>
      <c r="T511" s="294"/>
      <c r="U511" s="294"/>
      <c r="V511" s="294"/>
      <c r="W511" s="294"/>
      <c r="X511" s="294"/>
      <c r="Y511" s="816">
        <f>Y510</f>
        <v>0</v>
      </c>
      <c r="Z511" s="816">
        <f t="shared" ref="Z511:AL511" si="127">Z510</f>
        <v>0</v>
      </c>
      <c r="AA511" s="816">
        <f t="shared" si="127"/>
        <v>0</v>
      </c>
      <c r="AB511" s="816">
        <f t="shared" si="127"/>
        <v>0</v>
      </c>
      <c r="AC511" s="816">
        <f t="shared" si="127"/>
        <v>0</v>
      </c>
      <c r="AD511" s="816">
        <f t="shared" si="127"/>
        <v>0</v>
      </c>
      <c r="AE511" s="816">
        <f t="shared" si="127"/>
        <v>0</v>
      </c>
      <c r="AF511" s="816">
        <f t="shared" si="127"/>
        <v>0</v>
      </c>
      <c r="AG511" s="816">
        <f t="shared" si="127"/>
        <v>0</v>
      </c>
      <c r="AH511" s="816">
        <f t="shared" si="127"/>
        <v>0</v>
      </c>
      <c r="AI511" s="816">
        <f t="shared" si="127"/>
        <v>0</v>
      </c>
      <c r="AJ511" s="816">
        <f t="shared" si="127"/>
        <v>0</v>
      </c>
      <c r="AK511" s="816">
        <f t="shared" si="127"/>
        <v>0</v>
      </c>
      <c r="AL511" s="816">
        <f t="shared" si="127"/>
        <v>0</v>
      </c>
      <c r="AM511" s="296"/>
    </row>
    <row r="512" spans="1:40" ht="15.5" outlineLevel="1">
      <c r="B512" s="313"/>
      <c r="C512" s="836"/>
      <c r="D512" s="812"/>
      <c r="E512" s="812"/>
      <c r="F512" s="812"/>
      <c r="G512" s="812"/>
      <c r="H512" s="812"/>
      <c r="I512" s="812"/>
      <c r="J512" s="812"/>
      <c r="K512" s="812"/>
      <c r="L512" s="812"/>
      <c r="M512" s="812"/>
      <c r="N512" s="835"/>
      <c r="O512" s="812"/>
      <c r="P512" s="837"/>
      <c r="Q512" s="837"/>
      <c r="R512" s="837"/>
      <c r="S512" s="837"/>
      <c r="T512" s="837"/>
      <c r="U512" s="837"/>
      <c r="V512" s="837"/>
      <c r="W512" s="837"/>
      <c r="X512" s="837"/>
      <c r="Y512" s="867"/>
      <c r="Z512" s="867"/>
      <c r="AA512" s="867"/>
      <c r="AB512" s="867"/>
      <c r="AC512" s="867"/>
      <c r="AD512" s="867"/>
      <c r="AE512" s="867"/>
      <c r="AF512" s="867"/>
      <c r="AG512" s="867"/>
      <c r="AH512" s="867"/>
      <c r="AI512" s="867"/>
      <c r="AJ512" s="867"/>
      <c r="AK512" s="867"/>
      <c r="AL512" s="867"/>
      <c r="AM512" s="305"/>
    </row>
    <row r="513" spans="2:41" ht="31">
      <c r="B513" s="875" t="s">
        <v>903</v>
      </c>
      <c r="C513" s="894"/>
      <c r="D513" s="895">
        <f>SUM(D461:D511)</f>
        <v>1806197.2284987269</v>
      </c>
      <c r="E513" s="894"/>
      <c r="F513" s="894"/>
      <c r="G513" s="894"/>
      <c r="H513" s="894"/>
      <c r="I513" s="894"/>
      <c r="J513" s="894"/>
      <c r="K513" s="894"/>
      <c r="L513" s="894"/>
      <c r="M513" s="894"/>
      <c r="N513" s="894"/>
      <c r="O513" s="895">
        <f>SUM(O461:O511)</f>
        <v>1165.0693331319999</v>
      </c>
      <c r="P513" s="894"/>
      <c r="Q513" s="894"/>
      <c r="R513" s="894"/>
      <c r="S513" s="894"/>
      <c r="T513" s="894"/>
      <c r="U513" s="894"/>
      <c r="V513" s="894"/>
      <c r="W513" s="894"/>
      <c r="X513" s="894"/>
      <c r="Y513" s="894"/>
      <c r="Z513" s="894"/>
      <c r="AA513" s="894"/>
      <c r="AB513" s="894"/>
      <c r="AC513" s="894"/>
      <c r="AD513" s="894"/>
      <c r="AE513" s="894"/>
      <c r="AF513" s="894"/>
      <c r="AG513" s="894"/>
      <c r="AH513" s="894"/>
      <c r="AI513" s="894"/>
      <c r="AJ513" s="894"/>
      <c r="AK513" s="894"/>
      <c r="AL513" s="894"/>
      <c r="AM513" s="894"/>
    </row>
    <row r="514" spans="2:41" ht="15.5">
      <c r="B514" s="323" t="s">
        <v>260</v>
      </c>
      <c r="C514" s="325"/>
      <c r="D514" s="325">
        <f>D513+D458</f>
        <v>12726537.577498728</v>
      </c>
      <c r="E514" s="325"/>
      <c r="F514" s="325"/>
      <c r="G514" s="325"/>
      <c r="H514" s="325"/>
      <c r="I514" s="325"/>
      <c r="J514" s="325"/>
      <c r="K514" s="325"/>
      <c r="L514" s="325"/>
      <c r="M514" s="325"/>
      <c r="N514" s="325"/>
      <c r="O514" s="325">
        <f>SUM(O409:O511)</f>
        <v>7171.5545331319991</v>
      </c>
      <c r="P514" s="325"/>
      <c r="Q514" s="325"/>
      <c r="R514" s="325"/>
      <c r="S514" s="325"/>
      <c r="T514" s="325"/>
      <c r="U514" s="325"/>
      <c r="V514" s="325"/>
      <c r="W514" s="325"/>
      <c r="X514" s="325"/>
      <c r="Y514" s="325">
        <f>IF(Y407="kWh",SUMPRODUCT(D409:D511,Y409:Y511))</f>
        <v>1714745.378</v>
      </c>
      <c r="Z514" s="325">
        <f>IF(Z407="kWh",SUMPRODUCT(D409:D511,Z409:Z511))</f>
        <v>1207505.1179404124</v>
      </c>
      <c r="AA514" s="325">
        <f>IF(AA407="kW",SUMPRODUCT(N409:N511,O409:O511,AA409:AA511),SUMPRODUCT(D409:D511,AA409:AA511))</f>
        <v>12717.008159999999</v>
      </c>
      <c r="AB514" s="325">
        <f>IF(AB407="kW",SUMPRODUCT(N409:N511,O409:O511,AB409:AB511),SUMPRODUCT(D409:D511,AB409:AB511))</f>
        <v>0</v>
      </c>
      <c r="AC514" s="325">
        <f>IF(AC407="kW",SUMPRODUCT(N409:N511,O409:O511,AC409:AC511),SUMPRODUCT(D409:D511,AC409:AC511))</f>
        <v>20.959200000000003</v>
      </c>
      <c r="AD514" s="325">
        <f>IF(AD407="kW",SUMPRODUCT(N409:N511,O409:O511,AD409:AD511),SUMPRODUCT(D409:D511,AD409:AD511))</f>
        <v>700723.46194072708</v>
      </c>
      <c r="AE514" s="325">
        <f>IF(AE407="kW",SUMPRODUCT(N409:N511,O409:O511,AE409:AE511),SUMPRODUCT(D409:D511,AE409:AE511))</f>
        <v>568879.27869930014</v>
      </c>
      <c r="AF514" s="325">
        <f>IF(AF407="kW",SUMPRODUCT(N409:N511,O409:O511,AF409:AF511),SUMPRODUCT(D409:D511,AF409:AF511))</f>
        <v>1042.7430860518759</v>
      </c>
      <c r="AG514" s="325">
        <f>IF(AG407="kW",SUMPRODUCT(N409:N511,O409:O511,AG409:AG511),SUMPRODUCT(D409:D511,AG409:AG511))</f>
        <v>0</v>
      </c>
      <c r="AH514" s="325">
        <f>IF(AH407="kW",SUMPRODUCT(N409:N511,O409:O511,AH409:AH511),SUMPRODUCT(D409:D511,AH409:AH511))</f>
        <v>0</v>
      </c>
      <c r="AI514" s="325">
        <f>IF(AI407="kW",SUMPRODUCT(N409:N511,O409:O511,AI409:AI511),SUMPRODUCT(D409:D511,AI409:AI511))</f>
        <v>0</v>
      </c>
      <c r="AJ514" s="325">
        <f>IF(AJ407="kW",SUMPRODUCT(N409:N511,O409:O511,AJ409:AJ511),SUMPRODUCT(D409:D511,AJ409:AJ511))</f>
        <v>0</v>
      </c>
      <c r="AK514" s="325">
        <f>IF(AK407="kW",SUMPRODUCT(N409:N511,O409:O511,AK409:AK511),SUMPRODUCT(D409:D511,AK409:AK511))</f>
        <v>0</v>
      </c>
      <c r="AL514" s="325">
        <f>IF(AL407="kW",SUMPRODUCT(N409:N511,O409:O511,AL409:AL511),SUMPRODUCT(D409:D511,AL409:AL511))</f>
        <v>0</v>
      </c>
      <c r="AM514" s="326"/>
    </row>
    <row r="515" spans="2:41" ht="15.5">
      <c r="B515" s="368" t="s">
        <v>261</v>
      </c>
      <c r="C515" s="369"/>
      <c r="D515" s="369"/>
      <c r="E515" s="369"/>
      <c r="F515" s="369"/>
      <c r="G515" s="369"/>
      <c r="H515" s="369"/>
      <c r="I515" s="369"/>
      <c r="J515" s="369"/>
      <c r="K515" s="369"/>
      <c r="L515" s="369"/>
      <c r="M515" s="369"/>
      <c r="N515" s="369"/>
      <c r="O515" s="369"/>
      <c r="P515" s="369"/>
      <c r="Q515" s="369"/>
      <c r="R515" s="369"/>
      <c r="S515" s="369"/>
      <c r="T515" s="369"/>
      <c r="U515" s="369"/>
      <c r="V515" s="369"/>
      <c r="W515" s="369"/>
      <c r="X515" s="369"/>
      <c r="Y515" s="324">
        <f>HLOOKUP(Y406,'2. LRAMVA Threshold'!$B$42:$Q$53,6,FALSE)</f>
        <v>0</v>
      </c>
      <c r="Z515" s="324">
        <f>HLOOKUP(Z406,'2. LRAMVA Threshold'!$B$42:$Q$53,6,FALSE)</f>
        <v>0</v>
      </c>
      <c r="AA515" s="324">
        <f>HLOOKUP(AA406,'2. LRAMVA Threshold'!$B$42:$Q$53,6,FALSE)</f>
        <v>0</v>
      </c>
      <c r="AB515" s="324">
        <f>HLOOKUP(AB406,'2. LRAMVA Threshold'!$B$42:$Q$53,6,FALSE)</f>
        <v>0</v>
      </c>
      <c r="AC515" s="324">
        <f>HLOOKUP(AC406,'2. LRAMVA Threshold'!$B$42:$Q$53,6,FALSE)</f>
        <v>0</v>
      </c>
      <c r="AD515" s="324">
        <f>HLOOKUP(AD406,'2. LRAMVA Threshold'!$B$42:$Q$53,6,FALSE)</f>
        <v>0</v>
      </c>
      <c r="AE515" s="324">
        <f>HLOOKUP(AE406,'2. LRAMVA Threshold'!$B$42:$Q$53,6,FALSE)</f>
        <v>0</v>
      </c>
      <c r="AF515" s="324">
        <f>HLOOKUP(AF406,'2. LRAMVA Threshold'!$B$42:$Q$53,6,FALSE)</f>
        <v>0</v>
      </c>
      <c r="AG515" s="324">
        <f>HLOOKUP(AG406,'2. LRAMVA Threshold'!$B$42:$Q$53,6,FALSE)</f>
        <v>0</v>
      </c>
      <c r="AH515" s="324">
        <f>HLOOKUP(AH406,'2. LRAMVA Threshold'!$B$42:$Q$53,6,FALSE)</f>
        <v>0</v>
      </c>
      <c r="AI515" s="324">
        <f>HLOOKUP(AI406,'2. LRAMVA Threshold'!$B$42:$Q$53,6,FALSE)</f>
        <v>0</v>
      </c>
      <c r="AJ515" s="324">
        <f>HLOOKUP(AJ406,'2. LRAMVA Threshold'!$B$42:$Q$53,6,FALSE)</f>
        <v>0</v>
      </c>
      <c r="AK515" s="324">
        <f>HLOOKUP(AK406,'2. LRAMVA Threshold'!$B$42:$Q$53,6,FALSE)</f>
        <v>0</v>
      </c>
      <c r="AL515" s="324">
        <f>HLOOKUP(AL406,'2. LRAMVA Threshold'!$B$42:$Q$53,6,FALSE)</f>
        <v>0</v>
      </c>
      <c r="AM515" s="370"/>
    </row>
    <row r="516" spans="2:41" ht="15.5">
      <c r="B516" s="486"/>
      <c r="C516" s="372"/>
      <c r="D516" s="373"/>
      <c r="E516" s="373"/>
      <c r="F516" s="373"/>
      <c r="G516" s="373"/>
      <c r="H516" s="373"/>
      <c r="I516" s="373"/>
      <c r="J516" s="373"/>
      <c r="K516" s="373"/>
      <c r="L516" s="373"/>
      <c r="M516" s="373"/>
      <c r="N516" s="373"/>
      <c r="O516" s="374"/>
      <c r="P516" s="373"/>
      <c r="Q516" s="373"/>
      <c r="R516" s="373"/>
      <c r="S516" s="375"/>
      <c r="T516" s="375"/>
      <c r="U516" s="375"/>
      <c r="V516" s="375"/>
      <c r="W516" s="373"/>
      <c r="X516" s="373"/>
      <c r="Y516" s="376"/>
      <c r="Z516" s="376"/>
      <c r="AA516" s="376"/>
      <c r="AB516" s="376"/>
      <c r="AC516" s="376"/>
      <c r="AD516" s="376"/>
      <c r="AE516" s="376"/>
      <c r="AF516" s="376"/>
      <c r="AG516" s="376"/>
      <c r="AH516" s="376"/>
      <c r="AI516" s="376"/>
      <c r="AJ516" s="376"/>
      <c r="AK516" s="376"/>
      <c r="AL516" s="376"/>
      <c r="AM516" s="377"/>
    </row>
    <row r="517" spans="2:41" ht="15.5">
      <c r="B517" s="321" t="s">
        <v>167</v>
      </c>
      <c r="C517" s="338"/>
      <c r="D517" s="338"/>
      <c r="E517" s="868"/>
      <c r="F517" s="868"/>
      <c r="G517" s="868"/>
      <c r="H517" s="868"/>
      <c r="I517" s="868"/>
      <c r="J517" s="868"/>
      <c r="K517" s="868"/>
      <c r="L517" s="868"/>
      <c r="M517" s="868"/>
      <c r="N517" s="868"/>
      <c r="O517" s="812"/>
      <c r="P517" s="841"/>
      <c r="Q517" s="841"/>
      <c r="R517" s="841"/>
      <c r="S517" s="337"/>
      <c r="T517" s="337"/>
      <c r="U517" s="337"/>
      <c r="V517" s="337"/>
      <c r="W517" s="841"/>
      <c r="X517" s="841"/>
      <c r="Y517" s="842">
        <f>HLOOKUP(Y$20,'3.  Distribution Rates'!$C$122:$P$133,6,FALSE)</f>
        <v>0</v>
      </c>
      <c r="Z517" s="842">
        <f>HLOOKUP(Z$20,'3.  Distribution Rates'!$C$122:$P$133,6,FALSE)</f>
        <v>0</v>
      </c>
      <c r="AA517" s="842">
        <f>HLOOKUP(AA$20,'3.  Distribution Rates'!$C$122:$P$133,6,FALSE)</f>
        <v>0</v>
      </c>
      <c r="AB517" s="842">
        <f>HLOOKUP(AB$20,'3.  Distribution Rates'!$C$122:$P$133,6,FALSE)</f>
        <v>0</v>
      </c>
      <c r="AC517" s="842">
        <f>HLOOKUP(AC$20,'3.  Distribution Rates'!$C$122:$P$133,6,FALSE)</f>
        <v>0</v>
      </c>
      <c r="AD517" s="842">
        <f>HLOOKUP(AD$20,'3.  Distribution Rates'!$C$122:$P$133,6,FALSE)</f>
        <v>0</v>
      </c>
      <c r="AE517" s="842">
        <f>HLOOKUP(AE$20,'3.  Distribution Rates'!$C$122:$P$133,6,FALSE)</f>
        <v>0</v>
      </c>
      <c r="AF517" s="842">
        <f>HLOOKUP(AF$20,'3.  Distribution Rates'!$C$122:$P$133,6,FALSE)</f>
        <v>0</v>
      </c>
      <c r="AG517" s="842">
        <f>HLOOKUP(AG$20,'3.  Distribution Rates'!$C$122:$P$133,6,FALSE)</f>
        <v>0</v>
      </c>
      <c r="AH517" s="842">
        <f>HLOOKUP(AH$20,'3.  Distribution Rates'!$C$122:$P$133,6,FALSE)</f>
        <v>0</v>
      </c>
      <c r="AI517" s="842">
        <f>HLOOKUP(AI$20,'3.  Distribution Rates'!$C$122:$P$133,6,FALSE)</f>
        <v>0</v>
      </c>
      <c r="AJ517" s="842">
        <f>HLOOKUP(AJ$20,'3.  Distribution Rates'!$C$122:$P$133,6,FALSE)</f>
        <v>0</v>
      </c>
      <c r="AK517" s="842">
        <f>HLOOKUP(AK$20,'3.  Distribution Rates'!$C$122:$P$133,6,FALSE)</f>
        <v>0</v>
      </c>
      <c r="AL517" s="842">
        <f>HLOOKUP(AL$20,'3.  Distribution Rates'!$C$122:$P$133,6,FALSE)</f>
        <v>0</v>
      </c>
      <c r="AM517" s="378"/>
      <c r="AO517" s="283"/>
    </row>
    <row r="518" spans="2:41" ht="15.5">
      <c r="B518" s="321" t="s">
        <v>159</v>
      </c>
      <c r="C518" s="843"/>
      <c r="D518" s="283"/>
      <c r="E518" s="848"/>
      <c r="F518" s="848"/>
      <c r="G518" s="848"/>
      <c r="H518" s="848"/>
      <c r="I518" s="848"/>
      <c r="J518" s="848"/>
      <c r="K518" s="848"/>
      <c r="L518" s="848"/>
      <c r="M518" s="848"/>
      <c r="N518" s="848"/>
      <c r="O518" s="812"/>
      <c r="P518" s="848"/>
      <c r="Q518" s="848"/>
      <c r="R518" s="848"/>
      <c r="S518" s="283"/>
      <c r="T518" s="283"/>
      <c r="U518" s="283"/>
      <c r="V518" s="283"/>
      <c r="W518" s="848"/>
      <c r="X518" s="848"/>
      <c r="Y518" s="358">
        <f t="shared" ref="Y518:AL518" si="128">Y137*Y517</f>
        <v>0</v>
      </c>
      <c r="Z518" s="358">
        <f t="shared" si="128"/>
        <v>0</v>
      </c>
      <c r="AA518" s="358">
        <f t="shared" si="128"/>
        <v>0</v>
      </c>
      <c r="AB518" s="358">
        <f t="shared" si="128"/>
        <v>0</v>
      </c>
      <c r="AC518" s="358">
        <f t="shared" si="128"/>
        <v>0</v>
      </c>
      <c r="AD518" s="358">
        <f t="shared" si="128"/>
        <v>0</v>
      </c>
      <c r="AE518" s="358">
        <f t="shared" si="128"/>
        <v>0</v>
      </c>
      <c r="AF518" s="358">
        <f t="shared" si="128"/>
        <v>0</v>
      </c>
      <c r="AG518" s="358">
        <f t="shared" si="128"/>
        <v>0</v>
      </c>
      <c r="AH518" s="358">
        <f t="shared" si="128"/>
        <v>0</v>
      </c>
      <c r="AI518" s="358">
        <f t="shared" si="128"/>
        <v>0</v>
      </c>
      <c r="AJ518" s="358">
        <f t="shared" si="128"/>
        <v>0</v>
      </c>
      <c r="AK518" s="358">
        <f t="shared" si="128"/>
        <v>0</v>
      </c>
      <c r="AL518" s="358">
        <f t="shared" si="128"/>
        <v>0</v>
      </c>
      <c r="AM518" s="593">
        <f>SUM(Y518:AL518)</f>
        <v>0</v>
      </c>
    </row>
    <row r="519" spans="2:41" ht="15.5">
      <c r="B519" s="321" t="s">
        <v>160</v>
      </c>
      <c r="C519" s="843"/>
      <c r="D519" s="283"/>
      <c r="E519" s="848"/>
      <c r="F519" s="848"/>
      <c r="G519" s="848"/>
      <c r="H519" s="848"/>
      <c r="I519" s="848"/>
      <c r="J519" s="848"/>
      <c r="K519" s="848"/>
      <c r="L519" s="848"/>
      <c r="M519" s="848"/>
      <c r="N519" s="848"/>
      <c r="O519" s="812"/>
      <c r="P519" s="848"/>
      <c r="Q519" s="848"/>
      <c r="R519" s="848"/>
      <c r="S519" s="283"/>
      <c r="T519" s="283"/>
      <c r="U519" s="283"/>
      <c r="V519" s="283"/>
      <c r="W519" s="848"/>
      <c r="X519" s="848"/>
      <c r="Y519" s="358">
        <f t="shared" ref="Y519:AL519" si="129">Y266*Y517</f>
        <v>0</v>
      </c>
      <c r="Z519" s="358">
        <f t="shared" si="129"/>
        <v>0</v>
      </c>
      <c r="AA519" s="358">
        <f t="shared" si="129"/>
        <v>0</v>
      </c>
      <c r="AB519" s="358">
        <f t="shared" si="129"/>
        <v>0</v>
      </c>
      <c r="AC519" s="358">
        <f t="shared" si="129"/>
        <v>0</v>
      </c>
      <c r="AD519" s="358">
        <f t="shared" si="129"/>
        <v>0</v>
      </c>
      <c r="AE519" s="358">
        <f t="shared" si="129"/>
        <v>0</v>
      </c>
      <c r="AF519" s="358">
        <f t="shared" si="129"/>
        <v>0</v>
      </c>
      <c r="AG519" s="358">
        <f t="shared" si="129"/>
        <v>0</v>
      </c>
      <c r="AH519" s="358">
        <f t="shared" si="129"/>
        <v>0</v>
      </c>
      <c r="AI519" s="358">
        <f t="shared" si="129"/>
        <v>0</v>
      </c>
      <c r="AJ519" s="358">
        <f t="shared" si="129"/>
        <v>0</v>
      </c>
      <c r="AK519" s="358">
        <f t="shared" si="129"/>
        <v>0</v>
      </c>
      <c r="AL519" s="358">
        <f t="shared" si="129"/>
        <v>0</v>
      </c>
      <c r="AM519" s="593">
        <f>SUM(Y519:AL519)</f>
        <v>0</v>
      </c>
    </row>
    <row r="520" spans="2:41" ht="15.5">
      <c r="B520" s="321" t="s">
        <v>161</v>
      </c>
      <c r="C520" s="843"/>
      <c r="D520" s="283"/>
      <c r="E520" s="848"/>
      <c r="F520" s="848"/>
      <c r="G520" s="848"/>
      <c r="H520" s="848"/>
      <c r="I520" s="848"/>
      <c r="J520" s="848"/>
      <c r="K520" s="848"/>
      <c r="L520" s="848"/>
      <c r="M520" s="848"/>
      <c r="N520" s="848"/>
      <c r="O520" s="812"/>
      <c r="P520" s="848"/>
      <c r="Q520" s="848"/>
      <c r="R520" s="848"/>
      <c r="S520" s="283"/>
      <c r="T520" s="283"/>
      <c r="U520" s="283"/>
      <c r="V520" s="283"/>
      <c r="W520" s="848"/>
      <c r="X520" s="848"/>
      <c r="Y520" s="358">
        <f t="shared" ref="Y520:AL520" si="130">Y395*Y517</f>
        <v>0</v>
      </c>
      <c r="Z520" s="358">
        <f t="shared" si="130"/>
        <v>0</v>
      </c>
      <c r="AA520" s="358">
        <f t="shared" si="130"/>
        <v>0</v>
      </c>
      <c r="AB520" s="358">
        <f t="shared" si="130"/>
        <v>0</v>
      </c>
      <c r="AC520" s="358">
        <f t="shared" si="130"/>
        <v>0</v>
      </c>
      <c r="AD520" s="358">
        <f t="shared" si="130"/>
        <v>0</v>
      </c>
      <c r="AE520" s="358">
        <f t="shared" si="130"/>
        <v>0</v>
      </c>
      <c r="AF520" s="358">
        <f t="shared" si="130"/>
        <v>0</v>
      </c>
      <c r="AG520" s="358">
        <f t="shared" si="130"/>
        <v>0</v>
      </c>
      <c r="AH520" s="358">
        <f t="shared" si="130"/>
        <v>0</v>
      </c>
      <c r="AI520" s="358">
        <f t="shared" si="130"/>
        <v>0</v>
      </c>
      <c r="AJ520" s="358">
        <f t="shared" si="130"/>
        <v>0</v>
      </c>
      <c r="AK520" s="358">
        <f t="shared" si="130"/>
        <v>0</v>
      </c>
      <c r="AL520" s="358">
        <f t="shared" si="130"/>
        <v>0</v>
      </c>
      <c r="AM520" s="593">
        <f>SUM(Y520:AL520)</f>
        <v>0</v>
      </c>
    </row>
    <row r="521" spans="2:41" ht="15.5">
      <c r="B521" s="321" t="s">
        <v>162</v>
      </c>
      <c r="C521" s="843"/>
      <c r="D521" s="283"/>
      <c r="E521" s="848"/>
      <c r="F521" s="848"/>
      <c r="G521" s="848"/>
      <c r="H521" s="848"/>
      <c r="I521" s="848"/>
      <c r="J521" s="848"/>
      <c r="K521" s="848"/>
      <c r="L521" s="848"/>
      <c r="M521" s="848"/>
      <c r="N521" s="848"/>
      <c r="O521" s="812"/>
      <c r="P521" s="848"/>
      <c r="Q521" s="848"/>
      <c r="R521" s="848"/>
      <c r="S521" s="283"/>
      <c r="T521" s="283"/>
      <c r="U521" s="283"/>
      <c r="V521" s="283"/>
      <c r="W521" s="848"/>
      <c r="X521" s="848"/>
      <c r="Y521" s="358">
        <f>Y514*Y517</f>
        <v>0</v>
      </c>
      <c r="Z521" s="358">
        <f t="shared" ref="Z521:AK521" si="131">Z514*Z517</f>
        <v>0</v>
      </c>
      <c r="AA521" s="358">
        <f t="shared" si="131"/>
        <v>0</v>
      </c>
      <c r="AB521" s="358">
        <f t="shared" si="131"/>
        <v>0</v>
      </c>
      <c r="AC521" s="358">
        <f t="shared" si="131"/>
        <v>0</v>
      </c>
      <c r="AD521" s="358">
        <f t="shared" si="131"/>
        <v>0</v>
      </c>
      <c r="AE521" s="358">
        <f t="shared" si="131"/>
        <v>0</v>
      </c>
      <c r="AF521" s="358">
        <f t="shared" si="131"/>
        <v>0</v>
      </c>
      <c r="AG521" s="358">
        <f t="shared" si="131"/>
        <v>0</v>
      </c>
      <c r="AH521" s="358">
        <f t="shared" si="131"/>
        <v>0</v>
      </c>
      <c r="AI521" s="358">
        <f>AI514*AI517</f>
        <v>0</v>
      </c>
      <c r="AJ521" s="358">
        <f t="shared" si="131"/>
        <v>0</v>
      </c>
      <c r="AK521" s="358">
        <f t="shared" si="131"/>
        <v>0</v>
      </c>
      <c r="AL521" s="358">
        <f>AL514*AL517</f>
        <v>0</v>
      </c>
      <c r="AM521" s="593">
        <f>SUM(Y521:AL521)</f>
        <v>0</v>
      </c>
    </row>
    <row r="522" spans="2:41" ht="15.5">
      <c r="B522" s="343" t="s">
        <v>262</v>
      </c>
      <c r="C522" s="843"/>
      <c r="D522" s="302"/>
      <c r="E522" s="839"/>
      <c r="F522" s="839"/>
      <c r="G522" s="839"/>
      <c r="H522" s="839"/>
      <c r="I522" s="839"/>
      <c r="J522" s="839"/>
      <c r="K522" s="839"/>
      <c r="L522" s="839"/>
      <c r="M522" s="839"/>
      <c r="N522" s="839"/>
      <c r="O522" s="835"/>
      <c r="P522" s="839"/>
      <c r="Q522" s="839"/>
      <c r="R522" s="839"/>
      <c r="S522" s="302"/>
      <c r="T522" s="302"/>
      <c r="U522" s="302"/>
      <c r="V522" s="302"/>
      <c r="W522" s="839"/>
      <c r="X522" s="839"/>
      <c r="Y522" s="340">
        <f>SUM(Y518:Y521)</f>
        <v>0</v>
      </c>
      <c r="Z522" s="340">
        <f t="shared" ref="Z522:AK522" si="132">SUM(Z518:Z521)</f>
        <v>0</v>
      </c>
      <c r="AA522" s="340">
        <f t="shared" si="132"/>
        <v>0</v>
      </c>
      <c r="AB522" s="340">
        <f t="shared" si="132"/>
        <v>0</v>
      </c>
      <c r="AC522" s="340">
        <f t="shared" si="132"/>
        <v>0</v>
      </c>
      <c r="AD522" s="340">
        <f t="shared" si="132"/>
        <v>0</v>
      </c>
      <c r="AE522" s="340">
        <f t="shared" si="132"/>
        <v>0</v>
      </c>
      <c r="AF522" s="340">
        <f t="shared" si="132"/>
        <v>0</v>
      </c>
      <c r="AG522" s="340">
        <f t="shared" si="132"/>
        <v>0</v>
      </c>
      <c r="AH522" s="340">
        <f t="shared" si="132"/>
        <v>0</v>
      </c>
      <c r="AI522" s="340">
        <f t="shared" si="132"/>
        <v>0</v>
      </c>
      <c r="AJ522" s="340">
        <f t="shared" si="132"/>
        <v>0</v>
      </c>
      <c r="AK522" s="340">
        <f t="shared" si="132"/>
        <v>0</v>
      </c>
      <c r="AL522" s="340">
        <f>SUM(AL518:AL521)</f>
        <v>0</v>
      </c>
      <c r="AM522" s="383">
        <f>SUM(AM518:AM521)</f>
        <v>0</v>
      </c>
    </row>
    <row r="523" spans="2:41" ht="15.5">
      <c r="B523" s="343" t="s">
        <v>263</v>
      </c>
      <c r="C523" s="843"/>
      <c r="D523" s="348"/>
      <c r="E523" s="839"/>
      <c r="F523" s="839"/>
      <c r="G523" s="839"/>
      <c r="H523" s="839"/>
      <c r="I523" s="839"/>
      <c r="J523" s="839"/>
      <c r="K523" s="839"/>
      <c r="L523" s="839"/>
      <c r="M523" s="839"/>
      <c r="N523" s="839"/>
      <c r="O523" s="835"/>
      <c r="P523" s="839"/>
      <c r="Q523" s="839"/>
      <c r="R523" s="839"/>
      <c r="S523" s="302"/>
      <c r="T523" s="302"/>
      <c r="U523" s="302"/>
      <c r="V523" s="302"/>
      <c r="W523" s="839"/>
      <c r="X523" s="839"/>
      <c r="Y523" s="844">
        <f>Y515*Y517</f>
        <v>0</v>
      </c>
      <c r="Z523" s="844">
        <f t="shared" ref="Z523:AJ523" si="133">Z515*Z517</f>
        <v>0</v>
      </c>
      <c r="AA523" s="844">
        <f>AA515*AA517</f>
        <v>0</v>
      </c>
      <c r="AB523" s="844">
        <f t="shared" si="133"/>
        <v>0</v>
      </c>
      <c r="AC523" s="844">
        <f t="shared" si="133"/>
        <v>0</v>
      </c>
      <c r="AD523" s="844">
        <f>AD515*AD517</f>
        <v>0</v>
      </c>
      <c r="AE523" s="844">
        <f t="shared" si="133"/>
        <v>0</v>
      </c>
      <c r="AF523" s="844">
        <f t="shared" si="133"/>
        <v>0</v>
      </c>
      <c r="AG523" s="844">
        <f t="shared" si="133"/>
        <v>0</v>
      </c>
      <c r="AH523" s="844">
        <f t="shared" si="133"/>
        <v>0</v>
      </c>
      <c r="AI523" s="844">
        <f t="shared" si="133"/>
        <v>0</v>
      </c>
      <c r="AJ523" s="844">
        <f t="shared" si="133"/>
        <v>0</v>
      </c>
      <c r="AK523" s="844">
        <f>AK515*AK517</f>
        <v>0</v>
      </c>
      <c r="AL523" s="844">
        <f>AL515*AL517</f>
        <v>0</v>
      </c>
      <c r="AM523" s="383">
        <f>SUM(Y523:AL523)</f>
        <v>0</v>
      </c>
    </row>
    <row r="524" spans="2:41" ht="15.5">
      <c r="B524" s="343" t="s">
        <v>265</v>
      </c>
      <c r="C524" s="843"/>
      <c r="D524" s="348"/>
      <c r="E524" s="839"/>
      <c r="F524" s="839"/>
      <c r="G524" s="839"/>
      <c r="H524" s="839"/>
      <c r="I524" s="839"/>
      <c r="J524" s="839"/>
      <c r="K524" s="839"/>
      <c r="L524" s="839"/>
      <c r="M524" s="839"/>
      <c r="N524" s="839"/>
      <c r="O524" s="835"/>
      <c r="P524" s="839"/>
      <c r="Q524" s="839"/>
      <c r="R524" s="839"/>
      <c r="S524" s="348"/>
      <c r="T524" s="348"/>
      <c r="U524" s="348"/>
      <c r="V524" s="348"/>
      <c r="W524" s="839"/>
      <c r="X524" s="839"/>
      <c r="Y524" s="345"/>
      <c r="Z524" s="345"/>
      <c r="AA524" s="345"/>
      <c r="AB524" s="345"/>
      <c r="AC524" s="345"/>
      <c r="AD524" s="345"/>
      <c r="AE524" s="345"/>
      <c r="AF524" s="345"/>
      <c r="AG524" s="345"/>
      <c r="AH524" s="345"/>
      <c r="AI524" s="345"/>
      <c r="AJ524" s="345"/>
      <c r="AK524" s="345"/>
      <c r="AL524" s="345"/>
      <c r="AM524" s="383">
        <f>AM522-AM523</f>
        <v>0</v>
      </c>
    </row>
    <row r="525" spans="2:41" ht="15.5">
      <c r="B525" s="343"/>
      <c r="C525" s="843"/>
      <c r="D525" s="348"/>
      <c r="E525" s="839"/>
      <c r="F525" s="839"/>
      <c r="G525" s="839"/>
      <c r="H525" s="839"/>
      <c r="I525" s="839"/>
      <c r="J525" s="839"/>
      <c r="K525" s="839"/>
      <c r="L525" s="839"/>
      <c r="M525" s="839"/>
      <c r="N525" s="839"/>
      <c r="O525" s="835"/>
      <c r="P525" s="839"/>
      <c r="Q525" s="839"/>
      <c r="R525" s="839"/>
      <c r="S525" s="348"/>
      <c r="T525" s="348"/>
      <c r="U525" s="348"/>
      <c r="V525" s="348"/>
      <c r="W525" s="839"/>
      <c r="X525" s="839"/>
      <c r="Y525" s="345"/>
      <c r="Z525" s="345"/>
      <c r="AA525" s="345"/>
      <c r="AB525" s="345"/>
      <c r="AC525" s="345"/>
      <c r="AD525" s="345"/>
      <c r="AE525" s="345"/>
      <c r="AF525" s="345"/>
      <c r="AG525" s="345"/>
      <c r="AH525" s="345"/>
      <c r="AI525" s="345"/>
      <c r="AJ525" s="345"/>
      <c r="AK525" s="345"/>
      <c r="AL525" s="345"/>
      <c r="AM525" s="383"/>
    </row>
    <row r="526" spans="2:41" ht="15.5">
      <c r="B526" s="343"/>
      <c r="C526" s="843"/>
      <c r="D526" s="348"/>
      <c r="E526" s="839"/>
      <c r="F526" s="839"/>
      <c r="G526" s="839"/>
      <c r="H526" s="839"/>
      <c r="I526" s="839"/>
      <c r="J526" s="839"/>
      <c r="K526" s="839"/>
      <c r="L526" s="839"/>
      <c r="M526" s="839"/>
      <c r="N526" s="839"/>
      <c r="O526" s="835"/>
      <c r="P526" s="839"/>
      <c r="Q526" s="839"/>
      <c r="R526" s="839"/>
      <c r="S526" s="348"/>
      <c r="T526" s="348"/>
      <c r="U526" s="348"/>
      <c r="V526" s="348"/>
      <c r="W526" s="839"/>
      <c r="X526" s="839"/>
      <c r="Y526" s="345"/>
      <c r="Z526" s="345"/>
      <c r="AA526" s="345"/>
      <c r="AB526" s="345"/>
      <c r="AC526" s="345"/>
      <c r="AD526" s="345"/>
      <c r="AE526" s="345"/>
      <c r="AF526" s="345"/>
      <c r="AG526" s="345"/>
      <c r="AH526" s="345"/>
      <c r="AI526" s="345"/>
      <c r="AJ526" s="345"/>
      <c r="AK526" s="345"/>
      <c r="AL526" s="345"/>
      <c r="AM526" s="384"/>
    </row>
    <row r="527" spans="2:41" ht="15.5">
      <c r="B527" s="321" t="s">
        <v>201</v>
      </c>
      <c r="C527" s="348"/>
      <c r="D527" s="348"/>
      <c r="E527" s="839"/>
      <c r="F527" s="839"/>
      <c r="G527" s="839"/>
      <c r="H527" s="839"/>
      <c r="I527" s="839"/>
      <c r="J527" s="839"/>
      <c r="K527" s="839"/>
      <c r="L527" s="839"/>
      <c r="M527" s="839"/>
      <c r="N527" s="839"/>
      <c r="O527" s="835"/>
      <c r="P527" s="839"/>
      <c r="Q527" s="839"/>
      <c r="R527" s="839"/>
      <c r="S527" s="348"/>
      <c r="T527" s="843"/>
      <c r="U527" s="348"/>
      <c r="V527" s="348"/>
      <c r="W527" s="839"/>
      <c r="X527" s="839"/>
      <c r="Y527" s="812">
        <f>SUMPRODUCT(E409:E511,Y409:Y511)</f>
        <v>1582682.5006135704</v>
      </c>
      <c r="Z527" s="812">
        <f>SUMPRODUCT(E409:E511,Z409:Z511)</f>
        <v>1186571.3994496125</v>
      </c>
      <c r="AA527" s="812">
        <f>IF(AA407="kW",SUMPRODUCT(N409:N511,P409:P511,AA409:AA511),SUMPRODUCT(E409:E511,AA409:AA511))</f>
        <v>12545.882450625601</v>
      </c>
      <c r="AB527" s="812">
        <f>IF(AB407="kW",SUMPRODUCT(N409:N511,P409:P511,AB409:AB511),SUMPRODUCT(E409:E511,AB409:AB511))</f>
        <v>0</v>
      </c>
      <c r="AC527" s="812">
        <f>IF(AC407="kW",SUMPRODUCT(N409:N511,P409:P511,AC409:AC511),SUMPRODUCT(E409:E511,AC409:AC511))</f>
        <v>251.51040000000003</v>
      </c>
      <c r="AD527" s="812">
        <f>IF(AD407="kW",SUMPRODUCT(N409:N511,P409:P511,AD409:AD511),SUMPRODUCT(E409:E511, AD409:AD511))</f>
        <v>646917.71076072706</v>
      </c>
      <c r="AE527" s="812">
        <f>IF(AE407="kW",SUMPRODUCT(N409:N511,P409:P511,AE409:AE511),SUMPRODUCT(E409:E511,AE409:AE511))</f>
        <v>566013.98479253124</v>
      </c>
      <c r="AF527" s="812">
        <f>IF(AF407="kW",SUMPRODUCT(N409:N511,P409:P511,AF409:AF511),SUMPRODUCT(E409:E511,AF409:AF511))</f>
        <v>1037.8990141083102</v>
      </c>
      <c r="AG527" s="812">
        <f>IF(AG407="kW",SUMPRODUCT(N409:N511,P409:P511,AG409:AG511),SUMPRODUCT(E409:E511,AG409:AG511))</f>
        <v>0</v>
      </c>
      <c r="AH527" s="812">
        <f>IF(AH407="kW",SUMPRODUCT(N409:N511,P409:P511,AH409:AH511),SUMPRODUCT(E409:E511,AH409:AH511))</f>
        <v>0</v>
      </c>
      <c r="AI527" s="812">
        <f>IF(AI407="kW",SUMPRODUCT(N409:N511,P409:P511,AI409:AI511),SUMPRODUCT(E409:E511,AI409:AI511))</f>
        <v>0</v>
      </c>
      <c r="AJ527" s="812">
        <f>IF(AJ407="kW",SUMPRODUCT(N409:N511,P409:P511,AJ409:AJ511),SUMPRODUCT(E409:E511,AJ409:AJ511))</f>
        <v>0</v>
      </c>
      <c r="AK527" s="812">
        <f>IF(AK407="kW",SUMPRODUCT(N409:N511,P409:P511,AK409:AK511),SUMPRODUCT(E409:E511,AK409:AK511))</f>
        <v>0</v>
      </c>
      <c r="AL527" s="812">
        <f>IF(AL407="kW",SUMPRODUCT(N409:N511,P409:P511,AL409:AL511),SUMPRODUCT(E409:E511,AL409:AL511))</f>
        <v>0</v>
      </c>
      <c r="AM527" s="347"/>
    </row>
    <row r="528" spans="2:41" ht="15.5">
      <c r="B528" s="321" t="s">
        <v>202</v>
      </c>
      <c r="C528" s="847"/>
      <c r="D528" s="848"/>
      <c r="E528" s="848"/>
      <c r="F528" s="848"/>
      <c r="G528" s="848"/>
      <c r="H528" s="848"/>
      <c r="I528" s="848"/>
      <c r="J528" s="848"/>
      <c r="K528" s="848"/>
      <c r="L528" s="848"/>
      <c r="M528" s="848"/>
      <c r="N528" s="848"/>
      <c r="O528" s="849"/>
      <c r="P528" s="848"/>
      <c r="Q528" s="848"/>
      <c r="R528" s="848"/>
      <c r="S528" s="820"/>
      <c r="T528" s="283"/>
      <c r="U528" s="283"/>
      <c r="V528" s="848"/>
      <c r="W528" s="848"/>
      <c r="X528" s="283"/>
      <c r="Y528" s="812">
        <f>SUMPRODUCT(F409:F511,Y409:Y511)</f>
        <v>1500637.2444135703</v>
      </c>
      <c r="Z528" s="812">
        <f>SUMPRODUCT(F409:F511,Z409:Z511)</f>
        <v>1149700.5808496126</v>
      </c>
      <c r="AA528" s="812">
        <f>IF(AA407="kW",SUMPRODUCT(N409:N511,Q409:Q511,AA409:AA511),SUMPRODUCT(F409:F511,AA409:AA511))</f>
        <v>12545.882450625601</v>
      </c>
      <c r="AB528" s="812">
        <f>IF(AB407="kW",SUMPRODUCT(N409:N511,Q409:Q511,AB409:AB511),SUMPRODUCT(F409:F511,AB409:AB511))</f>
        <v>0</v>
      </c>
      <c r="AC528" s="812">
        <f>IF(AC407="kW",SUMPRODUCT(N409:N511,Q409:Q511,AC409:AC511),SUMPRODUCT(F409:F511, AC409:AC511))</f>
        <v>251.51040000000003</v>
      </c>
      <c r="AD528" s="812">
        <f>IF(AD407="kW",SUMPRODUCT(N409:N511,Q409:Q511,AD409:AD511),SUMPRODUCT(F409:F511, AD409:AD511))</f>
        <v>614849.782380727</v>
      </c>
      <c r="AE528" s="812">
        <f>IF(AE407="kW",SUMPRODUCT(N409:N511,Q409:Q511,AE409:AE511),SUMPRODUCT(F409:F511,AE409:AE511))</f>
        <v>523071.35959253123</v>
      </c>
      <c r="AF528" s="812">
        <f>IF(AF407="kW",SUMPRODUCT(N409:N511,Q409:Q511,AF409:AF511),SUMPRODUCT(F409:F511,AF409:AF511))</f>
        <v>1037.8990141083102</v>
      </c>
      <c r="AG528" s="812">
        <f>IF(AG407="kW",SUMPRODUCT(N409:N511,Q409:Q511,AG409:AG511),SUMPRODUCT(F409:F511,AG409:AG511))</f>
        <v>0</v>
      </c>
      <c r="AH528" s="812">
        <f>IF(AH407="kW",SUMPRODUCT(N409:N511,Q409:Q511,AH409:AH511),SUMPRODUCT(F409:F511,AH409:AH511))</f>
        <v>0</v>
      </c>
      <c r="AI528" s="812">
        <f>IF(AI407="kW",SUMPRODUCT(N409:N511,Q409:Q511,AI409:AI511),SUMPRODUCT(F409:F511,AI409:AI511))</f>
        <v>0</v>
      </c>
      <c r="AJ528" s="812">
        <f>IF(AJ407="kW",SUMPRODUCT(N409:N511,Q409:Q511,AJ409:AJ511),SUMPRODUCT(F409:F511,AJ409:AJ511))</f>
        <v>0</v>
      </c>
      <c r="AK528" s="812">
        <f>IF(AK407="kW",SUMPRODUCT(N409:N511,Q409:Q511,AK409:AK511),SUMPRODUCT(F409:F511,AK409:AK511))</f>
        <v>0</v>
      </c>
      <c r="AL528" s="812">
        <f>IF(AL407="kW",SUMPRODUCT(N409:N511,Q409:Q511,AL409:AL511),SUMPRODUCT(F409:F511,AL409:AL511))</f>
        <v>0</v>
      </c>
      <c r="AM528" s="331"/>
    </row>
    <row r="529" spans="2:39" ht="15.5">
      <c r="B529" s="321" t="s">
        <v>203</v>
      </c>
      <c r="C529" s="847"/>
      <c r="D529" s="848"/>
      <c r="E529" s="848"/>
      <c r="F529" s="848"/>
      <c r="G529" s="848"/>
      <c r="H529" s="848"/>
      <c r="I529" s="848"/>
      <c r="J529" s="848"/>
      <c r="K529" s="848"/>
      <c r="L529" s="848"/>
      <c r="M529" s="848"/>
      <c r="N529" s="848"/>
      <c r="O529" s="849"/>
      <c r="P529" s="848"/>
      <c r="Q529" s="848"/>
      <c r="R529" s="848"/>
      <c r="S529" s="820"/>
      <c r="T529" s="283"/>
      <c r="U529" s="283"/>
      <c r="V529" s="848"/>
      <c r="W529" s="848"/>
      <c r="X529" s="283"/>
      <c r="Y529" s="812">
        <f>SUMPRODUCT(G409:G511,Y409:Y511)</f>
        <v>1494936.5453203705</v>
      </c>
      <c r="Z529" s="812">
        <f>SUMPRODUCT(G409:G511,Z409:Z511)</f>
        <v>992708.75050261256</v>
      </c>
      <c r="AA529" s="812">
        <f>IF(AA407="kW",SUMPRODUCT(N409:N511,R409:R511,AA409:AA511),SUMPRODUCT(G409:G511,AA409:AA511))</f>
        <v>12278.669019105599</v>
      </c>
      <c r="AB529" s="812">
        <f>IF(AB407="kW",SUMPRODUCT(N409:N511,R409:R511,AB409:AB511),SUMPRODUCT(G409:G511,AB409:AB511))</f>
        <v>0</v>
      </c>
      <c r="AC529" s="812">
        <f>IF(AC407="kW",SUMPRODUCT(N409:N511,R409:R511,AC409:AC511),SUMPRODUCT(G409:G511, AC409:AC511))</f>
        <v>251.51040000000003</v>
      </c>
      <c r="AD529" s="812">
        <f>IF(AD407="kW",SUMPRODUCT(N409:N511,R409:R511,AD409:AD511),SUMPRODUCT(G409:G511, AD409:AD511))</f>
        <v>613516.77921072696</v>
      </c>
      <c r="AE529" s="812">
        <f>IF(AE407="kW",SUMPRODUCT(N409:N511,R409:R511,AE409:AE511),SUMPRODUCT(G409:G511,AE409:AE511))</f>
        <v>423646.64835878718</v>
      </c>
      <c r="AF529" s="812">
        <f>IF(AF407="kW",SUMPRODUCT(N409:N511,R409:R511,AF409:AF511),SUMPRODUCT(G409:G511,AF409:AF511))</f>
        <v>990.26561761262042</v>
      </c>
      <c r="AG529" s="812">
        <f>IF(AG407="kW",SUMPRODUCT(N409:N511,R409:R511,AG409:AG511),SUMPRODUCT(G409:G511,AG409:AG511))</f>
        <v>0</v>
      </c>
      <c r="AH529" s="812">
        <f>IF(AH407="kW",SUMPRODUCT(N409:N511,R409:R511,AH409:AH511),SUMPRODUCT(G409:G511,AH409:AH511))</f>
        <v>0</v>
      </c>
      <c r="AI529" s="812">
        <f>IF(AI407="kW",SUMPRODUCT(N409:N511,R409:R511,AI409:AI511),SUMPRODUCT(G409:G511,AI409:AI511))</f>
        <v>0</v>
      </c>
      <c r="AJ529" s="812">
        <f>IF(AJ407="kW",SUMPRODUCT(N409:N511,R409:R511,AJ409:AJ511),SUMPRODUCT(G409:G511,AJ409:AJ511))</f>
        <v>0</v>
      </c>
      <c r="AK529" s="812">
        <f>IF(AK407="kW",SUMPRODUCT(N409:N511,R409:R511,AK409:AK511),SUMPRODUCT(G409:G511,AK409:AK511))</f>
        <v>0</v>
      </c>
      <c r="AL529" s="812">
        <f>IF(AL407="kW",SUMPRODUCT(N409:N511,R409:R511,AL409:AL511),SUMPRODUCT(G409:G511,AL409:AL511))</f>
        <v>0</v>
      </c>
      <c r="AM529" s="331"/>
    </row>
    <row r="530" spans="2:39" ht="15.5">
      <c r="B530" s="321" t="s">
        <v>204</v>
      </c>
      <c r="C530" s="847"/>
      <c r="D530" s="848"/>
      <c r="E530" s="848"/>
      <c r="F530" s="848"/>
      <c r="G530" s="848"/>
      <c r="H530" s="848"/>
      <c r="I530" s="848"/>
      <c r="J530" s="848"/>
      <c r="K530" s="848"/>
      <c r="L530" s="848"/>
      <c r="M530" s="848"/>
      <c r="N530" s="848"/>
      <c r="O530" s="849"/>
      <c r="P530" s="848"/>
      <c r="Q530" s="848"/>
      <c r="R530" s="848"/>
      <c r="S530" s="820"/>
      <c r="T530" s="283"/>
      <c r="U530" s="283"/>
      <c r="V530" s="848"/>
      <c r="W530" s="848"/>
      <c r="X530" s="283"/>
      <c r="Y530" s="812">
        <f>SUMPRODUCT(H409:H511,Y409:Y511)</f>
        <v>1424790.9788222483</v>
      </c>
      <c r="Z530" s="812">
        <f>SUMPRODUCT(H409:H511,Z409:Z511)</f>
        <v>992708.75050261256</v>
      </c>
      <c r="AA530" s="812">
        <f>IF(AA407="kW",SUMPRODUCT(N409:N511,S409:S511,AA409:AA511),SUMPRODUCT(H409:H511,AA409:AA511))</f>
        <v>12278.669019105599</v>
      </c>
      <c r="AB530" s="812">
        <f>IF(AB407="kW",SUMPRODUCT(N409:N511,S409:S511,AB409:AB511),SUMPRODUCT(H409:H511,AB409:AB511))</f>
        <v>0</v>
      </c>
      <c r="AC530" s="812">
        <f>IF(AC407="kW",SUMPRODUCT(N409:N511,S409:S511,AC409:AC511),SUMPRODUCT(H409:H511, AC409:AC511))</f>
        <v>251.51040000000003</v>
      </c>
      <c r="AD530" s="812">
        <f>IF(AD407="kW",SUMPRODUCT(N409:N511,S409:S511,AD409:AD511),SUMPRODUCT(H409:H511, AD409:AD511))</f>
        <v>585991.14761185332</v>
      </c>
      <c r="AE530" s="812">
        <f>IF(AE407="kW",SUMPRODUCT(N409:N511,S409:S511,AE409:AE511),SUMPRODUCT(H409:H511,AE409:AE511))</f>
        <v>423646.64835878718</v>
      </c>
      <c r="AF530" s="812">
        <f>IF(AF407="kW",SUMPRODUCT(N409:N511,S409:S511,AF409:AF511),SUMPRODUCT(H409:H511,AF409:AF511))</f>
        <v>834.26561761262042</v>
      </c>
      <c r="AG530" s="812">
        <f>IF(AG407="kW",SUMPRODUCT(N409:N511,S409:S511,AG409:AG511),SUMPRODUCT(H409:H511,AG409:AG511))</f>
        <v>0</v>
      </c>
      <c r="AH530" s="812">
        <f>IF(AH407="kW",SUMPRODUCT(N409:N511,S409:S511,AH409:AH511),SUMPRODUCT(H409:H511,AH409:AH511))</f>
        <v>0</v>
      </c>
      <c r="AI530" s="812">
        <f>IF(AI407="kW",SUMPRODUCT(N409:N511,S409:S511,AI409:AI511),SUMPRODUCT(H409:H511,AI409:AI511))</f>
        <v>0</v>
      </c>
      <c r="AJ530" s="812">
        <f>IF(AJ407="kW",SUMPRODUCT(N409:N511,S409:S511,AJ409:AJ511),SUMPRODUCT(H409:H511,AJ409:AJ511))</f>
        <v>0</v>
      </c>
      <c r="AK530" s="812">
        <f>IF(AK407="kW",SUMPRODUCT(N409:N511,S409:S511,AK409:AK511),SUMPRODUCT(H409:H511,AK409:AK511))</f>
        <v>0</v>
      </c>
      <c r="AL530" s="812">
        <f>IF(AL407="kW",SUMPRODUCT(N409:N511,S409:S511,AL409:AL511),SUMPRODUCT(H409:H511,AL409:AL511))</f>
        <v>0</v>
      </c>
      <c r="AM530" s="331"/>
    </row>
    <row r="531" spans="2:39" ht="15.5">
      <c r="B531" s="321" t="s">
        <v>205</v>
      </c>
      <c r="C531" s="847"/>
      <c r="D531" s="848"/>
      <c r="E531" s="848"/>
      <c r="F531" s="848"/>
      <c r="G531" s="848"/>
      <c r="H531" s="848"/>
      <c r="I531" s="848"/>
      <c r="J531" s="848"/>
      <c r="K531" s="848"/>
      <c r="L531" s="848"/>
      <c r="M531" s="848"/>
      <c r="N531" s="848"/>
      <c r="O531" s="849"/>
      <c r="P531" s="848"/>
      <c r="Q531" s="848"/>
      <c r="R531" s="848"/>
      <c r="S531" s="820"/>
      <c r="T531" s="283"/>
      <c r="U531" s="283"/>
      <c r="V531" s="848"/>
      <c r="W531" s="848"/>
      <c r="X531" s="283"/>
      <c r="Y531" s="812">
        <f>SUMPRODUCT(I409:I511,Y409:Y511)</f>
        <v>1377817.8743033698</v>
      </c>
      <c r="Z531" s="812">
        <f>SUMPRODUCT(I409:I511,Z409:Z511)</f>
        <v>992708.75050261256</v>
      </c>
      <c r="AA531" s="812">
        <f>IF(AA407="kW",SUMPRODUCT(N409:N511,T409:T511,AA409:AA511),SUMPRODUCT(I409:I511,AA409:AA511))</f>
        <v>12278.669019105599</v>
      </c>
      <c r="AB531" s="812">
        <f>IF(AB407="kW",SUMPRODUCT(N409:N511,T409:T511,AB409:AB511),SUMPRODUCT(I409:I511,AB409:AB511))</f>
        <v>0</v>
      </c>
      <c r="AC531" s="812">
        <f>IF(AC407="kW",SUMPRODUCT(N409:N511,T409:T511,AC409:AC511),SUMPRODUCT(I409:I511, AC409:AC511))</f>
        <v>251.51040000000003</v>
      </c>
      <c r="AD531" s="812">
        <f>IF(AD407="kW",SUMPRODUCT(N409:N511,T409:T511,AD409:AD511),SUMPRODUCT(I409:I511, AD409:AD511))</f>
        <v>574549.40136400005</v>
      </c>
      <c r="AE531" s="812">
        <f>IF(AE407="kW",SUMPRODUCT(N409:N511,T409:T511,AE409:AE511),SUMPRODUCT(I409:I511,AE409:AE511))</f>
        <v>423646.64835878718</v>
      </c>
      <c r="AF531" s="812">
        <f>IF(AF407="kW",SUMPRODUCT(N409:N511,T409:T511,AF409:AF511),SUMPRODUCT(I409:I511,AF409:AF511))</f>
        <v>834.26561761262042</v>
      </c>
      <c r="AG531" s="812">
        <f>IF(AG407="kW",SUMPRODUCT(N409:N511,T409:T511,AG409:AG511),SUMPRODUCT(I409:I511,AG409:AG511))</f>
        <v>0</v>
      </c>
      <c r="AH531" s="812">
        <f>IF(AH407="kW",SUMPRODUCT(N409:N511,T409:T511,AH409:AH511),SUMPRODUCT(I409:I511,AH409:AH511))</f>
        <v>0</v>
      </c>
      <c r="AI531" s="812">
        <f>IF(AI407="kW",SUMPRODUCT(N409:N511,T409:T511,AI409:AI511),SUMPRODUCT(I409:I511,AI409:AI511))</f>
        <v>0</v>
      </c>
      <c r="AJ531" s="812">
        <f>IF(AJ407="kW",SUMPRODUCT(N409:N511,T409:T511,AJ409:AJ511),SUMPRODUCT(I409:I511,AJ409:AJ511))</f>
        <v>0</v>
      </c>
      <c r="AK531" s="812">
        <f>IF(AK407="kW",SUMPRODUCT(N409:N511,T409:T511,AK409:AK511),SUMPRODUCT(I409:I511,AK409:AK511))</f>
        <v>0</v>
      </c>
      <c r="AL531" s="812">
        <f>IF(AL407="kW",SUMPRODUCT(N409:N511,T409:T511,AL409:AL511),SUMPRODUCT(I409:I511,AL409:AL511))</f>
        <v>0</v>
      </c>
      <c r="AM531" s="331"/>
    </row>
    <row r="532" spans="2:39" ht="22.5" customHeight="1">
      <c r="B532" s="360" t="s">
        <v>206</v>
      </c>
      <c r="C532" s="851"/>
      <c r="D532" s="381"/>
      <c r="E532" s="381"/>
      <c r="F532" s="381"/>
      <c r="G532" s="381"/>
      <c r="H532" s="381"/>
      <c r="I532" s="381"/>
      <c r="J532" s="381"/>
      <c r="K532" s="381"/>
      <c r="L532" s="381"/>
      <c r="M532" s="381"/>
      <c r="N532" s="381"/>
      <c r="O532" s="870"/>
      <c r="P532" s="381"/>
      <c r="Q532" s="381"/>
      <c r="R532" s="381"/>
      <c r="S532" s="382"/>
      <c r="T532" s="380"/>
      <c r="U532" s="380"/>
      <c r="V532" s="381"/>
      <c r="W532" s="381"/>
      <c r="X532" s="380"/>
      <c r="Y532" s="837">
        <f>SUMPRODUCT(J409:J511,Y409:Y511)</f>
        <v>1362916.9493033697</v>
      </c>
      <c r="Z532" s="837">
        <f>SUMPRODUCT(J409:J511,Z409:Z511)</f>
        <v>961098.03762001276</v>
      </c>
      <c r="AA532" s="837">
        <f>IF(AA407="kW",SUMPRODUCT(N409:N511,U409:U511,AA409:AA511),SUMPRODUCT(J409:J511,AA409:AA511))</f>
        <v>11962.4270944608</v>
      </c>
      <c r="AB532" s="837">
        <f>IF(AB407="kW",SUMPRODUCT(N409:N511,U409:U511,AB409:AB511),SUMPRODUCT(J409:J511,AB409:AB511))</f>
        <v>0</v>
      </c>
      <c r="AC532" s="837">
        <f>IF(AC407="kW",SUMPRODUCT(N409:N511,U409:U511,AC409:AC511),SUMPRODUCT(J409:J511, AC409:AC511))</f>
        <v>251.51040000000003</v>
      </c>
      <c r="AD532" s="837">
        <f>IF(AD407="kW",SUMPRODUCT(N409:N511,U409:U511,AD409:AD511),SUMPRODUCT(J409:J511, AD409:AD511))</f>
        <v>574549.40136400005</v>
      </c>
      <c r="AE532" s="837">
        <f>IF(AE407="kW",SUMPRODUCT(N409:N511,U409:U511,AE409:AE511),SUMPRODUCT(J409:J511,AE409:AE511))</f>
        <v>415227.50562986778</v>
      </c>
      <c r="AF532" s="837">
        <f>IF(AF407="kW",SUMPRODUCT(N409:N511,U409:U511,AF409:AF511),SUMPRODUCT(J409:J511,AF409:AF511))</f>
        <v>793.45349841343022</v>
      </c>
      <c r="AG532" s="837">
        <f>IF(AG407="kW",SUMPRODUCT(N409:N511,U409:U511,AG409:AG511),SUMPRODUCT(J409:J511,AG409:AG511))</f>
        <v>0</v>
      </c>
      <c r="AH532" s="837">
        <f>IF(AH407="kW",SUMPRODUCT(N409:N511,U409:U511,AH409:AH511),SUMPRODUCT(J409:J511,AH409:AH511))</f>
        <v>0</v>
      </c>
      <c r="AI532" s="837">
        <f>IF(AI407="kW",SUMPRODUCT(N409:N511,U409:U511,AI409:AI511),SUMPRODUCT(J409:J511,AI409:AI511))</f>
        <v>0</v>
      </c>
      <c r="AJ532" s="837">
        <f>IF(AJ407="kW",SUMPRODUCT(N409:N511,U409:U511,AJ409:AJ511),SUMPRODUCT(J409:J511,AJ409:AJ511))</f>
        <v>0</v>
      </c>
      <c r="AK532" s="837">
        <f>IF(AK407="kW",SUMPRODUCT(N409:N511,U409:U511,AK409:AK511),SUMPRODUCT(J409:J511,AK409:AK511))</f>
        <v>0</v>
      </c>
      <c r="AL532" s="837">
        <f>IF(AL407="kW",SUMPRODUCT(N409:N511,U409:U511,AL409:AL511),SUMPRODUCT(J409:J511,AL409:AL511))</f>
        <v>0</v>
      </c>
      <c r="AM532" s="364"/>
    </row>
    <row r="533" spans="2:39" ht="15.5">
      <c r="B533" s="351" t="s">
        <v>904</v>
      </c>
      <c r="C533" s="871"/>
      <c r="D533" s="872"/>
      <c r="E533" s="872"/>
      <c r="F533" s="872"/>
      <c r="G533" s="872"/>
      <c r="H533" s="872"/>
      <c r="I533" s="872"/>
      <c r="J533" s="872"/>
      <c r="K533" s="872"/>
      <c r="L533" s="872"/>
      <c r="M533" s="872"/>
      <c r="N533" s="872"/>
      <c r="O533" s="872"/>
      <c r="P533" s="872"/>
      <c r="Q533" s="872"/>
      <c r="R533" s="872"/>
      <c r="S533" s="861"/>
      <c r="T533" s="862"/>
      <c r="U533" s="872"/>
      <c r="V533" s="872"/>
      <c r="W533" s="872"/>
      <c r="X533" s="872"/>
      <c r="Y533" s="385"/>
      <c r="Z533" s="385"/>
      <c r="AA533" s="385"/>
      <c r="AB533" s="385"/>
      <c r="AC533" s="385"/>
      <c r="AD533" s="385"/>
      <c r="AE533" s="385"/>
      <c r="AF533" s="385"/>
      <c r="AG533" s="385"/>
      <c r="AH533" s="385"/>
      <c r="AI533" s="385"/>
      <c r="AJ533" s="385"/>
      <c r="AK533" s="385"/>
      <c r="AL533" s="385"/>
      <c r="AM533" s="385"/>
    </row>
    <row r="534" spans="2:39">
      <c r="AM534" s="255"/>
    </row>
    <row r="535" spans="2:39" ht="14.5">
      <c r="B535" s="559" t="s">
        <v>525</v>
      </c>
      <c r="AM535" s="255"/>
    </row>
    <row r="536" spans="2:39">
      <c r="AM536" s="255"/>
    </row>
    <row r="537" spans="2:39">
      <c r="AM537" s="255"/>
    </row>
    <row r="538" spans="2:39">
      <c r="AM538" s="255"/>
    </row>
    <row r="539" spans="2:39">
      <c r="AM539" s="255"/>
    </row>
    <row r="540" spans="2:39">
      <c r="AM540" s="255"/>
    </row>
    <row r="541" spans="2:39">
      <c r="AM541" s="255"/>
    </row>
    <row r="542" spans="2:39">
      <c r="AM542" s="255"/>
    </row>
    <row r="543" spans="2:39">
      <c r="AM543" s="255"/>
    </row>
    <row r="544" spans="2:39">
      <c r="AM544" s="255"/>
    </row>
    <row r="545" spans="39:39">
      <c r="AM545" s="255"/>
    </row>
    <row r="546" spans="39:39">
      <c r="AM546" s="255"/>
    </row>
    <row r="547" spans="39:39">
      <c r="AM547" s="255"/>
    </row>
    <row r="548" spans="39:39">
      <c r="AM548" s="255"/>
    </row>
    <row r="549" spans="39:39">
      <c r="AM549" s="255"/>
    </row>
    <row r="550" spans="39:39">
      <c r="AM550" s="255"/>
    </row>
    <row r="551" spans="39:39">
      <c r="AM551" s="255"/>
    </row>
    <row r="552" spans="39:39">
      <c r="AM552" s="255"/>
    </row>
    <row r="553" spans="39:39">
      <c r="AM553" s="255"/>
    </row>
    <row r="554" spans="39:39">
      <c r="AM554" s="255"/>
    </row>
    <row r="555" spans="39:39">
      <c r="AM555" s="255"/>
    </row>
    <row r="556" spans="39:39">
      <c r="AM556" s="255"/>
    </row>
    <row r="557" spans="39:39">
      <c r="AM557" s="255"/>
    </row>
    <row r="558" spans="39:39">
      <c r="AM558" s="255"/>
    </row>
    <row r="559" spans="39:39">
      <c r="AM559" s="255"/>
    </row>
    <row r="560" spans="39:39">
      <c r="AM560" s="255"/>
    </row>
    <row r="561" spans="39:39">
      <c r="AM561" s="255"/>
    </row>
    <row r="562" spans="39:39">
      <c r="AM562" s="255"/>
    </row>
    <row r="563" spans="39:39">
      <c r="AM563" s="255"/>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404" location="'4.  2011-2014 LRAM'!A1" display="Return to Top" xr:uid="{12A75557-3BE1-004A-9725-46B787AF7976}"/>
    <hyperlink ref="D146" location="'4.  2011-2014 LRAM'!A1" display="Return to top" xr:uid="{98CA141C-5623-0C44-9D41-222BD2820336}"/>
    <hyperlink ref="D275" location="'4.  2011-2014 LRAM'!A1" display="Return to top" xr:uid="{8482906C-520C-E544-AC03-120F7F01289C}"/>
    <hyperlink ref="B535" location="'4.  2011-2014 LRAM'!A1" display="Return to top" xr:uid="{1FD756DE-AA75-F341-95E6-D4E11ECC98DB}"/>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Q1130"/>
  <sheetViews>
    <sheetView topLeftCell="A751" zoomScale="90" zoomScaleNormal="90" workbookViewId="0">
      <pane xSplit="2" topLeftCell="C1" activePane="topRight" state="frozen"/>
      <selection pane="topRight" activeCell="B194" sqref="B194"/>
    </sheetView>
  </sheetViews>
  <sheetFormatPr defaultColWidth="9" defaultRowHeight="14.5" outlineLevelRow="1" outlineLevelCol="1"/>
  <cols>
    <col min="1" max="1" width="4.453125" style="487" customWidth="1"/>
    <col min="2" max="2" width="44" style="401" customWidth="1"/>
    <col min="3" max="3" width="13.453125" style="401" customWidth="1"/>
    <col min="4" max="4" width="17" style="401" customWidth="1"/>
    <col min="5" max="13" width="11.36328125" style="401" bestFit="1" customWidth="1" outlineLevel="1"/>
    <col min="14" max="14" width="13.453125" style="401" customWidth="1" outlineLevel="1"/>
    <col min="15" max="15" width="15.453125" style="401" customWidth="1"/>
    <col min="16" max="24" width="9" style="401" customWidth="1" outlineLevel="1"/>
    <col min="25" max="25" width="16.453125" style="401" customWidth="1"/>
    <col min="26" max="27" width="15" style="401" customWidth="1"/>
    <col min="28" max="28" width="17.453125" style="401" customWidth="1"/>
    <col min="29" max="29" width="19.453125" style="401" customWidth="1"/>
    <col min="30" max="30" width="18.453125" style="401" customWidth="1"/>
    <col min="31" max="35" width="15" style="401" customWidth="1"/>
    <col min="36" max="38" width="17.36328125" style="401" customWidth="1"/>
    <col min="39" max="39" width="14.453125" style="401" customWidth="1"/>
    <col min="40" max="40" width="11.453125" style="401" customWidth="1"/>
    <col min="41" max="16384" width="9" style="401"/>
  </cols>
  <sheetData>
    <row r="13" spans="2:39" ht="15" thickBot="1"/>
    <row r="14" spans="2:39" ht="26.25" customHeight="1" thickBot="1">
      <c r="B14" s="1028" t="s">
        <v>171</v>
      </c>
      <c r="C14" s="257" t="s">
        <v>175</v>
      </c>
      <c r="D14" s="47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02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028"/>
      <c r="C16" s="1012" t="s">
        <v>550</v>
      </c>
      <c r="D16" s="101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028" t="s">
        <v>504</v>
      </c>
      <c r="C18" s="1027" t="s">
        <v>687</v>
      </c>
      <c r="D18" s="1027"/>
      <c r="E18" s="1027"/>
      <c r="F18" s="1027"/>
      <c r="G18" s="1027"/>
      <c r="H18" s="1027"/>
      <c r="I18" s="1027"/>
      <c r="J18" s="1027"/>
      <c r="K18" s="1027"/>
      <c r="L18" s="1027"/>
      <c r="M18" s="1027"/>
      <c r="N18" s="1027"/>
      <c r="O18" s="1027"/>
      <c r="P18" s="1027"/>
      <c r="Q18" s="1027"/>
      <c r="R18" s="1027"/>
      <c r="S18" s="1027"/>
      <c r="T18" s="1027"/>
      <c r="U18" s="1027"/>
      <c r="V18" s="1027"/>
      <c r="W18" s="1027"/>
      <c r="X18" s="1027"/>
      <c r="Y18" s="570"/>
      <c r="Z18" s="570"/>
      <c r="AA18" s="570"/>
      <c r="AB18" s="570"/>
      <c r="AC18" s="570"/>
      <c r="AD18" s="570"/>
      <c r="AE18" s="270"/>
      <c r="AF18" s="265"/>
      <c r="AG18" s="265"/>
      <c r="AH18" s="265"/>
      <c r="AI18" s="265"/>
      <c r="AJ18" s="265"/>
      <c r="AK18" s="265"/>
      <c r="AL18" s="265"/>
      <c r="AM18" s="265"/>
    </row>
    <row r="19" spans="2:39" ht="45.75" customHeight="1">
      <c r="B19" s="1028"/>
      <c r="C19" s="1027" t="s">
        <v>573</v>
      </c>
      <c r="D19" s="1027"/>
      <c r="E19" s="1027"/>
      <c r="F19" s="1027"/>
      <c r="G19" s="1027"/>
      <c r="H19" s="1027"/>
      <c r="I19" s="1027"/>
      <c r="J19" s="1027"/>
      <c r="K19" s="1027"/>
      <c r="L19" s="1027"/>
      <c r="M19" s="1027"/>
      <c r="N19" s="1027"/>
      <c r="O19" s="1027"/>
      <c r="P19" s="1027"/>
      <c r="Q19" s="1027"/>
      <c r="R19" s="1027"/>
      <c r="S19" s="1027"/>
      <c r="T19" s="1027"/>
      <c r="U19" s="1027"/>
      <c r="V19" s="1027"/>
      <c r="W19" s="1027"/>
      <c r="X19" s="1027"/>
      <c r="Y19" s="570"/>
      <c r="Z19" s="570"/>
      <c r="AA19" s="570"/>
      <c r="AB19" s="570"/>
      <c r="AC19" s="570"/>
      <c r="AD19" s="570"/>
      <c r="AE19" s="270"/>
      <c r="AF19" s="265"/>
      <c r="AG19" s="265"/>
      <c r="AH19" s="265"/>
      <c r="AI19" s="265"/>
      <c r="AJ19" s="265"/>
      <c r="AK19" s="265"/>
      <c r="AL19" s="265"/>
      <c r="AM19" s="265"/>
    </row>
    <row r="20" spans="2:39" ht="62.25" customHeight="1">
      <c r="B20" s="273"/>
      <c r="C20" s="1027" t="s">
        <v>571</v>
      </c>
      <c r="D20" s="1027"/>
      <c r="E20" s="1027"/>
      <c r="F20" s="1027"/>
      <c r="G20" s="1027"/>
      <c r="H20" s="1027"/>
      <c r="I20" s="1027"/>
      <c r="J20" s="1027"/>
      <c r="K20" s="1027"/>
      <c r="L20" s="1027"/>
      <c r="M20" s="1027"/>
      <c r="N20" s="1027"/>
      <c r="O20" s="1027"/>
      <c r="P20" s="1027"/>
      <c r="Q20" s="1027"/>
      <c r="R20" s="1027"/>
      <c r="S20" s="1027"/>
      <c r="T20" s="1027"/>
      <c r="U20" s="1027"/>
      <c r="V20" s="1027"/>
      <c r="W20" s="1027"/>
      <c r="X20" s="1027"/>
      <c r="Y20" s="570"/>
      <c r="Z20" s="570"/>
      <c r="AA20" s="570"/>
      <c r="AB20" s="570"/>
      <c r="AC20" s="570"/>
      <c r="AD20" s="570"/>
      <c r="AE20" s="402"/>
      <c r="AF20" s="265"/>
      <c r="AG20" s="265"/>
      <c r="AH20" s="265"/>
      <c r="AI20" s="265"/>
      <c r="AJ20" s="265"/>
      <c r="AK20" s="265"/>
      <c r="AL20" s="265"/>
      <c r="AM20" s="265"/>
    </row>
    <row r="21" spans="2:39" ht="37.5" customHeight="1">
      <c r="B21" s="273"/>
      <c r="C21" s="1027" t="s">
        <v>632</v>
      </c>
      <c r="D21" s="1027"/>
      <c r="E21" s="1027"/>
      <c r="F21" s="1027"/>
      <c r="G21" s="1027"/>
      <c r="H21" s="1027"/>
      <c r="I21" s="1027"/>
      <c r="J21" s="1027"/>
      <c r="K21" s="1027"/>
      <c r="L21" s="1027"/>
      <c r="M21" s="1027"/>
      <c r="N21" s="1027"/>
      <c r="O21" s="1027"/>
      <c r="P21" s="1027"/>
      <c r="Q21" s="1027"/>
      <c r="R21" s="1027"/>
      <c r="S21" s="1027"/>
      <c r="T21" s="1027"/>
      <c r="U21" s="1027"/>
      <c r="V21" s="1027"/>
      <c r="W21" s="1027"/>
      <c r="X21" s="1027"/>
      <c r="Y21" s="570"/>
      <c r="Z21" s="570"/>
      <c r="AA21" s="570"/>
      <c r="AB21" s="570"/>
      <c r="AC21" s="570"/>
      <c r="AD21" s="570"/>
      <c r="AE21" s="276"/>
      <c r="AF21" s="265"/>
      <c r="AG21" s="265"/>
      <c r="AH21" s="265"/>
      <c r="AI21" s="265"/>
      <c r="AJ21" s="265"/>
      <c r="AK21" s="265"/>
      <c r="AL21" s="265"/>
      <c r="AM21" s="265"/>
    </row>
    <row r="22" spans="2:39" ht="54.75" customHeight="1">
      <c r="B22" s="273"/>
      <c r="C22" s="1027" t="s">
        <v>619</v>
      </c>
      <c r="D22" s="1027"/>
      <c r="E22" s="1027"/>
      <c r="F22" s="1027"/>
      <c r="G22" s="1027"/>
      <c r="H22" s="1027"/>
      <c r="I22" s="1027"/>
      <c r="J22" s="1027"/>
      <c r="K22" s="1027"/>
      <c r="L22" s="1027"/>
      <c r="M22" s="1027"/>
      <c r="N22" s="1027"/>
      <c r="O22" s="1027"/>
      <c r="P22" s="1027"/>
      <c r="Q22" s="1027"/>
      <c r="R22" s="1027"/>
      <c r="S22" s="1027"/>
      <c r="T22" s="1027"/>
      <c r="U22" s="1027"/>
      <c r="V22" s="1027"/>
      <c r="W22" s="1027"/>
      <c r="X22" s="1027"/>
      <c r="Y22" s="570"/>
      <c r="Z22" s="570"/>
      <c r="AA22" s="570"/>
      <c r="AB22" s="570"/>
      <c r="AC22" s="570"/>
      <c r="AD22" s="570"/>
      <c r="AE22" s="402"/>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1028" t="s">
        <v>526</v>
      </c>
      <c r="C24" s="560"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1028"/>
      <c r="C25" s="560"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716"/>
      <c r="C26" s="560"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716"/>
      <c r="C27" s="560"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716"/>
      <c r="C28" s="560"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716"/>
      <c r="C29" s="560"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71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71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54"/>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029" t="s">
        <v>211</v>
      </c>
      <c r="C34" s="1021" t="s">
        <v>33</v>
      </c>
      <c r="D34" s="284" t="s">
        <v>421</v>
      </c>
      <c r="E34" s="1031" t="s">
        <v>209</v>
      </c>
      <c r="F34" s="1032"/>
      <c r="G34" s="1032"/>
      <c r="H34" s="1032"/>
      <c r="I34" s="1032"/>
      <c r="J34" s="1032"/>
      <c r="K34" s="1032"/>
      <c r="L34" s="1032"/>
      <c r="M34" s="1033"/>
      <c r="N34" s="1037" t="s">
        <v>213</v>
      </c>
      <c r="O34" s="284" t="s">
        <v>422</v>
      </c>
      <c r="P34" s="1031" t="s">
        <v>212</v>
      </c>
      <c r="Q34" s="1032"/>
      <c r="R34" s="1032"/>
      <c r="S34" s="1032"/>
      <c r="T34" s="1032"/>
      <c r="U34" s="1032"/>
      <c r="V34" s="1032"/>
      <c r="W34" s="1032"/>
      <c r="X34" s="1033"/>
      <c r="Y34" s="1034" t="s">
        <v>243</v>
      </c>
      <c r="Z34" s="1035"/>
      <c r="AA34" s="1035"/>
      <c r="AB34" s="1035"/>
      <c r="AC34" s="1035"/>
      <c r="AD34" s="1035"/>
      <c r="AE34" s="1035"/>
      <c r="AF34" s="1035"/>
      <c r="AG34" s="1035"/>
      <c r="AH34" s="1035"/>
      <c r="AI34" s="1035"/>
      <c r="AJ34" s="1035"/>
      <c r="AK34" s="1035"/>
      <c r="AL34" s="1035"/>
      <c r="AM34" s="1036"/>
    </row>
    <row r="35" spans="1:39" ht="65.25" customHeight="1">
      <c r="B35" s="1030"/>
      <c r="C35" s="1022"/>
      <c r="D35" s="285">
        <v>2015</v>
      </c>
      <c r="E35" s="285">
        <v>2016</v>
      </c>
      <c r="F35" s="285">
        <v>2017</v>
      </c>
      <c r="G35" s="285">
        <v>2018</v>
      </c>
      <c r="H35" s="285">
        <v>2019</v>
      </c>
      <c r="I35" s="285">
        <v>2020</v>
      </c>
      <c r="J35" s="285">
        <v>2021</v>
      </c>
      <c r="K35" s="285">
        <v>2022</v>
      </c>
      <c r="L35" s="285">
        <v>2023</v>
      </c>
      <c r="M35" s="403">
        <v>2024</v>
      </c>
      <c r="N35" s="1038"/>
      <c r="O35" s="285">
        <v>2015</v>
      </c>
      <c r="P35" s="285">
        <v>2016</v>
      </c>
      <c r="Q35" s="285">
        <v>2017</v>
      </c>
      <c r="R35" s="285">
        <v>2018</v>
      </c>
      <c r="S35" s="285">
        <v>2019</v>
      </c>
      <c r="T35" s="285">
        <v>2020</v>
      </c>
      <c r="U35" s="285">
        <v>2021</v>
      </c>
      <c r="V35" s="285">
        <v>2022</v>
      </c>
      <c r="W35" s="285">
        <v>2023</v>
      </c>
      <c r="X35" s="403">
        <v>2024</v>
      </c>
      <c r="Y35" s="285" t="str">
        <f>'1.  LRAMVA Summary'!D52</f>
        <v>Main - Residential</v>
      </c>
      <c r="Z35" s="285" t="str">
        <f>'1.  LRAMVA Summary'!E52</f>
        <v>Main - GS&lt;50 kW</v>
      </c>
      <c r="AA35" s="285" t="str">
        <f>'1.  LRAMVA Summary'!F52</f>
        <v>Main - GS 50 to 4,999 kW</v>
      </c>
      <c r="AB35" s="285" t="str">
        <f>'1.  LRAMVA Summary'!G52</f>
        <v>Main - Large Use</v>
      </c>
      <c r="AC35" s="285" t="str">
        <f>'1.  LRAMVA Summary'!H52</f>
        <v>Main - Streetlighting</v>
      </c>
      <c r="AD35" s="285" t="str">
        <f>'1.  LRAMVA Summary'!I52</f>
        <v>STEI - Residential</v>
      </c>
      <c r="AE35" s="285" t="str">
        <f>'1.  LRAMVA Summary'!J52</f>
        <v>STEI - GS&lt;50 kW</v>
      </c>
      <c r="AF35" s="285" t="str">
        <f>'1.  LRAMVA Summary'!K52</f>
        <v>STEI - GS 50 to 4,999 kW</v>
      </c>
      <c r="AG35" s="285" t="str">
        <f>'1.  LRAMVA Summary'!L52</f>
        <v>STEI - Street Lighting</v>
      </c>
      <c r="AH35" s="285" t="str">
        <f>'1.  LRAMVA Summary'!M52</f>
        <v>STEI - Sentinel</v>
      </c>
      <c r="AI35" s="285" t="str">
        <f>'1.  LRAMVA Summary'!N52</f>
        <v/>
      </c>
      <c r="AJ35" s="285" t="str">
        <f>'1.  LRAMVA Summary'!O52</f>
        <v/>
      </c>
      <c r="AK35" s="285" t="str">
        <f>'1.  LRAMVA Summary'!P52</f>
        <v/>
      </c>
      <c r="AL35" s="285" t="str">
        <f>'1.  LRAMVA Summary'!Q52</f>
        <v/>
      </c>
      <c r="AM35" s="286" t="str">
        <f>'1.  LRAMVA Summary'!R52</f>
        <v>Total</v>
      </c>
    </row>
    <row r="36" spans="1:39" ht="16.5" customHeight="1">
      <c r="B36" s="931" t="s">
        <v>898</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kWh</v>
      </c>
      <c r="AE36" s="290" t="str">
        <f>'1.  LRAMVA Summary'!J53</f>
        <v>kWh</v>
      </c>
      <c r="AF36" s="290" t="str">
        <f>'1.  LRAMVA Summary'!K53</f>
        <v>kW</v>
      </c>
      <c r="AG36" s="290" t="str">
        <f>'1.  LRAMVA Summary'!L53</f>
        <v>kW</v>
      </c>
      <c r="AH36" s="290" t="str">
        <f>'1.  LRAMVA Summary'!M53</f>
        <v>kWh</v>
      </c>
      <c r="AI36" s="290">
        <f>'1.  LRAMVA Summary'!N53</f>
        <v>0</v>
      </c>
      <c r="AJ36" s="290">
        <f>'1.  LRAMVA Summary'!O53</f>
        <v>0</v>
      </c>
      <c r="AK36" s="290">
        <f>'1.  LRAMVA Summary'!P53</f>
        <v>0</v>
      </c>
      <c r="AL36" s="290">
        <f>'1.  LRAMVA Summary'!Q53</f>
        <v>0</v>
      </c>
      <c r="AM36" s="291"/>
    </row>
    <row r="37" spans="1:39" ht="16.5" customHeight="1">
      <c r="B37" s="483" t="s">
        <v>503</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6.5" customHeight="1" outlineLevel="1">
      <c r="B38" s="287" t="s">
        <v>496</v>
      </c>
      <c r="C38" s="288"/>
      <c r="D38" s="288"/>
      <c r="E38" s="288"/>
      <c r="F38" s="288"/>
      <c r="G38" s="288"/>
      <c r="H38" s="288"/>
      <c r="I38" s="288"/>
      <c r="J38" s="288"/>
      <c r="K38" s="288"/>
      <c r="L38" s="288"/>
      <c r="M38" s="288"/>
      <c r="N38" s="289"/>
      <c r="O38" s="288"/>
      <c r="P38" s="288"/>
      <c r="Q38" s="288"/>
      <c r="R38" s="288"/>
      <c r="S38" s="288"/>
      <c r="T38" s="288"/>
      <c r="U38" s="288"/>
      <c r="V38" s="288"/>
      <c r="W38" s="288"/>
      <c r="X38" s="288"/>
      <c r="Y38" s="290"/>
      <c r="Z38" s="290"/>
      <c r="AA38" s="290"/>
      <c r="AB38" s="290"/>
      <c r="AC38" s="290"/>
      <c r="AD38" s="290"/>
      <c r="AE38" s="290"/>
      <c r="AF38" s="290"/>
      <c r="AG38" s="290"/>
      <c r="AH38" s="290"/>
      <c r="AI38" s="290"/>
      <c r="AJ38" s="290"/>
      <c r="AK38" s="290"/>
      <c r="AL38" s="290"/>
      <c r="AM38" s="291"/>
    </row>
    <row r="39" spans="1:39" ht="15.5" outlineLevel="1">
      <c r="A39" s="487">
        <v>1</v>
      </c>
      <c r="B39" s="485" t="s">
        <v>95</v>
      </c>
      <c r="C39" s="290" t="s">
        <v>25</v>
      </c>
      <c r="D39" s="294">
        <v>177557</v>
      </c>
      <c r="E39" s="294">
        <v>175929</v>
      </c>
      <c r="F39" s="294">
        <v>175929</v>
      </c>
      <c r="G39" s="294">
        <v>175929</v>
      </c>
      <c r="H39" s="294">
        <v>175929</v>
      </c>
      <c r="I39" s="294">
        <v>175929</v>
      </c>
      <c r="J39" s="294">
        <v>175929</v>
      </c>
      <c r="K39" s="294">
        <v>175890</v>
      </c>
      <c r="L39" s="294">
        <v>175890</v>
      </c>
      <c r="M39" s="294">
        <v>175890</v>
      </c>
      <c r="N39" s="290"/>
      <c r="O39" s="294">
        <v>11</v>
      </c>
      <c r="P39" s="294">
        <v>11</v>
      </c>
      <c r="Q39" s="294">
        <v>11</v>
      </c>
      <c r="R39" s="294">
        <v>11</v>
      </c>
      <c r="S39" s="294">
        <v>11</v>
      </c>
      <c r="T39" s="294">
        <v>11</v>
      </c>
      <c r="U39" s="294">
        <v>11</v>
      </c>
      <c r="V39" s="294">
        <v>11</v>
      </c>
      <c r="W39" s="294">
        <v>11</v>
      </c>
      <c r="X39" s="294">
        <v>11</v>
      </c>
      <c r="Y39" s="386">
        <v>1</v>
      </c>
      <c r="Z39" s="386"/>
      <c r="AA39" s="386"/>
      <c r="AB39" s="386"/>
      <c r="AC39" s="386"/>
      <c r="AD39" s="386"/>
      <c r="AE39" s="386"/>
      <c r="AF39" s="386"/>
      <c r="AG39" s="386"/>
      <c r="AH39" s="386"/>
      <c r="AI39" s="386"/>
      <c r="AJ39" s="386"/>
      <c r="AK39" s="386"/>
      <c r="AL39" s="386"/>
      <c r="AM39" s="295">
        <f>SUM(Y39:AL39)</f>
        <v>1</v>
      </c>
    </row>
    <row r="40" spans="1:39" ht="15.5" outlineLevel="1">
      <c r="B40" s="293" t="s">
        <v>267</v>
      </c>
      <c r="C40" s="290" t="s">
        <v>163</v>
      </c>
      <c r="D40" s="294">
        <v>1674</v>
      </c>
      <c r="E40" s="294">
        <v>1674</v>
      </c>
      <c r="F40" s="294">
        <v>1674</v>
      </c>
      <c r="G40" s="294">
        <v>1674</v>
      </c>
      <c r="H40" s="294">
        <v>1674</v>
      </c>
      <c r="I40" s="294">
        <v>1674</v>
      </c>
      <c r="J40" s="294">
        <v>1674</v>
      </c>
      <c r="K40" s="294">
        <v>1674</v>
      </c>
      <c r="L40" s="294">
        <v>1674</v>
      </c>
      <c r="M40" s="294">
        <v>1674</v>
      </c>
      <c r="N40" s="437"/>
      <c r="O40" s="294">
        <v>0</v>
      </c>
      <c r="P40" s="294">
        <v>0</v>
      </c>
      <c r="Q40" s="294">
        <v>0</v>
      </c>
      <c r="R40" s="294">
        <v>0</v>
      </c>
      <c r="S40" s="294">
        <v>0</v>
      </c>
      <c r="T40" s="294">
        <v>0</v>
      </c>
      <c r="U40" s="294">
        <v>0</v>
      </c>
      <c r="V40" s="294">
        <v>0</v>
      </c>
      <c r="W40" s="294">
        <v>0</v>
      </c>
      <c r="X40" s="294">
        <v>0</v>
      </c>
      <c r="Y40" s="387">
        <f>Y39</f>
        <v>1</v>
      </c>
      <c r="Z40" s="387"/>
      <c r="AA40" s="387"/>
      <c r="AB40" s="387">
        <f t="shared" ref="AB40:AI40" si="0">AB39</f>
        <v>0</v>
      </c>
      <c r="AC40" s="387">
        <f t="shared" si="0"/>
        <v>0</v>
      </c>
      <c r="AD40" s="387">
        <f t="shared" si="0"/>
        <v>0</v>
      </c>
      <c r="AE40" s="387">
        <f t="shared" si="0"/>
        <v>0</v>
      </c>
      <c r="AF40" s="387">
        <f t="shared" si="0"/>
        <v>0</v>
      </c>
      <c r="AG40" s="387">
        <f t="shared" si="0"/>
        <v>0</v>
      </c>
      <c r="AH40" s="387">
        <f t="shared" si="0"/>
        <v>0</v>
      </c>
      <c r="AI40" s="387">
        <f t="shared" si="0"/>
        <v>0</v>
      </c>
      <c r="AJ40" s="387">
        <f t="shared" ref="AJ40:AL40" si="1">AJ39</f>
        <v>0</v>
      </c>
      <c r="AK40" s="387">
        <f t="shared" si="1"/>
        <v>0</v>
      </c>
      <c r="AL40" s="387">
        <f t="shared" si="1"/>
        <v>0</v>
      </c>
      <c r="AM40" s="296"/>
    </row>
    <row r="41" spans="1:39" ht="15.5" outlineLevel="1">
      <c r="B41" s="297"/>
      <c r="C41" s="298"/>
      <c r="D41" s="298"/>
      <c r="E41" s="298"/>
      <c r="F41" s="298"/>
      <c r="G41" s="298"/>
      <c r="H41" s="298"/>
      <c r="I41" s="298"/>
      <c r="J41" s="298"/>
      <c r="K41" s="298"/>
      <c r="L41" s="298"/>
      <c r="M41" s="298"/>
      <c r="N41" s="299"/>
      <c r="O41" s="298"/>
      <c r="P41" s="298"/>
      <c r="Q41" s="298"/>
      <c r="R41" s="298"/>
      <c r="S41" s="298"/>
      <c r="T41" s="298"/>
      <c r="U41" s="298"/>
      <c r="V41" s="298"/>
      <c r="W41" s="298"/>
      <c r="X41" s="298"/>
      <c r="Y41" s="388"/>
      <c r="Z41" s="389"/>
      <c r="AA41" s="389"/>
      <c r="AB41" s="389"/>
      <c r="AC41" s="389"/>
      <c r="AD41" s="389"/>
      <c r="AE41" s="389"/>
      <c r="AF41" s="389"/>
      <c r="AG41" s="389"/>
      <c r="AH41" s="389"/>
      <c r="AI41" s="389"/>
      <c r="AJ41" s="389"/>
      <c r="AK41" s="389"/>
      <c r="AL41" s="389"/>
      <c r="AM41" s="301"/>
    </row>
    <row r="42" spans="1:39" ht="15.5" outlineLevel="1">
      <c r="A42" s="487">
        <v>2</v>
      </c>
      <c r="B42" s="485" t="s">
        <v>96</v>
      </c>
      <c r="C42" s="290" t="s">
        <v>25</v>
      </c>
      <c r="D42" s="294">
        <v>263381</v>
      </c>
      <c r="E42" s="294">
        <v>254646</v>
      </c>
      <c r="F42" s="294">
        <v>254646</v>
      </c>
      <c r="G42" s="294">
        <v>254646</v>
      </c>
      <c r="H42" s="294">
        <v>254646</v>
      </c>
      <c r="I42" s="294">
        <v>254646</v>
      </c>
      <c r="J42" s="294">
        <v>254646</v>
      </c>
      <c r="K42" s="294">
        <v>254637</v>
      </c>
      <c r="L42" s="294">
        <v>254637</v>
      </c>
      <c r="M42" s="294">
        <v>254637</v>
      </c>
      <c r="N42" s="290"/>
      <c r="O42" s="294">
        <v>20</v>
      </c>
      <c r="P42" s="294">
        <v>19</v>
      </c>
      <c r="Q42" s="294">
        <v>19</v>
      </c>
      <c r="R42" s="294">
        <v>19</v>
      </c>
      <c r="S42" s="294">
        <v>19</v>
      </c>
      <c r="T42" s="294">
        <v>19</v>
      </c>
      <c r="U42" s="294">
        <v>19</v>
      </c>
      <c r="V42" s="294">
        <v>19</v>
      </c>
      <c r="W42" s="294">
        <v>19</v>
      </c>
      <c r="X42" s="294">
        <v>19</v>
      </c>
      <c r="Y42" s="386">
        <v>1</v>
      </c>
      <c r="Z42" s="386"/>
      <c r="AA42" s="386"/>
      <c r="AB42" s="386"/>
      <c r="AC42" s="386"/>
      <c r="AD42" s="386"/>
      <c r="AE42" s="386"/>
      <c r="AF42" s="386"/>
      <c r="AG42" s="386"/>
      <c r="AH42" s="386"/>
      <c r="AI42" s="386"/>
      <c r="AJ42" s="386"/>
      <c r="AK42" s="386"/>
      <c r="AL42" s="386"/>
      <c r="AM42" s="295">
        <f>SUM(Y42:AL42)</f>
        <v>1</v>
      </c>
    </row>
    <row r="43" spans="1:39" ht="15.5" outlineLevel="1">
      <c r="B43" s="293" t="s">
        <v>267</v>
      </c>
      <c r="C43" s="290" t="s">
        <v>163</v>
      </c>
      <c r="D43" s="294"/>
      <c r="E43" s="294"/>
      <c r="F43" s="294"/>
      <c r="G43" s="294"/>
      <c r="H43" s="294"/>
      <c r="I43" s="294"/>
      <c r="J43" s="294"/>
      <c r="K43" s="294"/>
      <c r="L43" s="294"/>
      <c r="M43" s="294"/>
      <c r="N43" s="437"/>
      <c r="O43" s="294">
        <v>0</v>
      </c>
      <c r="P43" s="294">
        <v>0</v>
      </c>
      <c r="Q43" s="294">
        <v>0</v>
      </c>
      <c r="R43" s="294">
        <v>0</v>
      </c>
      <c r="S43" s="294">
        <v>0</v>
      </c>
      <c r="T43" s="294">
        <v>0</v>
      </c>
      <c r="U43" s="294">
        <v>0</v>
      </c>
      <c r="V43" s="294">
        <v>0</v>
      </c>
      <c r="W43" s="294">
        <v>0</v>
      </c>
      <c r="X43" s="294">
        <v>0</v>
      </c>
      <c r="Y43" s="387">
        <f>Y42</f>
        <v>1</v>
      </c>
      <c r="Z43" s="387"/>
      <c r="AA43" s="387"/>
      <c r="AB43" s="387">
        <f t="shared" ref="AB43:AI43" si="2">AB42</f>
        <v>0</v>
      </c>
      <c r="AC43" s="387">
        <f t="shared" si="2"/>
        <v>0</v>
      </c>
      <c r="AD43" s="387">
        <f t="shared" si="2"/>
        <v>0</v>
      </c>
      <c r="AE43" s="387">
        <f t="shared" si="2"/>
        <v>0</v>
      </c>
      <c r="AF43" s="387">
        <f t="shared" si="2"/>
        <v>0</v>
      </c>
      <c r="AG43" s="387">
        <f t="shared" si="2"/>
        <v>0</v>
      </c>
      <c r="AH43" s="387">
        <f t="shared" si="2"/>
        <v>0</v>
      </c>
      <c r="AI43" s="387">
        <f t="shared" si="2"/>
        <v>0</v>
      </c>
      <c r="AJ43" s="387">
        <f t="shared" ref="AJ43" si="3">AJ42</f>
        <v>0</v>
      </c>
      <c r="AK43" s="387">
        <f t="shared" ref="AK43" si="4">AK42</f>
        <v>0</v>
      </c>
      <c r="AL43" s="387">
        <f t="shared" ref="AL43" si="5">AL42</f>
        <v>0</v>
      </c>
      <c r="AM43" s="296"/>
    </row>
    <row r="44" spans="1:39" ht="15.5" outlineLevel="1">
      <c r="B44" s="297"/>
      <c r="C44" s="298"/>
      <c r="D44" s="303"/>
      <c r="E44" s="303"/>
      <c r="F44" s="303"/>
      <c r="G44" s="303"/>
      <c r="H44" s="303"/>
      <c r="I44" s="303"/>
      <c r="J44" s="303"/>
      <c r="K44" s="303"/>
      <c r="L44" s="303"/>
      <c r="M44" s="303"/>
      <c r="N44" s="299"/>
      <c r="O44" s="303"/>
      <c r="P44" s="303"/>
      <c r="Q44" s="303"/>
      <c r="R44" s="303"/>
      <c r="S44" s="303"/>
      <c r="T44" s="303"/>
      <c r="U44" s="303"/>
      <c r="V44" s="303"/>
      <c r="W44" s="303"/>
      <c r="X44" s="303"/>
      <c r="Y44" s="388"/>
      <c r="Z44" s="389"/>
      <c r="AA44" s="389"/>
      <c r="AB44" s="389"/>
      <c r="AC44" s="389"/>
      <c r="AD44" s="389"/>
      <c r="AE44" s="389"/>
      <c r="AF44" s="389"/>
      <c r="AG44" s="389"/>
      <c r="AH44" s="389"/>
      <c r="AI44" s="389"/>
      <c r="AJ44" s="389"/>
      <c r="AK44" s="389"/>
      <c r="AL44" s="389"/>
      <c r="AM44" s="301"/>
    </row>
    <row r="45" spans="1:39" ht="15.5" outlineLevel="1">
      <c r="A45" s="487">
        <v>3</v>
      </c>
      <c r="B45" s="485" t="s">
        <v>97</v>
      </c>
      <c r="C45" s="290" t="s">
        <v>25</v>
      </c>
      <c r="D45" s="294">
        <v>102252</v>
      </c>
      <c r="E45" s="294">
        <v>102252</v>
      </c>
      <c r="F45" s="294">
        <v>102252</v>
      </c>
      <c r="G45" s="294">
        <v>101417</v>
      </c>
      <c r="H45" s="294">
        <v>51279</v>
      </c>
      <c r="I45" s="294">
        <v>0</v>
      </c>
      <c r="J45" s="294">
        <v>0</v>
      </c>
      <c r="K45" s="294">
        <v>0</v>
      </c>
      <c r="L45" s="294">
        <v>0</v>
      </c>
      <c r="M45" s="294">
        <v>0</v>
      </c>
      <c r="N45" s="290"/>
      <c r="O45" s="294">
        <v>16</v>
      </c>
      <c r="P45" s="294">
        <v>16</v>
      </c>
      <c r="Q45" s="294">
        <v>16</v>
      </c>
      <c r="R45" s="294">
        <v>15</v>
      </c>
      <c r="S45" s="294">
        <v>8</v>
      </c>
      <c r="T45" s="294">
        <v>0</v>
      </c>
      <c r="U45" s="294">
        <v>0</v>
      </c>
      <c r="V45" s="294">
        <v>0</v>
      </c>
      <c r="W45" s="294">
        <v>0</v>
      </c>
      <c r="X45" s="294">
        <v>0</v>
      </c>
      <c r="Y45" s="386">
        <v>1</v>
      </c>
      <c r="Z45" s="386"/>
      <c r="AA45" s="386"/>
      <c r="AB45" s="386"/>
      <c r="AC45" s="386"/>
      <c r="AD45" s="386"/>
      <c r="AE45" s="386"/>
      <c r="AF45" s="386"/>
      <c r="AG45" s="386"/>
      <c r="AH45" s="386"/>
      <c r="AI45" s="386"/>
      <c r="AJ45" s="386"/>
      <c r="AK45" s="386"/>
      <c r="AL45" s="386"/>
      <c r="AM45" s="295">
        <f>SUM(Y45:AL45)</f>
        <v>1</v>
      </c>
    </row>
    <row r="46" spans="1:39" ht="15.5" outlineLevel="1">
      <c r="B46" s="293" t="s">
        <v>267</v>
      </c>
      <c r="C46" s="290" t="s">
        <v>163</v>
      </c>
      <c r="D46" s="294"/>
      <c r="E46" s="294"/>
      <c r="F46" s="294"/>
      <c r="G46" s="294"/>
      <c r="H46" s="294"/>
      <c r="I46" s="294"/>
      <c r="J46" s="294"/>
      <c r="K46" s="294"/>
      <c r="L46" s="294"/>
      <c r="M46" s="294"/>
      <c r="N46" s="437"/>
      <c r="O46" s="294"/>
      <c r="P46" s="294"/>
      <c r="Q46" s="294"/>
      <c r="R46" s="294"/>
      <c r="S46" s="294"/>
      <c r="T46" s="294"/>
      <c r="U46" s="294"/>
      <c r="V46" s="294"/>
      <c r="W46" s="294"/>
      <c r="X46" s="294"/>
      <c r="Y46" s="387">
        <f>Y45</f>
        <v>1</v>
      </c>
      <c r="Z46" s="387"/>
      <c r="AA46" s="387"/>
      <c r="AB46" s="387">
        <f t="shared" ref="AB46:AI46" si="6">AB45</f>
        <v>0</v>
      </c>
      <c r="AC46" s="387">
        <f t="shared" si="6"/>
        <v>0</v>
      </c>
      <c r="AD46" s="387">
        <f t="shared" si="6"/>
        <v>0</v>
      </c>
      <c r="AE46" s="387">
        <f t="shared" si="6"/>
        <v>0</v>
      </c>
      <c r="AF46" s="387">
        <f t="shared" si="6"/>
        <v>0</v>
      </c>
      <c r="AG46" s="387">
        <f t="shared" si="6"/>
        <v>0</v>
      </c>
      <c r="AH46" s="387">
        <f t="shared" si="6"/>
        <v>0</v>
      </c>
      <c r="AI46" s="387">
        <f t="shared" si="6"/>
        <v>0</v>
      </c>
      <c r="AJ46" s="387">
        <f t="shared" ref="AJ46" si="7">AJ45</f>
        <v>0</v>
      </c>
      <c r="AK46" s="387">
        <f t="shared" ref="AK46" si="8">AK45</f>
        <v>0</v>
      </c>
      <c r="AL46" s="387">
        <f t="shared" ref="AL46" si="9">AL45</f>
        <v>0</v>
      </c>
      <c r="AM46" s="296"/>
    </row>
    <row r="47" spans="1:39" ht="15.5" outlineLevel="1">
      <c r="B47" s="293"/>
      <c r="C47" s="304"/>
      <c r="D47" s="290"/>
      <c r="E47" s="290"/>
      <c r="F47" s="290"/>
      <c r="G47" s="290"/>
      <c r="H47" s="290"/>
      <c r="I47" s="290"/>
      <c r="J47" s="290"/>
      <c r="K47" s="290"/>
      <c r="L47" s="290"/>
      <c r="M47" s="290"/>
      <c r="N47" s="290"/>
      <c r="O47" s="290"/>
      <c r="P47" s="290"/>
      <c r="Q47" s="290"/>
      <c r="R47" s="290"/>
      <c r="S47" s="290"/>
      <c r="T47" s="290"/>
      <c r="U47" s="290"/>
      <c r="V47" s="290"/>
      <c r="W47" s="290"/>
      <c r="X47" s="290"/>
      <c r="Y47" s="388"/>
      <c r="Z47" s="388"/>
      <c r="AA47" s="388"/>
      <c r="AB47" s="388"/>
      <c r="AC47" s="388"/>
      <c r="AD47" s="388"/>
      <c r="AE47" s="388"/>
      <c r="AF47" s="388"/>
      <c r="AG47" s="388"/>
      <c r="AH47" s="388"/>
      <c r="AI47" s="388"/>
      <c r="AJ47" s="388"/>
      <c r="AK47" s="388"/>
      <c r="AL47" s="388"/>
      <c r="AM47" s="305"/>
    </row>
    <row r="48" spans="1:39" ht="15.5" outlineLevel="1">
      <c r="A48" s="487">
        <v>4</v>
      </c>
      <c r="B48" s="485" t="s">
        <v>673</v>
      </c>
      <c r="C48" s="290" t="s">
        <v>25</v>
      </c>
      <c r="D48" s="294">
        <v>292583</v>
      </c>
      <c r="E48" s="294">
        <v>292583</v>
      </c>
      <c r="F48" s="294">
        <v>292583</v>
      </c>
      <c r="G48" s="294">
        <v>292583</v>
      </c>
      <c r="H48" s="294">
        <v>292583</v>
      </c>
      <c r="I48" s="294">
        <v>292583</v>
      </c>
      <c r="J48" s="294">
        <v>292583</v>
      </c>
      <c r="K48" s="294">
        <v>292583</v>
      </c>
      <c r="L48" s="294">
        <v>292583</v>
      </c>
      <c r="M48" s="294">
        <v>292583</v>
      </c>
      <c r="N48" s="290"/>
      <c r="O48" s="294">
        <v>156</v>
      </c>
      <c r="P48" s="294">
        <v>156</v>
      </c>
      <c r="Q48" s="294">
        <v>156</v>
      </c>
      <c r="R48" s="294">
        <v>156</v>
      </c>
      <c r="S48" s="294">
        <v>156</v>
      </c>
      <c r="T48" s="294">
        <v>156</v>
      </c>
      <c r="U48" s="294">
        <v>156</v>
      </c>
      <c r="V48" s="294">
        <v>156</v>
      </c>
      <c r="W48" s="294">
        <v>156</v>
      </c>
      <c r="X48" s="294">
        <v>156</v>
      </c>
      <c r="Y48" s="386">
        <v>1</v>
      </c>
      <c r="Z48" s="386"/>
      <c r="AA48" s="386"/>
      <c r="AB48" s="386"/>
      <c r="AC48" s="386"/>
      <c r="AD48" s="386"/>
      <c r="AE48" s="386"/>
      <c r="AF48" s="386"/>
      <c r="AG48" s="386"/>
      <c r="AH48" s="386"/>
      <c r="AI48" s="386"/>
      <c r="AJ48" s="386"/>
      <c r="AK48" s="386"/>
      <c r="AL48" s="386"/>
      <c r="AM48" s="295">
        <f>SUM(Y48:AL48)</f>
        <v>1</v>
      </c>
    </row>
    <row r="49" spans="1:39" ht="15.5" outlineLevel="1">
      <c r="B49" s="293" t="s">
        <v>267</v>
      </c>
      <c r="C49" s="290" t="s">
        <v>163</v>
      </c>
      <c r="D49" s="294">
        <v>2735</v>
      </c>
      <c r="E49" s="294">
        <v>2735</v>
      </c>
      <c r="F49" s="294">
        <v>2735</v>
      </c>
      <c r="G49" s="294">
        <v>2735</v>
      </c>
      <c r="H49" s="294">
        <v>2735</v>
      </c>
      <c r="I49" s="294">
        <v>2735</v>
      </c>
      <c r="J49" s="294">
        <v>2735</v>
      </c>
      <c r="K49" s="294">
        <v>2735</v>
      </c>
      <c r="L49" s="294">
        <v>2735</v>
      </c>
      <c r="M49" s="294">
        <v>2735</v>
      </c>
      <c r="N49" s="437"/>
      <c r="O49" s="294">
        <v>1</v>
      </c>
      <c r="P49" s="294">
        <v>1</v>
      </c>
      <c r="Q49" s="294">
        <v>1</v>
      </c>
      <c r="R49" s="294">
        <v>1</v>
      </c>
      <c r="S49" s="294">
        <v>1</v>
      </c>
      <c r="T49" s="294">
        <v>1</v>
      </c>
      <c r="U49" s="294">
        <v>1</v>
      </c>
      <c r="V49" s="294">
        <v>1</v>
      </c>
      <c r="W49" s="294">
        <v>1</v>
      </c>
      <c r="X49" s="294">
        <v>1</v>
      </c>
      <c r="Y49" s="387">
        <f>Y48</f>
        <v>1</v>
      </c>
      <c r="Z49" s="387"/>
      <c r="AA49" s="387"/>
      <c r="AB49" s="387">
        <f t="shared" ref="AB49:AI49" si="10">AB48</f>
        <v>0</v>
      </c>
      <c r="AC49" s="387">
        <f t="shared" si="10"/>
        <v>0</v>
      </c>
      <c r="AD49" s="387">
        <f t="shared" si="10"/>
        <v>0</v>
      </c>
      <c r="AE49" s="387">
        <f t="shared" si="10"/>
        <v>0</v>
      </c>
      <c r="AF49" s="387">
        <f t="shared" si="10"/>
        <v>0</v>
      </c>
      <c r="AG49" s="387">
        <f t="shared" si="10"/>
        <v>0</v>
      </c>
      <c r="AH49" s="387">
        <f t="shared" si="10"/>
        <v>0</v>
      </c>
      <c r="AI49" s="387">
        <f t="shared" si="10"/>
        <v>0</v>
      </c>
      <c r="AJ49" s="387">
        <f t="shared" ref="AJ49" si="11">AJ48</f>
        <v>0</v>
      </c>
      <c r="AK49" s="387">
        <f t="shared" ref="AK49" si="12">AK48</f>
        <v>0</v>
      </c>
      <c r="AL49" s="387">
        <f t="shared" ref="AL49" si="13">AL48</f>
        <v>0</v>
      </c>
      <c r="AM49" s="296"/>
    </row>
    <row r="50" spans="1:39" ht="15.5" outlineLevel="1">
      <c r="B50" s="293"/>
      <c r="C50" s="304"/>
      <c r="D50" s="303"/>
      <c r="E50" s="303"/>
      <c r="F50" s="303"/>
      <c r="G50" s="303"/>
      <c r="H50" s="303"/>
      <c r="I50" s="303"/>
      <c r="J50" s="303"/>
      <c r="K50" s="303"/>
      <c r="L50" s="303"/>
      <c r="M50" s="303"/>
      <c r="N50" s="290"/>
      <c r="O50" s="303"/>
      <c r="P50" s="303"/>
      <c r="Q50" s="303"/>
      <c r="R50" s="303"/>
      <c r="S50" s="303"/>
      <c r="T50" s="303"/>
      <c r="U50" s="303"/>
      <c r="V50" s="303"/>
      <c r="W50" s="303"/>
      <c r="X50" s="303"/>
      <c r="Y50" s="388"/>
      <c r="Z50" s="388"/>
      <c r="AA50" s="388"/>
      <c r="AB50" s="388"/>
      <c r="AC50" s="388"/>
      <c r="AD50" s="388"/>
      <c r="AE50" s="388"/>
      <c r="AF50" s="388"/>
      <c r="AG50" s="388"/>
      <c r="AH50" s="388"/>
      <c r="AI50" s="388"/>
      <c r="AJ50" s="388"/>
      <c r="AK50" s="388"/>
      <c r="AL50" s="388"/>
      <c r="AM50" s="305"/>
    </row>
    <row r="51" spans="1:39" ht="18" hidden="1" customHeight="1" outlineLevel="1">
      <c r="A51" s="487">
        <v>5</v>
      </c>
      <c r="B51" s="485" t="s">
        <v>98</v>
      </c>
      <c r="C51" s="290" t="s">
        <v>25</v>
      </c>
      <c r="D51" s="294"/>
      <c r="E51" s="294"/>
      <c r="F51" s="294"/>
      <c r="G51" s="294"/>
      <c r="H51" s="294"/>
      <c r="I51" s="294"/>
      <c r="J51" s="294"/>
      <c r="K51" s="294"/>
      <c r="L51" s="294"/>
      <c r="M51" s="294"/>
      <c r="N51" s="290"/>
      <c r="O51" s="294"/>
      <c r="P51" s="294"/>
      <c r="Q51" s="294"/>
      <c r="R51" s="294"/>
      <c r="S51" s="294"/>
      <c r="T51" s="294"/>
      <c r="U51" s="294"/>
      <c r="V51" s="294"/>
      <c r="W51" s="294"/>
      <c r="X51" s="294"/>
      <c r="Y51" s="386"/>
      <c r="Z51" s="386"/>
      <c r="AA51" s="386"/>
      <c r="AB51" s="386"/>
      <c r="AC51" s="386"/>
      <c r="AD51" s="386"/>
      <c r="AE51" s="386"/>
      <c r="AF51" s="386"/>
      <c r="AG51" s="386"/>
      <c r="AH51" s="386"/>
      <c r="AI51" s="386"/>
      <c r="AJ51" s="386"/>
      <c r="AK51" s="386"/>
      <c r="AL51" s="386"/>
      <c r="AM51" s="295">
        <f>SUM(Y51:AL51)</f>
        <v>0</v>
      </c>
    </row>
    <row r="52" spans="1:39" ht="15.5" hidden="1" outlineLevel="1">
      <c r="B52" s="293" t="s">
        <v>267</v>
      </c>
      <c r="C52" s="290" t="s">
        <v>163</v>
      </c>
      <c r="D52" s="294"/>
      <c r="E52" s="294"/>
      <c r="F52" s="294"/>
      <c r="G52" s="294"/>
      <c r="H52" s="294"/>
      <c r="I52" s="294"/>
      <c r="J52" s="294"/>
      <c r="K52" s="294"/>
      <c r="L52" s="294"/>
      <c r="M52" s="294"/>
      <c r="N52" s="437"/>
      <c r="O52" s="294"/>
      <c r="P52" s="294"/>
      <c r="Q52" s="294"/>
      <c r="R52" s="294"/>
      <c r="S52" s="294"/>
      <c r="T52" s="294"/>
      <c r="U52" s="294"/>
      <c r="V52" s="294"/>
      <c r="W52" s="294"/>
      <c r="X52" s="294"/>
      <c r="Y52" s="387"/>
      <c r="Z52" s="387"/>
      <c r="AA52" s="387"/>
      <c r="AB52" s="387">
        <f t="shared" ref="AB52:AI52" si="14">AB51</f>
        <v>0</v>
      </c>
      <c r="AC52" s="387">
        <f t="shared" si="14"/>
        <v>0</v>
      </c>
      <c r="AD52" s="387">
        <f t="shared" si="14"/>
        <v>0</v>
      </c>
      <c r="AE52" s="387">
        <f t="shared" si="14"/>
        <v>0</v>
      </c>
      <c r="AF52" s="387">
        <f t="shared" si="14"/>
        <v>0</v>
      </c>
      <c r="AG52" s="387">
        <f t="shared" si="14"/>
        <v>0</v>
      </c>
      <c r="AH52" s="387">
        <f t="shared" si="14"/>
        <v>0</v>
      </c>
      <c r="AI52" s="387">
        <f t="shared" si="14"/>
        <v>0</v>
      </c>
      <c r="AJ52" s="387">
        <f t="shared" ref="AJ52" si="15">AJ51</f>
        <v>0</v>
      </c>
      <c r="AK52" s="387">
        <f t="shared" ref="AK52" si="16">AK51</f>
        <v>0</v>
      </c>
      <c r="AL52" s="387">
        <f t="shared" ref="AL52" si="17">AL51</f>
        <v>0</v>
      </c>
      <c r="AM52" s="296"/>
    </row>
    <row r="53" spans="1:39" ht="15.5" hidden="1" outlineLevel="1">
      <c r="B53" s="293"/>
      <c r="C53" s="290"/>
      <c r="D53" s="290"/>
      <c r="E53" s="290"/>
      <c r="F53" s="290"/>
      <c r="G53" s="290"/>
      <c r="H53" s="290"/>
      <c r="I53" s="290"/>
      <c r="J53" s="290"/>
      <c r="K53" s="290"/>
      <c r="L53" s="290"/>
      <c r="M53" s="290"/>
      <c r="N53" s="290"/>
      <c r="O53" s="290"/>
      <c r="P53" s="290"/>
      <c r="Q53" s="290"/>
      <c r="R53" s="290"/>
      <c r="S53" s="290"/>
      <c r="T53" s="290"/>
      <c r="U53" s="290"/>
      <c r="V53" s="290"/>
      <c r="W53" s="290"/>
      <c r="X53" s="290"/>
      <c r="Y53" s="396"/>
      <c r="Z53" s="397"/>
      <c r="AA53" s="397"/>
      <c r="AB53" s="397"/>
      <c r="AC53" s="397"/>
      <c r="AD53" s="397"/>
      <c r="AE53" s="397"/>
      <c r="AF53" s="397"/>
      <c r="AG53" s="397"/>
      <c r="AH53" s="397"/>
      <c r="AI53" s="397"/>
      <c r="AJ53" s="397"/>
      <c r="AK53" s="397"/>
      <c r="AL53" s="397"/>
      <c r="AM53" s="296"/>
    </row>
    <row r="54" spans="1:39" ht="16.5" customHeight="1" outlineLevel="1">
      <c r="B54" s="316" t="s">
        <v>497</v>
      </c>
      <c r="C54" s="288"/>
      <c r="D54" s="288"/>
      <c r="E54" s="288"/>
      <c r="F54" s="288"/>
      <c r="G54" s="288"/>
      <c r="H54" s="288"/>
      <c r="I54" s="288"/>
      <c r="J54" s="288"/>
      <c r="K54" s="288"/>
      <c r="L54" s="288"/>
      <c r="M54" s="288"/>
      <c r="N54" s="289"/>
      <c r="O54" s="288"/>
      <c r="P54" s="288"/>
      <c r="Q54" s="288"/>
      <c r="R54" s="288"/>
      <c r="S54" s="288"/>
      <c r="T54" s="288"/>
      <c r="U54" s="288"/>
      <c r="V54" s="288"/>
      <c r="W54" s="288"/>
      <c r="X54" s="288"/>
      <c r="Y54" s="390"/>
      <c r="Z54" s="390"/>
      <c r="AA54" s="390"/>
      <c r="AB54" s="390"/>
      <c r="AC54" s="390"/>
      <c r="AD54" s="390"/>
      <c r="AE54" s="390"/>
      <c r="AF54" s="390"/>
      <c r="AG54" s="390"/>
      <c r="AH54" s="390"/>
      <c r="AI54" s="390"/>
      <c r="AJ54" s="390"/>
      <c r="AK54" s="390"/>
      <c r="AL54" s="390"/>
      <c r="AM54" s="291"/>
    </row>
    <row r="55" spans="1:39" ht="15.5" outlineLevel="1">
      <c r="A55" s="487">
        <v>6</v>
      </c>
      <c r="B55" s="485" t="s">
        <v>99</v>
      </c>
      <c r="C55" s="290" t="s">
        <v>25</v>
      </c>
      <c r="D55" s="294">
        <v>142714</v>
      </c>
      <c r="E55" s="294">
        <v>142714</v>
      </c>
      <c r="F55" s="294">
        <v>142714</v>
      </c>
      <c r="G55" s="294">
        <v>142714</v>
      </c>
      <c r="H55" s="294">
        <v>0</v>
      </c>
      <c r="I55" s="294">
        <v>0</v>
      </c>
      <c r="J55" s="294">
        <v>0</v>
      </c>
      <c r="K55" s="294">
        <v>0</v>
      </c>
      <c r="L55" s="294">
        <v>0</v>
      </c>
      <c r="M55" s="294">
        <v>0</v>
      </c>
      <c r="N55" s="294">
        <v>12</v>
      </c>
      <c r="O55" s="294">
        <v>30</v>
      </c>
      <c r="P55" s="294">
        <v>30</v>
      </c>
      <c r="Q55" s="294">
        <v>30</v>
      </c>
      <c r="R55" s="294">
        <v>30</v>
      </c>
      <c r="S55" s="294">
        <v>0</v>
      </c>
      <c r="T55" s="294">
        <v>0</v>
      </c>
      <c r="U55" s="294">
        <v>0</v>
      </c>
      <c r="V55" s="294">
        <v>0</v>
      </c>
      <c r="W55" s="294">
        <v>0</v>
      </c>
      <c r="X55" s="294">
        <v>0</v>
      </c>
      <c r="Y55" s="391"/>
      <c r="Z55" s="386"/>
      <c r="AA55" s="386">
        <v>1</v>
      </c>
      <c r="AB55" s="386"/>
      <c r="AC55" s="386"/>
      <c r="AD55" s="386"/>
      <c r="AE55" s="386"/>
      <c r="AF55" s="391"/>
      <c r="AG55" s="391"/>
      <c r="AH55" s="391"/>
      <c r="AI55" s="391"/>
      <c r="AJ55" s="391"/>
      <c r="AK55" s="391"/>
      <c r="AL55" s="391"/>
      <c r="AM55" s="295">
        <f>SUM(Y55:AL55)</f>
        <v>1</v>
      </c>
    </row>
    <row r="56" spans="1:39" ht="15.5" outlineLevel="1">
      <c r="B56" s="293" t="s">
        <v>267</v>
      </c>
      <c r="C56" s="290" t="s">
        <v>163</v>
      </c>
      <c r="D56" s="294">
        <v>2735</v>
      </c>
      <c r="E56" s="294">
        <v>2735</v>
      </c>
      <c r="F56" s="294">
        <v>2735</v>
      </c>
      <c r="G56" s="294">
        <v>2735</v>
      </c>
      <c r="H56" s="294">
        <v>2735</v>
      </c>
      <c r="I56" s="294">
        <v>2735</v>
      </c>
      <c r="J56" s="294">
        <v>2735</v>
      </c>
      <c r="K56" s="294">
        <v>2735</v>
      </c>
      <c r="L56" s="294">
        <v>2735</v>
      </c>
      <c r="M56" s="294">
        <v>2735</v>
      </c>
      <c r="N56" s="294">
        <f>N55</f>
        <v>12</v>
      </c>
      <c r="O56" s="294">
        <v>99</v>
      </c>
      <c r="P56" s="294">
        <v>99</v>
      </c>
      <c r="Q56" s="294">
        <v>99</v>
      </c>
      <c r="R56" s="294">
        <v>99</v>
      </c>
      <c r="S56" s="294">
        <v>143</v>
      </c>
      <c r="T56" s="294">
        <v>143</v>
      </c>
      <c r="U56" s="294">
        <v>143</v>
      </c>
      <c r="V56" s="294">
        <v>143</v>
      </c>
      <c r="W56" s="294">
        <v>143</v>
      </c>
      <c r="X56" s="294">
        <v>143</v>
      </c>
      <c r="Y56" s="387">
        <f>Y55</f>
        <v>0</v>
      </c>
      <c r="Z56" s="387">
        <f>Z55</f>
        <v>0</v>
      </c>
      <c r="AA56" s="387">
        <f>AA55</f>
        <v>1</v>
      </c>
      <c r="AB56" s="387">
        <f t="shared" ref="AB56:AI56" si="18">AB55</f>
        <v>0</v>
      </c>
      <c r="AC56" s="387">
        <f t="shared" si="18"/>
        <v>0</v>
      </c>
      <c r="AD56" s="387">
        <f t="shared" si="18"/>
        <v>0</v>
      </c>
      <c r="AE56" s="387">
        <f t="shared" si="18"/>
        <v>0</v>
      </c>
      <c r="AF56" s="387">
        <f t="shared" si="18"/>
        <v>0</v>
      </c>
      <c r="AG56" s="387">
        <f t="shared" si="18"/>
        <v>0</v>
      </c>
      <c r="AH56" s="387">
        <f t="shared" si="18"/>
        <v>0</v>
      </c>
      <c r="AI56" s="387">
        <f t="shared" si="18"/>
        <v>0</v>
      </c>
      <c r="AJ56" s="387">
        <f t="shared" ref="AJ56" si="19">AJ55</f>
        <v>0</v>
      </c>
      <c r="AK56" s="387">
        <f t="shared" ref="AK56" si="20">AK55</f>
        <v>0</v>
      </c>
      <c r="AL56" s="387">
        <f t="shared" ref="AL56" si="21">AL55</f>
        <v>0</v>
      </c>
      <c r="AM56" s="309"/>
    </row>
    <row r="57" spans="1:39" ht="15.5" outlineLevel="1">
      <c r="B57" s="308"/>
      <c r="C57" s="310"/>
      <c r="D57" s="290"/>
      <c r="E57" s="290"/>
      <c r="F57" s="290"/>
      <c r="G57" s="290"/>
      <c r="H57" s="290"/>
      <c r="I57" s="290"/>
      <c r="J57" s="290"/>
      <c r="K57" s="290"/>
      <c r="L57" s="290"/>
      <c r="M57" s="290"/>
      <c r="N57" s="290"/>
      <c r="O57" s="290"/>
      <c r="P57" s="290"/>
      <c r="Q57" s="290"/>
      <c r="R57" s="290"/>
      <c r="S57" s="290"/>
      <c r="T57" s="290"/>
      <c r="U57" s="290"/>
      <c r="V57" s="290"/>
      <c r="W57" s="290"/>
      <c r="X57" s="290"/>
      <c r="Y57" s="392"/>
      <c r="Z57" s="392"/>
      <c r="AA57" s="392"/>
      <c r="AB57" s="392"/>
      <c r="AC57" s="392"/>
      <c r="AD57" s="392"/>
      <c r="AE57" s="392"/>
      <c r="AF57" s="392"/>
      <c r="AG57" s="392"/>
      <c r="AH57" s="392"/>
      <c r="AI57" s="392"/>
      <c r="AJ57" s="392"/>
      <c r="AK57" s="392"/>
      <c r="AL57" s="392"/>
      <c r="AM57" s="311"/>
    </row>
    <row r="58" spans="1:39" ht="28.5" customHeight="1" outlineLevel="1">
      <c r="A58" s="487">
        <v>7</v>
      </c>
      <c r="B58" s="932" t="s">
        <v>905</v>
      </c>
      <c r="C58" s="933" t="s">
        <v>25</v>
      </c>
      <c r="D58" s="934">
        <v>7081288</v>
      </c>
      <c r="E58" s="935">
        <v>7081288</v>
      </c>
      <c r="F58" s="935">
        <v>7046185</v>
      </c>
      <c r="G58" s="935">
        <v>7046185</v>
      </c>
      <c r="H58" s="935">
        <v>7046185</v>
      </c>
      <c r="I58" s="935">
        <v>7046185</v>
      </c>
      <c r="J58" s="935">
        <v>6892212</v>
      </c>
      <c r="K58" s="935">
        <v>6892212</v>
      </c>
      <c r="L58" s="935">
        <v>6784798</v>
      </c>
      <c r="M58" s="935">
        <v>6279442</v>
      </c>
      <c r="N58" s="935">
        <v>12</v>
      </c>
      <c r="O58" s="935">
        <v>961</v>
      </c>
      <c r="P58" s="935">
        <v>961</v>
      </c>
      <c r="Q58" s="935">
        <v>950</v>
      </c>
      <c r="R58" s="935">
        <v>950</v>
      </c>
      <c r="S58" s="935">
        <v>950</v>
      </c>
      <c r="T58" s="935">
        <v>950</v>
      </c>
      <c r="U58" s="935">
        <v>925</v>
      </c>
      <c r="V58" s="935">
        <v>925</v>
      </c>
      <c r="W58" s="935">
        <v>894</v>
      </c>
      <c r="X58" s="935">
        <v>811</v>
      </c>
      <c r="Y58" s="936"/>
      <c r="Z58" s="937">
        <v>0.14510000000000001</v>
      </c>
      <c r="AA58" s="937">
        <v>0.85</v>
      </c>
      <c r="AB58" s="938"/>
      <c r="AC58" s="936"/>
      <c r="AD58" s="938"/>
      <c r="AE58" s="938"/>
      <c r="AF58" s="938"/>
      <c r="AG58" s="938"/>
      <c r="AH58" s="938"/>
      <c r="AI58" s="938"/>
      <c r="AJ58" s="938"/>
      <c r="AK58" s="938"/>
      <c r="AL58" s="938"/>
      <c r="AM58" s="295">
        <f>SUM(Y58:AL58)</f>
        <v>0.99509999999999998</v>
      </c>
    </row>
    <row r="59" spans="1:39" ht="15.5" outlineLevel="1">
      <c r="B59" s="932" t="s">
        <v>906</v>
      </c>
      <c r="C59" s="939" t="s">
        <v>907</v>
      </c>
      <c r="D59" s="940">
        <v>2807406</v>
      </c>
      <c r="E59" s="941">
        <v>2807406</v>
      </c>
      <c r="F59" s="941">
        <v>2807406</v>
      </c>
      <c r="G59" s="941">
        <v>2807406</v>
      </c>
      <c r="H59" s="941">
        <v>2807406</v>
      </c>
      <c r="I59" s="941">
        <v>2807406</v>
      </c>
      <c r="J59" s="941">
        <v>2741476</v>
      </c>
      <c r="K59" s="941">
        <v>2741476</v>
      </c>
      <c r="L59" s="941">
        <v>2441859</v>
      </c>
      <c r="M59" s="941">
        <v>2080104</v>
      </c>
      <c r="N59" s="941">
        <v>12</v>
      </c>
      <c r="O59" s="941">
        <v>254</v>
      </c>
      <c r="P59" s="941">
        <v>254</v>
      </c>
      <c r="Q59" s="941">
        <v>254</v>
      </c>
      <c r="R59" s="941">
        <v>254</v>
      </c>
      <c r="S59" s="941">
        <v>254</v>
      </c>
      <c r="T59" s="941">
        <v>254</v>
      </c>
      <c r="U59" s="941">
        <v>241</v>
      </c>
      <c r="V59" s="941">
        <v>241</v>
      </c>
      <c r="W59" s="941">
        <v>192</v>
      </c>
      <c r="X59" s="941">
        <v>136</v>
      </c>
      <c r="Y59" s="942"/>
      <c r="Z59" s="942">
        <v>0.14510000000000001</v>
      </c>
      <c r="AA59" s="942">
        <v>0.85</v>
      </c>
      <c r="AB59" s="942"/>
      <c r="AC59" s="942"/>
      <c r="AD59" s="942"/>
      <c r="AE59" s="942"/>
      <c r="AF59" s="942"/>
      <c r="AG59" s="942"/>
      <c r="AH59" s="942"/>
      <c r="AI59" s="942"/>
      <c r="AJ59" s="942"/>
      <c r="AK59" s="942"/>
      <c r="AL59" s="942"/>
      <c r="AM59" s="309"/>
    </row>
    <row r="60" spans="1:39" ht="15.5" outlineLevel="1">
      <c r="B60" s="943" t="s">
        <v>908</v>
      </c>
      <c r="C60" s="939" t="s">
        <v>909</v>
      </c>
      <c r="D60" s="940">
        <v>-136166</v>
      </c>
      <c r="E60" s="941">
        <v>-136166</v>
      </c>
      <c r="F60" s="941">
        <v>-101062</v>
      </c>
      <c r="G60" s="941">
        <v>-98924</v>
      </c>
      <c r="H60" s="941">
        <v>-98924</v>
      </c>
      <c r="I60" s="941">
        <v>-98924</v>
      </c>
      <c r="J60" s="941">
        <v>120979</v>
      </c>
      <c r="K60" s="941">
        <v>120979</v>
      </c>
      <c r="L60" s="941">
        <v>429731</v>
      </c>
      <c r="M60" s="941">
        <v>495198</v>
      </c>
      <c r="N60" s="941">
        <v>12</v>
      </c>
      <c r="O60" s="941">
        <v>6</v>
      </c>
      <c r="P60" s="941">
        <v>6</v>
      </c>
      <c r="Q60" s="941">
        <v>17</v>
      </c>
      <c r="R60" s="941">
        <v>17</v>
      </c>
      <c r="S60" s="941">
        <v>17</v>
      </c>
      <c r="T60" s="941">
        <v>17</v>
      </c>
      <c r="U60" s="941">
        <v>56</v>
      </c>
      <c r="V60" s="941">
        <v>56</v>
      </c>
      <c r="W60" s="941">
        <v>105</v>
      </c>
      <c r="X60" s="941">
        <v>100</v>
      </c>
      <c r="Y60" s="942"/>
      <c r="Z60" s="942">
        <v>0.14510000000000001</v>
      </c>
      <c r="AA60" s="942">
        <v>0.85</v>
      </c>
      <c r="AB60" s="942"/>
      <c r="AC60" s="942"/>
      <c r="AD60" s="942"/>
      <c r="AE60" s="942"/>
      <c r="AF60" s="942"/>
      <c r="AG60" s="942"/>
      <c r="AH60" s="942"/>
      <c r="AI60" s="942"/>
      <c r="AJ60" s="942"/>
      <c r="AK60" s="942"/>
      <c r="AL60" s="942"/>
      <c r="AM60" s="309"/>
    </row>
    <row r="61" spans="1:39" ht="15.5" outlineLevel="1">
      <c r="B61" s="897"/>
      <c r="C61" s="944"/>
      <c r="D61" s="933"/>
      <c r="E61" s="933"/>
      <c r="F61" s="933"/>
      <c r="G61" s="933"/>
      <c r="H61" s="933"/>
      <c r="I61" s="933"/>
      <c r="J61" s="933"/>
      <c r="K61" s="933"/>
      <c r="L61" s="933"/>
      <c r="M61" s="933"/>
      <c r="N61" s="933"/>
      <c r="O61" s="933"/>
      <c r="P61" s="933"/>
      <c r="Q61" s="933"/>
      <c r="R61" s="933"/>
      <c r="S61" s="933"/>
      <c r="T61" s="933"/>
      <c r="U61" s="933"/>
      <c r="V61" s="933"/>
      <c r="W61" s="933"/>
      <c r="X61" s="933"/>
      <c r="Y61" s="945"/>
      <c r="Z61" s="946"/>
      <c r="AA61" s="945"/>
      <c r="AB61" s="945"/>
      <c r="AC61" s="945"/>
      <c r="AD61" s="945"/>
      <c r="AE61" s="945"/>
      <c r="AF61" s="945"/>
      <c r="AG61" s="945"/>
      <c r="AH61" s="945"/>
      <c r="AI61" s="945"/>
      <c r="AJ61" s="945"/>
      <c r="AK61" s="945"/>
      <c r="AL61" s="945"/>
      <c r="AM61" s="309"/>
    </row>
    <row r="62" spans="1:39" ht="31" outlineLevel="1">
      <c r="B62" s="932" t="s">
        <v>910</v>
      </c>
      <c r="C62" s="933" t="s">
        <v>25</v>
      </c>
      <c r="D62" s="934">
        <v>716118</v>
      </c>
      <c r="E62" s="935">
        <v>716118</v>
      </c>
      <c r="F62" s="935">
        <v>716118</v>
      </c>
      <c r="G62" s="935">
        <v>716118</v>
      </c>
      <c r="H62" s="935">
        <v>716118</v>
      </c>
      <c r="I62" s="935">
        <v>716118</v>
      </c>
      <c r="J62" s="935">
        <v>716118</v>
      </c>
      <c r="K62" s="935">
        <v>716118</v>
      </c>
      <c r="L62" s="935">
        <v>716118</v>
      </c>
      <c r="M62" s="935">
        <v>716118</v>
      </c>
      <c r="N62" s="935">
        <v>12</v>
      </c>
      <c r="O62" s="935">
        <v>11</v>
      </c>
      <c r="P62" s="935">
        <v>130</v>
      </c>
      <c r="Q62" s="935">
        <v>130</v>
      </c>
      <c r="R62" s="935">
        <v>130</v>
      </c>
      <c r="S62" s="935">
        <v>130</v>
      </c>
      <c r="T62" s="935">
        <v>130</v>
      </c>
      <c r="U62" s="935"/>
      <c r="V62" s="935"/>
      <c r="W62" s="935"/>
      <c r="X62" s="935"/>
      <c r="Y62" s="938"/>
      <c r="Z62" s="938"/>
      <c r="AA62" s="938"/>
      <c r="AB62" s="938"/>
      <c r="AC62" s="938">
        <v>1</v>
      </c>
      <c r="AD62" s="938"/>
      <c r="AE62" s="938"/>
      <c r="AF62" s="938"/>
      <c r="AG62" s="938"/>
      <c r="AH62" s="938"/>
      <c r="AI62" s="938"/>
      <c r="AJ62" s="938"/>
      <c r="AK62" s="938"/>
      <c r="AL62" s="938"/>
      <c r="AM62" s="309"/>
    </row>
    <row r="63" spans="1:39" ht="15.5" outlineLevel="1">
      <c r="B63" s="932"/>
      <c r="C63" s="944"/>
      <c r="D63" s="940"/>
      <c r="E63" s="941"/>
      <c r="F63" s="941"/>
      <c r="G63" s="941"/>
      <c r="H63" s="941"/>
      <c r="I63" s="941"/>
      <c r="J63" s="941"/>
      <c r="K63" s="941"/>
      <c r="L63" s="941"/>
      <c r="M63" s="941"/>
      <c r="N63" s="941">
        <v>12</v>
      </c>
      <c r="O63" s="941"/>
      <c r="P63" s="941"/>
      <c r="Q63" s="941"/>
      <c r="R63" s="941"/>
      <c r="S63" s="941"/>
      <c r="T63" s="941"/>
      <c r="U63" s="941"/>
      <c r="V63" s="941"/>
      <c r="W63" s="941"/>
      <c r="X63" s="941"/>
      <c r="Y63" s="942"/>
      <c r="Z63" s="942"/>
      <c r="AA63" s="942"/>
      <c r="AB63" s="942"/>
      <c r="AC63" s="942">
        <v>1</v>
      </c>
      <c r="AD63" s="942"/>
      <c r="AE63" s="942"/>
      <c r="AF63" s="942"/>
      <c r="AG63" s="942"/>
      <c r="AH63" s="942"/>
      <c r="AI63" s="942"/>
      <c r="AJ63" s="942"/>
      <c r="AK63" s="942"/>
      <c r="AL63" s="942"/>
      <c r="AM63" s="309"/>
    </row>
    <row r="64" spans="1:39" ht="15.5" outlineLevel="1">
      <c r="B64" s="947"/>
      <c r="C64" s="944"/>
      <c r="D64" s="933"/>
      <c r="E64" s="933"/>
      <c r="F64" s="933"/>
      <c r="G64" s="933"/>
      <c r="H64" s="933"/>
      <c r="I64" s="933"/>
      <c r="J64" s="933"/>
      <c r="K64" s="933"/>
      <c r="L64" s="933"/>
      <c r="M64" s="933"/>
      <c r="N64" s="933"/>
      <c r="O64" s="933"/>
      <c r="P64" s="933"/>
      <c r="Q64" s="933"/>
      <c r="R64" s="933"/>
      <c r="S64" s="933"/>
      <c r="T64" s="933"/>
      <c r="U64" s="933"/>
      <c r="V64" s="933"/>
      <c r="W64" s="933"/>
      <c r="X64" s="933"/>
      <c r="Y64" s="945"/>
      <c r="Z64" s="946"/>
      <c r="AA64" s="945"/>
      <c r="AB64" s="945"/>
      <c r="AC64" s="945"/>
      <c r="AD64" s="945"/>
      <c r="AE64" s="945"/>
      <c r="AF64" s="945"/>
      <c r="AG64" s="945"/>
      <c r="AH64" s="945"/>
      <c r="AI64" s="945"/>
      <c r="AJ64" s="945"/>
      <c r="AK64" s="945"/>
      <c r="AL64" s="945"/>
      <c r="AM64" s="311"/>
    </row>
    <row r="65" spans="1:39" ht="31" outlineLevel="1">
      <c r="A65" s="487">
        <v>8</v>
      </c>
      <c r="B65" s="947" t="s">
        <v>101</v>
      </c>
      <c r="C65" s="933" t="s">
        <v>25</v>
      </c>
      <c r="D65" s="934">
        <v>908769</v>
      </c>
      <c r="E65" s="935">
        <v>768877</v>
      </c>
      <c r="F65" s="935">
        <v>500015</v>
      </c>
      <c r="G65" s="935">
        <v>494688</v>
      </c>
      <c r="H65" s="935">
        <v>494688</v>
      </c>
      <c r="I65" s="935">
        <v>494688</v>
      </c>
      <c r="J65" s="935">
        <v>494688</v>
      </c>
      <c r="K65" s="935">
        <v>494537</v>
      </c>
      <c r="L65" s="935">
        <v>494537</v>
      </c>
      <c r="M65" s="935">
        <v>494537</v>
      </c>
      <c r="N65" s="935">
        <v>12</v>
      </c>
      <c r="O65" s="935">
        <v>209</v>
      </c>
      <c r="P65" s="935">
        <v>178</v>
      </c>
      <c r="Q65" s="935">
        <v>110</v>
      </c>
      <c r="R65" s="935">
        <v>109</v>
      </c>
      <c r="S65" s="935">
        <v>109</v>
      </c>
      <c r="T65" s="935">
        <v>109</v>
      </c>
      <c r="U65" s="935">
        <v>109</v>
      </c>
      <c r="V65" s="935">
        <v>109</v>
      </c>
      <c r="W65" s="935">
        <v>109</v>
      </c>
      <c r="X65" s="935">
        <v>109</v>
      </c>
      <c r="Y65" s="938"/>
      <c r="Z65" s="937">
        <v>1</v>
      </c>
      <c r="AA65" s="938"/>
      <c r="AB65" s="938"/>
      <c r="AC65" s="938"/>
      <c r="AD65" s="938"/>
      <c r="AE65" s="938"/>
      <c r="AF65" s="938"/>
      <c r="AG65" s="938"/>
      <c r="AH65" s="938"/>
      <c r="AI65" s="938"/>
      <c r="AJ65" s="938"/>
      <c r="AK65" s="938"/>
      <c r="AL65" s="938"/>
      <c r="AM65" s="295">
        <f>SUM(Y65:AL65)</f>
        <v>1</v>
      </c>
    </row>
    <row r="66" spans="1:39" ht="15.5" outlineLevel="1">
      <c r="B66" s="293" t="s">
        <v>908</v>
      </c>
      <c r="C66" s="812" t="s">
        <v>163</v>
      </c>
      <c r="D66" s="294">
        <v>-343983</v>
      </c>
      <c r="E66" s="294">
        <v>-204091</v>
      </c>
      <c r="F66" s="294">
        <v>64772</v>
      </c>
      <c r="G66" s="294">
        <v>105310</v>
      </c>
      <c r="H66" s="294">
        <v>105310</v>
      </c>
      <c r="I66" s="294">
        <v>105310</v>
      </c>
      <c r="J66" s="294">
        <v>105310</v>
      </c>
      <c r="K66" s="294">
        <v>105359</v>
      </c>
      <c r="L66" s="294">
        <v>105359</v>
      </c>
      <c r="M66" s="294">
        <v>105359</v>
      </c>
      <c r="N66" s="294">
        <f>N65</f>
        <v>12</v>
      </c>
      <c r="O66" s="294">
        <v>-82</v>
      </c>
      <c r="P66" s="294">
        <v>-51</v>
      </c>
      <c r="Q66" s="294">
        <v>17</v>
      </c>
      <c r="R66" s="294">
        <v>26</v>
      </c>
      <c r="S66" s="294">
        <v>26</v>
      </c>
      <c r="T66" s="294">
        <v>26</v>
      </c>
      <c r="U66" s="294">
        <v>26</v>
      </c>
      <c r="V66" s="294">
        <v>26</v>
      </c>
      <c r="W66" s="294">
        <v>26</v>
      </c>
      <c r="X66" s="294">
        <v>26</v>
      </c>
      <c r="Y66" s="816">
        <f>Y65</f>
        <v>0</v>
      </c>
      <c r="Z66" s="816">
        <f>Z65</f>
        <v>1</v>
      </c>
      <c r="AA66" s="816">
        <f t="shared" ref="AA66:AL66" si="22">AA65</f>
        <v>0</v>
      </c>
      <c r="AB66" s="816">
        <f t="shared" si="22"/>
        <v>0</v>
      </c>
      <c r="AC66" s="816">
        <f t="shared" si="22"/>
        <v>0</v>
      </c>
      <c r="AD66" s="816">
        <f t="shared" si="22"/>
        <v>0</v>
      </c>
      <c r="AE66" s="816">
        <f t="shared" si="22"/>
        <v>0</v>
      </c>
      <c r="AF66" s="816">
        <f t="shared" si="22"/>
        <v>0</v>
      </c>
      <c r="AG66" s="816">
        <f t="shared" si="22"/>
        <v>0</v>
      </c>
      <c r="AH66" s="816">
        <f t="shared" si="22"/>
        <v>0</v>
      </c>
      <c r="AI66" s="816">
        <f t="shared" si="22"/>
        <v>0</v>
      </c>
      <c r="AJ66" s="816">
        <f t="shared" si="22"/>
        <v>0</v>
      </c>
      <c r="AK66" s="816">
        <f t="shared" si="22"/>
        <v>0</v>
      </c>
      <c r="AL66" s="816">
        <f t="shared" si="22"/>
        <v>0</v>
      </c>
      <c r="AM66" s="309"/>
    </row>
    <row r="67" spans="1:39" ht="15.5" outlineLevel="1">
      <c r="B67" s="312"/>
      <c r="C67" s="310"/>
      <c r="D67" s="314"/>
      <c r="E67" s="314"/>
      <c r="F67" s="314"/>
      <c r="G67" s="314"/>
      <c r="H67" s="314"/>
      <c r="I67" s="314"/>
      <c r="J67" s="314"/>
      <c r="K67" s="314"/>
      <c r="L67" s="314"/>
      <c r="M67" s="314"/>
      <c r="N67" s="290"/>
      <c r="O67" s="314"/>
      <c r="P67" s="314"/>
      <c r="Q67" s="314"/>
      <c r="R67" s="314"/>
      <c r="S67" s="314"/>
      <c r="T67" s="314"/>
      <c r="U67" s="314"/>
      <c r="V67" s="314"/>
      <c r="W67" s="314"/>
      <c r="X67" s="314"/>
      <c r="Y67" s="392"/>
      <c r="Z67" s="393"/>
      <c r="AA67" s="392"/>
      <c r="AB67" s="392"/>
      <c r="AC67" s="392"/>
      <c r="AD67" s="392"/>
      <c r="AE67" s="392"/>
      <c r="AF67" s="392"/>
      <c r="AG67" s="392"/>
      <c r="AH67" s="392"/>
      <c r="AI67" s="392"/>
      <c r="AJ67" s="392"/>
      <c r="AK67" s="392"/>
      <c r="AL67" s="392"/>
      <c r="AM67" s="311"/>
    </row>
    <row r="68" spans="1:39" ht="31" hidden="1" outlineLevel="1">
      <c r="A68" s="487">
        <v>9</v>
      </c>
      <c r="B68" s="485" t="s">
        <v>102</v>
      </c>
      <c r="C68" s="290" t="s">
        <v>25</v>
      </c>
      <c r="D68" s="294"/>
      <c r="E68" s="294"/>
      <c r="F68" s="294"/>
      <c r="G68" s="294"/>
      <c r="H68" s="294"/>
      <c r="I68" s="294"/>
      <c r="J68" s="294"/>
      <c r="K68" s="294"/>
      <c r="L68" s="294"/>
      <c r="M68" s="294"/>
      <c r="N68" s="294">
        <v>12</v>
      </c>
      <c r="O68" s="294"/>
      <c r="P68" s="294"/>
      <c r="Q68" s="294"/>
      <c r="R68" s="294"/>
      <c r="S68" s="294"/>
      <c r="T68" s="294"/>
      <c r="U68" s="294"/>
      <c r="V68" s="294"/>
      <c r="W68" s="294"/>
      <c r="X68" s="294"/>
      <c r="Y68" s="391"/>
      <c r="Z68" s="386"/>
      <c r="AA68" s="386"/>
      <c r="AB68" s="386"/>
      <c r="AC68" s="386"/>
      <c r="AD68" s="386"/>
      <c r="AE68" s="386"/>
      <c r="AF68" s="391"/>
      <c r="AG68" s="391"/>
      <c r="AH68" s="391"/>
      <c r="AI68" s="391"/>
      <c r="AJ68" s="391"/>
      <c r="AK68" s="391"/>
      <c r="AL68" s="391"/>
      <c r="AM68" s="295">
        <f>SUM(Y68:AL68)</f>
        <v>0</v>
      </c>
    </row>
    <row r="69" spans="1:39" ht="15.5" hidden="1" outlineLevel="1">
      <c r="B69" s="293" t="s">
        <v>267</v>
      </c>
      <c r="C69" s="290" t="s">
        <v>163</v>
      </c>
      <c r="D69" s="294"/>
      <c r="E69" s="294"/>
      <c r="F69" s="294"/>
      <c r="G69" s="294"/>
      <c r="H69" s="294"/>
      <c r="I69" s="294"/>
      <c r="J69" s="294"/>
      <c r="K69" s="294"/>
      <c r="L69" s="294"/>
      <c r="M69" s="294"/>
      <c r="N69" s="294">
        <f>N68</f>
        <v>12</v>
      </c>
      <c r="O69" s="294"/>
      <c r="P69" s="294"/>
      <c r="Q69" s="294"/>
      <c r="R69" s="294"/>
      <c r="S69" s="294"/>
      <c r="T69" s="294"/>
      <c r="U69" s="294"/>
      <c r="V69" s="294"/>
      <c r="W69" s="294"/>
      <c r="X69" s="294"/>
      <c r="Y69" s="387">
        <f>Y68</f>
        <v>0</v>
      </c>
      <c r="Z69" s="387">
        <f t="shared" ref="Z69" si="23">Z68</f>
        <v>0</v>
      </c>
      <c r="AA69" s="387">
        <f t="shared" ref="AA69" si="24">AA68</f>
        <v>0</v>
      </c>
      <c r="AB69" s="387">
        <f t="shared" ref="AB69" si="25">AB68</f>
        <v>0</v>
      </c>
      <c r="AC69" s="387">
        <f t="shared" ref="AC69" si="26">AC68</f>
        <v>0</v>
      </c>
      <c r="AD69" s="387">
        <f t="shared" ref="AD69" si="27">AD68</f>
        <v>0</v>
      </c>
      <c r="AE69" s="387">
        <f t="shared" ref="AE69" si="28">AE68</f>
        <v>0</v>
      </c>
      <c r="AF69" s="387">
        <f t="shared" ref="AF69" si="29">AF68</f>
        <v>0</v>
      </c>
      <c r="AG69" s="387">
        <f t="shared" ref="AG69" si="30">AG68</f>
        <v>0</v>
      </c>
      <c r="AH69" s="387">
        <f t="shared" ref="AH69" si="31">AH68</f>
        <v>0</v>
      </c>
      <c r="AI69" s="387">
        <f t="shared" ref="AI69" si="32">AI68</f>
        <v>0</v>
      </c>
      <c r="AJ69" s="387">
        <f t="shared" ref="AJ69" si="33">AJ68</f>
        <v>0</v>
      </c>
      <c r="AK69" s="387">
        <f t="shared" ref="AK69" si="34">AK68</f>
        <v>0</v>
      </c>
      <c r="AL69" s="387">
        <f t="shared" ref="AL69" si="35">AL68</f>
        <v>0</v>
      </c>
      <c r="AM69" s="309"/>
    </row>
    <row r="70" spans="1:39" ht="15.5" hidden="1" outlineLevel="1">
      <c r="B70" s="312"/>
      <c r="C70" s="310"/>
      <c r="D70" s="314"/>
      <c r="E70" s="314"/>
      <c r="F70" s="314"/>
      <c r="G70" s="314"/>
      <c r="H70" s="314"/>
      <c r="I70" s="314"/>
      <c r="J70" s="314"/>
      <c r="K70" s="314"/>
      <c r="L70" s="314"/>
      <c r="M70" s="314"/>
      <c r="N70" s="290"/>
      <c r="O70" s="314"/>
      <c r="P70" s="314"/>
      <c r="Q70" s="314"/>
      <c r="R70" s="314"/>
      <c r="S70" s="314"/>
      <c r="T70" s="314"/>
      <c r="U70" s="314"/>
      <c r="V70" s="314"/>
      <c r="W70" s="314"/>
      <c r="X70" s="314"/>
      <c r="Y70" s="392"/>
      <c r="Z70" s="392"/>
      <c r="AA70" s="392"/>
      <c r="AB70" s="392"/>
      <c r="AC70" s="392"/>
      <c r="AD70" s="392"/>
      <c r="AE70" s="392"/>
      <c r="AF70" s="392"/>
      <c r="AG70" s="392"/>
      <c r="AH70" s="392"/>
      <c r="AI70" s="392"/>
      <c r="AJ70" s="392"/>
      <c r="AK70" s="392"/>
      <c r="AL70" s="392"/>
      <c r="AM70" s="311"/>
    </row>
    <row r="71" spans="1:39" ht="31" hidden="1" outlineLevel="1">
      <c r="A71" s="487">
        <v>10</v>
      </c>
      <c r="B71" s="485" t="s">
        <v>103</v>
      </c>
      <c r="C71" s="290" t="s">
        <v>25</v>
      </c>
      <c r="D71" s="294"/>
      <c r="E71" s="294"/>
      <c r="F71" s="294"/>
      <c r="G71" s="294"/>
      <c r="H71" s="294"/>
      <c r="I71" s="294"/>
      <c r="J71" s="294"/>
      <c r="K71" s="294"/>
      <c r="L71" s="294"/>
      <c r="M71" s="294"/>
      <c r="N71" s="294">
        <v>3</v>
      </c>
      <c r="O71" s="294"/>
      <c r="P71" s="294"/>
      <c r="Q71" s="294"/>
      <c r="R71" s="294"/>
      <c r="S71" s="294"/>
      <c r="T71" s="294"/>
      <c r="U71" s="294"/>
      <c r="V71" s="294"/>
      <c r="W71" s="294"/>
      <c r="X71" s="294"/>
      <c r="Y71" s="391"/>
      <c r="Z71" s="386"/>
      <c r="AA71" s="386"/>
      <c r="AB71" s="386"/>
      <c r="AC71" s="386"/>
      <c r="AD71" s="386"/>
      <c r="AE71" s="386"/>
      <c r="AF71" s="391"/>
      <c r="AG71" s="391"/>
      <c r="AH71" s="391"/>
      <c r="AI71" s="391"/>
      <c r="AJ71" s="391"/>
      <c r="AK71" s="391"/>
      <c r="AL71" s="391"/>
      <c r="AM71" s="295">
        <f>SUM(Y71:AL71)</f>
        <v>0</v>
      </c>
    </row>
    <row r="72" spans="1:39" ht="15.5" hidden="1" outlineLevel="1">
      <c r="B72" s="293" t="s">
        <v>267</v>
      </c>
      <c r="C72" s="290" t="s">
        <v>163</v>
      </c>
      <c r="D72" s="294"/>
      <c r="E72" s="294"/>
      <c r="F72" s="294"/>
      <c r="G72" s="294"/>
      <c r="H72" s="294"/>
      <c r="I72" s="294"/>
      <c r="J72" s="294"/>
      <c r="K72" s="294"/>
      <c r="L72" s="294"/>
      <c r="M72" s="294"/>
      <c r="N72" s="294">
        <f>N71</f>
        <v>3</v>
      </c>
      <c r="O72" s="294"/>
      <c r="P72" s="294"/>
      <c r="Q72" s="294"/>
      <c r="R72" s="294"/>
      <c r="S72" s="294"/>
      <c r="T72" s="294"/>
      <c r="U72" s="294"/>
      <c r="V72" s="294"/>
      <c r="W72" s="294"/>
      <c r="X72" s="294"/>
      <c r="Y72" s="387">
        <f>Y71</f>
        <v>0</v>
      </c>
      <c r="Z72" s="387">
        <f t="shared" ref="Z72" si="36">Z71</f>
        <v>0</v>
      </c>
      <c r="AA72" s="387">
        <f t="shared" ref="AA72" si="37">AA71</f>
        <v>0</v>
      </c>
      <c r="AB72" s="387">
        <f t="shared" ref="AB72" si="38">AB71</f>
        <v>0</v>
      </c>
      <c r="AC72" s="387">
        <f t="shared" ref="AC72" si="39">AC71</f>
        <v>0</v>
      </c>
      <c r="AD72" s="387">
        <f t="shared" ref="AD72" si="40">AD71</f>
        <v>0</v>
      </c>
      <c r="AE72" s="387">
        <f t="shared" ref="AE72" si="41">AE71</f>
        <v>0</v>
      </c>
      <c r="AF72" s="387">
        <f t="shared" ref="AF72" si="42">AF71</f>
        <v>0</v>
      </c>
      <c r="AG72" s="387">
        <f t="shared" ref="AG72" si="43">AG71</f>
        <v>0</v>
      </c>
      <c r="AH72" s="387">
        <f t="shared" ref="AH72" si="44">AH71</f>
        <v>0</v>
      </c>
      <c r="AI72" s="387">
        <f t="shared" ref="AI72" si="45">AI71</f>
        <v>0</v>
      </c>
      <c r="AJ72" s="387">
        <f t="shared" ref="AJ72" si="46">AJ71</f>
        <v>0</v>
      </c>
      <c r="AK72" s="387">
        <f t="shared" ref="AK72" si="47">AK71</f>
        <v>0</v>
      </c>
      <c r="AL72" s="387">
        <f t="shared" ref="AL72" si="48">AL71</f>
        <v>0</v>
      </c>
      <c r="AM72" s="309"/>
    </row>
    <row r="73" spans="1:39" ht="15.5" hidden="1" outlineLevel="1">
      <c r="B73" s="312"/>
      <c r="C73" s="310"/>
      <c r="D73" s="314"/>
      <c r="E73" s="314"/>
      <c r="F73" s="314"/>
      <c r="G73" s="314"/>
      <c r="H73" s="314"/>
      <c r="I73" s="314"/>
      <c r="J73" s="314"/>
      <c r="K73" s="314"/>
      <c r="L73" s="314"/>
      <c r="M73" s="314"/>
      <c r="N73" s="290"/>
      <c r="O73" s="314"/>
      <c r="P73" s="314"/>
      <c r="Q73" s="314"/>
      <c r="R73" s="314"/>
      <c r="S73" s="314"/>
      <c r="T73" s="314"/>
      <c r="U73" s="314"/>
      <c r="V73" s="314"/>
      <c r="W73" s="314"/>
      <c r="X73" s="314"/>
      <c r="Y73" s="392"/>
      <c r="Z73" s="393"/>
      <c r="AA73" s="392"/>
      <c r="AB73" s="392"/>
      <c r="AC73" s="392"/>
      <c r="AD73" s="392"/>
      <c r="AE73" s="392"/>
      <c r="AF73" s="392"/>
      <c r="AG73" s="392"/>
      <c r="AH73" s="392"/>
      <c r="AI73" s="392"/>
      <c r="AJ73" s="392"/>
      <c r="AK73" s="392"/>
      <c r="AL73" s="392"/>
      <c r="AM73" s="311"/>
    </row>
    <row r="74" spans="1:39" ht="15.5" outlineLevel="1">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390"/>
      <c r="Z74" s="390"/>
      <c r="AA74" s="390"/>
      <c r="AB74" s="390"/>
      <c r="AC74" s="390"/>
      <c r="AD74" s="390"/>
      <c r="AE74" s="390"/>
      <c r="AF74" s="390"/>
      <c r="AG74" s="390"/>
      <c r="AH74" s="390"/>
      <c r="AI74" s="390"/>
      <c r="AJ74" s="390"/>
      <c r="AK74" s="390"/>
      <c r="AL74" s="390"/>
      <c r="AM74" s="291"/>
    </row>
    <row r="75" spans="1:39" ht="31" outlineLevel="1">
      <c r="A75" s="487">
        <v>11</v>
      </c>
      <c r="B75" s="485" t="s">
        <v>104</v>
      </c>
      <c r="C75" s="290" t="s">
        <v>25</v>
      </c>
      <c r="D75" s="898">
        <v>7072787.25</v>
      </c>
      <c r="E75" s="294">
        <v>28291149</v>
      </c>
      <c r="F75" s="294">
        <v>28291149</v>
      </c>
      <c r="G75" s="294">
        <v>28291149</v>
      </c>
      <c r="H75" s="294">
        <v>28291149</v>
      </c>
      <c r="I75" s="294">
        <v>28291149</v>
      </c>
      <c r="J75" s="294">
        <v>28291149</v>
      </c>
      <c r="K75" s="294">
        <v>28291149</v>
      </c>
      <c r="L75" s="294">
        <v>28291149</v>
      </c>
      <c r="M75" s="294">
        <v>28291149</v>
      </c>
      <c r="N75" s="294">
        <v>12</v>
      </c>
      <c r="O75" s="898">
        <v>707.75</v>
      </c>
      <c r="P75" s="898">
        <v>0</v>
      </c>
      <c r="Q75" s="898">
        <v>0</v>
      </c>
      <c r="R75" s="898">
        <v>0</v>
      </c>
      <c r="S75" s="898">
        <v>0</v>
      </c>
      <c r="T75" s="898">
        <v>0</v>
      </c>
      <c r="U75" s="898">
        <v>0</v>
      </c>
      <c r="V75" s="898">
        <v>0</v>
      </c>
      <c r="W75" s="898">
        <v>0</v>
      </c>
      <c r="X75" s="898">
        <v>0</v>
      </c>
      <c r="Y75" s="400"/>
      <c r="Z75" s="386"/>
      <c r="AA75" s="386"/>
      <c r="AB75" s="386"/>
      <c r="AC75" s="386"/>
      <c r="AD75" s="386"/>
      <c r="AE75" s="386"/>
      <c r="AF75" s="391"/>
      <c r="AG75" s="391"/>
      <c r="AH75" s="391"/>
      <c r="AI75" s="391"/>
      <c r="AJ75" s="391"/>
      <c r="AK75" s="391"/>
      <c r="AL75" s="391"/>
      <c r="AM75" s="295">
        <f>SUM(Y75:AL75)</f>
        <v>0</v>
      </c>
    </row>
    <row r="76" spans="1:39" ht="15.5" outlineLevel="1">
      <c r="B76" s="293" t="s">
        <v>267</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387">
        <f>Y75</f>
        <v>0</v>
      </c>
      <c r="Z76" s="387">
        <f t="shared" ref="Z76" si="49">Z75</f>
        <v>0</v>
      </c>
      <c r="AA76" s="387">
        <f t="shared" ref="AA76" si="50">AA75</f>
        <v>0</v>
      </c>
      <c r="AB76" s="387">
        <f t="shared" ref="AB76" si="51">AB75</f>
        <v>0</v>
      </c>
      <c r="AC76" s="387">
        <f t="shared" ref="AC76" si="52">AC75</f>
        <v>0</v>
      </c>
      <c r="AD76" s="387">
        <f t="shared" ref="AD76" si="53">AD75</f>
        <v>0</v>
      </c>
      <c r="AE76" s="387">
        <f t="shared" ref="AE76" si="54">AE75</f>
        <v>0</v>
      </c>
      <c r="AF76" s="387">
        <f t="shared" ref="AF76" si="55">AF75</f>
        <v>0</v>
      </c>
      <c r="AG76" s="387">
        <f t="shared" ref="AG76" si="56">AG75</f>
        <v>0</v>
      </c>
      <c r="AH76" s="387">
        <f t="shared" ref="AH76" si="57">AH75</f>
        <v>0</v>
      </c>
      <c r="AI76" s="387">
        <f t="shared" ref="AI76" si="58">AI75</f>
        <v>0</v>
      </c>
      <c r="AJ76" s="387">
        <f t="shared" ref="AJ76" si="59">AJ75</f>
        <v>0</v>
      </c>
      <c r="AK76" s="387">
        <f t="shared" ref="AK76" si="60">AK75</f>
        <v>0</v>
      </c>
      <c r="AL76" s="387">
        <f t="shared" ref="AL76" si="61">AL75</f>
        <v>0</v>
      </c>
      <c r="AM76" s="296"/>
    </row>
    <row r="77" spans="1:39" ht="15.5" outlineLevel="1">
      <c r="B77" s="313"/>
      <c r="C77" s="304"/>
      <c r="D77" s="290"/>
      <c r="E77" s="290"/>
      <c r="F77" s="290"/>
      <c r="G77" s="290"/>
      <c r="H77" s="290"/>
      <c r="I77" s="290"/>
      <c r="J77" s="290"/>
      <c r="K77" s="290"/>
      <c r="L77" s="290"/>
      <c r="M77" s="290"/>
      <c r="N77" s="290"/>
      <c r="O77" s="290"/>
      <c r="P77" s="290"/>
      <c r="Q77" s="290"/>
      <c r="R77" s="290"/>
      <c r="S77" s="290"/>
      <c r="T77" s="290"/>
      <c r="U77" s="290"/>
      <c r="V77" s="290"/>
      <c r="W77" s="290"/>
      <c r="X77" s="290"/>
      <c r="Y77" s="388"/>
      <c r="Z77" s="395"/>
      <c r="AA77" s="395"/>
      <c r="AB77" s="395"/>
      <c r="AC77" s="395"/>
      <c r="AD77" s="395"/>
      <c r="AE77" s="395"/>
      <c r="AF77" s="395"/>
      <c r="AG77" s="395"/>
      <c r="AH77" s="395"/>
      <c r="AI77" s="395"/>
      <c r="AJ77" s="395"/>
      <c r="AK77" s="395"/>
      <c r="AL77" s="395"/>
      <c r="AM77" s="305"/>
    </row>
    <row r="78" spans="1:39" ht="31" hidden="1" outlineLevel="1">
      <c r="A78" s="487">
        <v>12</v>
      </c>
      <c r="B78" s="485" t="s">
        <v>105</v>
      </c>
      <c r="C78" s="812" t="s">
        <v>25</v>
      </c>
      <c r="D78" s="294"/>
      <c r="E78" s="294"/>
      <c r="F78" s="294"/>
      <c r="G78" s="294"/>
      <c r="H78" s="294"/>
      <c r="I78" s="294"/>
      <c r="J78" s="294"/>
      <c r="K78" s="294"/>
      <c r="L78" s="294"/>
      <c r="M78" s="294"/>
      <c r="N78" s="294">
        <v>12</v>
      </c>
      <c r="O78" s="294"/>
      <c r="P78" s="294"/>
      <c r="Q78" s="294"/>
      <c r="R78" s="294"/>
      <c r="S78" s="294"/>
      <c r="T78" s="294"/>
      <c r="U78" s="294"/>
      <c r="V78" s="294"/>
      <c r="W78" s="294"/>
      <c r="X78" s="294"/>
      <c r="Y78" s="814"/>
      <c r="Z78" s="814"/>
      <c r="AA78" s="814"/>
      <c r="AB78" s="814"/>
      <c r="AC78" s="814"/>
      <c r="AD78" s="814"/>
      <c r="AE78" s="814"/>
      <c r="AF78" s="391"/>
      <c r="AG78" s="391"/>
      <c r="AH78" s="391"/>
      <c r="AI78" s="391"/>
      <c r="AJ78" s="391"/>
      <c r="AK78" s="391"/>
      <c r="AL78" s="391"/>
      <c r="AM78" s="295">
        <f>SUM(Y78:AL78)</f>
        <v>0</v>
      </c>
    </row>
    <row r="79" spans="1:39" ht="15.5" hidden="1" outlineLevel="1">
      <c r="B79" s="485" t="s">
        <v>267</v>
      </c>
      <c r="C79" s="812"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816">
        <f>Y78</f>
        <v>0</v>
      </c>
      <c r="Z79" s="816">
        <f t="shared" ref="Z79:AL79" si="62">Z78</f>
        <v>0</v>
      </c>
      <c r="AA79" s="816">
        <f t="shared" si="62"/>
        <v>0</v>
      </c>
      <c r="AB79" s="816">
        <f t="shared" si="62"/>
        <v>0</v>
      </c>
      <c r="AC79" s="816">
        <f t="shared" si="62"/>
        <v>0</v>
      </c>
      <c r="AD79" s="816">
        <f t="shared" si="62"/>
        <v>0</v>
      </c>
      <c r="AE79" s="816">
        <f t="shared" si="62"/>
        <v>0</v>
      </c>
      <c r="AF79" s="816">
        <f t="shared" si="62"/>
        <v>0</v>
      </c>
      <c r="AG79" s="816">
        <f t="shared" si="62"/>
        <v>0</v>
      </c>
      <c r="AH79" s="816">
        <f t="shared" si="62"/>
        <v>0</v>
      </c>
      <c r="AI79" s="816">
        <f t="shared" si="62"/>
        <v>0</v>
      </c>
      <c r="AJ79" s="816">
        <f t="shared" si="62"/>
        <v>0</v>
      </c>
      <c r="AK79" s="816">
        <f t="shared" si="62"/>
        <v>0</v>
      </c>
      <c r="AL79" s="816">
        <f t="shared" si="62"/>
        <v>0</v>
      </c>
      <c r="AM79" s="296"/>
    </row>
    <row r="80" spans="1:39" ht="15.5" hidden="1" outlineLevel="1">
      <c r="B80" s="485"/>
      <c r="C80" s="821"/>
      <c r="D80" s="812"/>
      <c r="E80" s="812"/>
      <c r="F80" s="812"/>
      <c r="G80" s="812"/>
      <c r="H80" s="812"/>
      <c r="I80" s="812"/>
      <c r="J80" s="812"/>
      <c r="K80" s="812"/>
      <c r="L80" s="812"/>
      <c r="M80" s="812"/>
      <c r="N80" s="812"/>
      <c r="O80" s="812"/>
      <c r="P80" s="812"/>
      <c r="Q80" s="812"/>
      <c r="R80" s="812"/>
      <c r="S80" s="812"/>
      <c r="T80" s="812"/>
      <c r="U80" s="812"/>
      <c r="V80" s="812"/>
      <c r="W80" s="812"/>
      <c r="X80" s="812"/>
      <c r="Y80" s="830"/>
      <c r="Z80" s="830"/>
      <c r="AA80" s="818"/>
      <c r="AB80" s="818"/>
      <c r="AC80" s="818"/>
      <c r="AD80" s="818"/>
      <c r="AE80" s="818"/>
      <c r="AF80" s="818"/>
      <c r="AG80" s="818"/>
      <c r="AH80" s="818"/>
      <c r="AI80" s="818"/>
      <c r="AJ80" s="818"/>
      <c r="AK80" s="818"/>
      <c r="AL80" s="818"/>
      <c r="AM80" s="305"/>
    </row>
    <row r="81" spans="1:42" ht="31" outlineLevel="1">
      <c r="A81" s="487">
        <v>13</v>
      </c>
      <c r="B81" s="485" t="s">
        <v>106</v>
      </c>
      <c r="C81" s="812" t="s">
        <v>25</v>
      </c>
      <c r="D81" s="294">
        <v>128764</v>
      </c>
      <c r="E81" s="294">
        <v>128764</v>
      </c>
      <c r="F81" s="294">
        <v>128764</v>
      </c>
      <c r="G81" s="294">
        <v>128764</v>
      </c>
      <c r="H81" s="294">
        <v>128764</v>
      </c>
      <c r="I81" s="294">
        <v>128764</v>
      </c>
      <c r="J81" s="294">
        <v>128764</v>
      </c>
      <c r="K81" s="294">
        <v>128764</v>
      </c>
      <c r="L81" s="294">
        <v>127927</v>
      </c>
      <c r="M81" s="294">
        <v>13927</v>
      </c>
      <c r="N81" s="294">
        <v>12</v>
      </c>
      <c r="O81" s="294">
        <v>30</v>
      </c>
      <c r="P81" s="294">
        <v>30</v>
      </c>
      <c r="Q81" s="294">
        <v>30</v>
      </c>
      <c r="R81" s="294">
        <v>30</v>
      </c>
      <c r="S81" s="294">
        <v>30</v>
      </c>
      <c r="T81" s="294">
        <v>30</v>
      </c>
      <c r="U81" s="294">
        <v>30</v>
      </c>
      <c r="V81" s="294">
        <v>30</v>
      </c>
      <c r="W81" s="294">
        <v>29</v>
      </c>
      <c r="X81" s="294">
        <v>4</v>
      </c>
      <c r="Y81" s="814"/>
      <c r="Z81" s="814"/>
      <c r="AA81" s="814">
        <v>1</v>
      </c>
      <c r="AB81" s="814"/>
      <c r="AC81" s="814"/>
      <c r="AD81" s="814"/>
      <c r="AE81" s="814"/>
      <c r="AF81" s="391"/>
      <c r="AG81" s="391"/>
      <c r="AH81" s="391"/>
      <c r="AI81" s="391"/>
      <c r="AJ81" s="391"/>
      <c r="AK81" s="391"/>
      <c r="AL81" s="391"/>
      <c r="AM81" s="295">
        <f>SUM(Y81:AL81)</f>
        <v>1</v>
      </c>
    </row>
    <row r="82" spans="1:42" ht="15.5" outlineLevel="1">
      <c r="B82" s="485" t="s">
        <v>267</v>
      </c>
      <c r="C82" s="812" t="s">
        <v>163</v>
      </c>
      <c r="D82" s="294">
        <v>0</v>
      </c>
      <c r="E82" s="294">
        <v>0</v>
      </c>
      <c r="F82" s="294">
        <v>0</v>
      </c>
      <c r="G82" s="294">
        <v>0</v>
      </c>
      <c r="H82" s="294">
        <v>0</v>
      </c>
      <c r="I82" s="294">
        <v>0</v>
      </c>
      <c r="J82" s="294">
        <v>0</v>
      </c>
      <c r="K82" s="294">
        <v>0</v>
      </c>
      <c r="L82" s="294">
        <v>0</v>
      </c>
      <c r="M82" s="294">
        <v>0</v>
      </c>
      <c r="N82" s="294">
        <f>N81</f>
        <v>12</v>
      </c>
      <c r="O82" s="294">
        <v>0</v>
      </c>
      <c r="P82" s="294">
        <v>0</v>
      </c>
      <c r="Q82" s="294">
        <v>0</v>
      </c>
      <c r="R82" s="294">
        <v>0</v>
      </c>
      <c r="S82" s="294">
        <v>0</v>
      </c>
      <c r="T82" s="294">
        <v>0</v>
      </c>
      <c r="U82" s="294">
        <v>0</v>
      </c>
      <c r="V82" s="294">
        <v>0</v>
      </c>
      <c r="W82" s="294">
        <v>0</v>
      </c>
      <c r="X82" s="294">
        <v>0</v>
      </c>
      <c r="Y82" s="816">
        <f>Y81</f>
        <v>0</v>
      </c>
      <c r="Z82" s="816">
        <f>Z81</f>
        <v>0</v>
      </c>
      <c r="AA82" s="816">
        <f>AA81</f>
        <v>1</v>
      </c>
      <c r="AB82" s="816">
        <f t="shared" ref="AB82:AL82" si="63">AB81</f>
        <v>0</v>
      </c>
      <c r="AC82" s="816">
        <f t="shared" si="63"/>
        <v>0</v>
      </c>
      <c r="AD82" s="816">
        <f t="shared" si="63"/>
        <v>0</v>
      </c>
      <c r="AE82" s="816">
        <f t="shared" si="63"/>
        <v>0</v>
      </c>
      <c r="AF82" s="816">
        <f t="shared" si="63"/>
        <v>0</v>
      </c>
      <c r="AG82" s="816">
        <f t="shared" si="63"/>
        <v>0</v>
      </c>
      <c r="AH82" s="816">
        <f t="shared" si="63"/>
        <v>0</v>
      </c>
      <c r="AI82" s="816">
        <f t="shared" si="63"/>
        <v>0</v>
      </c>
      <c r="AJ82" s="816">
        <f t="shared" si="63"/>
        <v>0</v>
      </c>
      <c r="AK82" s="816">
        <f t="shared" si="63"/>
        <v>0</v>
      </c>
      <c r="AL82" s="816">
        <f t="shared" si="63"/>
        <v>0</v>
      </c>
      <c r="AM82" s="305"/>
    </row>
    <row r="83" spans="1:42" ht="15.5" outlineLevel="1">
      <c r="B83" s="485"/>
      <c r="C83" s="821"/>
      <c r="D83" s="812"/>
      <c r="E83" s="812"/>
      <c r="F83" s="812"/>
      <c r="G83" s="812"/>
      <c r="H83" s="812"/>
      <c r="I83" s="812"/>
      <c r="J83" s="812"/>
      <c r="K83" s="812"/>
      <c r="L83" s="812"/>
      <c r="M83" s="812"/>
      <c r="N83" s="812"/>
      <c r="O83" s="812"/>
      <c r="P83" s="812"/>
      <c r="Q83" s="812"/>
      <c r="R83" s="812"/>
      <c r="S83" s="812"/>
      <c r="T83" s="812"/>
      <c r="U83" s="812"/>
      <c r="V83" s="812"/>
      <c r="W83" s="812"/>
      <c r="X83" s="812"/>
      <c r="Y83" s="818"/>
      <c r="Z83" s="818"/>
      <c r="AA83" s="818"/>
      <c r="AB83" s="818"/>
      <c r="AC83" s="818"/>
      <c r="AD83" s="818"/>
      <c r="AE83" s="818"/>
      <c r="AF83" s="818"/>
      <c r="AG83" s="818"/>
      <c r="AH83" s="818"/>
      <c r="AI83" s="818"/>
      <c r="AJ83" s="818"/>
      <c r="AK83" s="818"/>
      <c r="AL83" s="818"/>
      <c r="AM83" s="305"/>
    </row>
    <row r="84" spans="1:42" ht="15.5" outlineLevel="1">
      <c r="B84" s="287" t="s">
        <v>107</v>
      </c>
      <c r="C84" s="810"/>
      <c r="D84" s="811"/>
      <c r="E84" s="811"/>
      <c r="F84" s="811"/>
      <c r="G84" s="811"/>
      <c r="H84" s="811"/>
      <c r="I84" s="811"/>
      <c r="J84" s="811"/>
      <c r="K84" s="811"/>
      <c r="L84" s="811"/>
      <c r="M84" s="811"/>
      <c r="N84" s="812"/>
      <c r="O84" s="811"/>
      <c r="P84" s="811"/>
      <c r="Q84" s="811"/>
      <c r="R84" s="811"/>
      <c r="S84" s="811"/>
      <c r="T84" s="811"/>
      <c r="U84" s="811"/>
      <c r="V84" s="811"/>
      <c r="W84" s="811"/>
      <c r="X84" s="811"/>
      <c r="Y84" s="823"/>
      <c r="Z84" s="823"/>
      <c r="AA84" s="823"/>
      <c r="AB84" s="823"/>
      <c r="AC84" s="823"/>
      <c r="AD84" s="823"/>
      <c r="AE84" s="823"/>
      <c r="AF84" s="823"/>
      <c r="AG84" s="823"/>
      <c r="AH84" s="823"/>
      <c r="AI84" s="823"/>
      <c r="AJ84" s="823"/>
      <c r="AK84" s="823"/>
      <c r="AL84" s="823"/>
      <c r="AM84" s="291"/>
    </row>
    <row r="85" spans="1:42" ht="15.5" outlineLevel="1">
      <c r="A85" s="487">
        <v>14</v>
      </c>
      <c r="B85" s="313" t="s">
        <v>108</v>
      </c>
      <c r="C85" s="812" t="s">
        <v>25</v>
      </c>
      <c r="D85" s="294">
        <v>249268</v>
      </c>
      <c r="E85" s="294">
        <v>205205</v>
      </c>
      <c r="F85" s="294">
        <v>198336</v>
      </c>
      <c r="G85" s="294">
        <v>191468</v>
      </c>
      <c r="H85" s="294">
        <v>186998</v>
      </c>
      <c r="I85" s="294">
        <v>186998</v>
      </c>
      <c r="J85" s="294">
        <v>173413</v>
      </c>
      <c r="K85" s="294">
        <v>167165</v>
      </c>
      <c r="L85" s="294">
        <v>108510</v>
      </c>
      <c r="M85" s="294">
        <v>108016</v>
      </c>
      <c r="N85" s="812"/>
      <c r="O85" s="294">
        <v>27</v>
      </c>
      <c r="P85" s="294">
        <v>24</v>
      </c>
      <c r="Q85" s="294">
        <v>24</v>
      </c>
      <c r="R85" s="294">
        <v>24</v>
      </c>
      <c r="S85" s="294">
        <v>24</v>
      </c>
      <c r="T85" s="294">
        <v>24</v>
      </c>
      <c r="U85" s="294">
        <v>23</v>
      </c>
      <c r="V85" s="294">
        <v>23</v>
      </c>
      <c r="W85" s="294">
        <v>20</v>
      </c>
      <c r="X85" s="294">
        <v>19</v>
      </c>
      <c r="Y85" s="814">
        <v>1</v>
      </c>
      <c r="Z85" s="814"/>
      <c r="AA85" s="814"/>
      <c r="AB85" s="814"/>
      <c r="AC85" s="814"/>
      <c r="AD85" s="814"/>
      <c r="AE85" s="814"/>
      <c r="AF85" s="814"/>
      <c r="AG85" s="814"/>
      <c r="AH85" s="814"/>
      <c r="AI85" s="814"/>
      <c r="AJ85" s="814"/>
      <c r="AK85" s="814"/>
      <c r="AL85" s="814"/>
      <c r="AM85" s="295">
        <f>SUM(Y85:AL85)</f>
        <v>1</v>
      </c>
    </row>
    <row r="86" spans="1:42" ht="15.5" outlineLevel="1">
      <c r="B86" s="293" t="s">
        <v>267</v>
      </c>
      <c r="C86" s="812" t="s">
        <v>163</v>
      </c>
      <c r="D86" s="294">
        <v>0</v>
      </c>
      <c r="E86" s="294">
        <v>0</v>
      </c>
      <c r="F86" s="294">
        <v>0</v>
      </c>
      <c r="G86" s="294">
        <v>0</v>
      </c>
      <c r="H86" s="294">
        <v>0</v>
      </c>
      <c r="I86" s="294">
        <v>0</v>
      </c>
      <c r="J86" s="294">
        <v>0</v>
      </c>
      <c r="K86" s="294">
        <v>0</v>
      </c>
      <c r="L86" s="294">
        <v>0</v>
      </c>
      <c r="M86" s="294">
        <v>0</v>
      </c>
      <c r="N86" s="812"/>
      <c r="O86" s="294">
        <v>0</v>
      </c>
      <c r="P86" s="294">
        <v>0</v>
      </c>
      <c r="Q86" s="294">
        <v>0</v>
      </c>
      <c r="R86" s="294">
        <v>0</v>
      </c>
      <c r="S86" s="294">
        <v>0</v>
      </c>
      <c r="T86" s="294">
        <v>0</v>
      </c>
      <c r="U86" s="294">
        <v>0</v>
      </c>
      <c r="V86" s="294">
        <v>0</v>
      </c>
      <c r="W86" s="294">
        <v>0</v>
      </c>
      <c r="X86" s="294">
        <v>0</v>
      </c>
      <c r="Y86" s="816">
        <f t="shared" ref="Y86:AL86" si="64">Y85</f>
        <v>1</v>
      </c>
      <c r="Z86" s="816">
        <f t="shared" si="64"/>
        <v>0</v>
      </c>
      <c r="AA86" s="816">
        <f t="shared" si="64"/>
        <v>0</v>
      </c>
      <c r="AB86" s="816">
        <f t="shared" si="64"/>
        <v>0</v>
      </c>
      <c r="AC86" s="816">
        <f t="shared" si="64"/>
        <v>0</v>
      </c>
      <c r="AD86" s="816">
        <f t="shared" si="64"/>
        <v>0</v>
      </c>
      <c r="AE86" s="816">
        <f t="shared" si="64"/>
        <v>0</v>
      </c>
      <c r="AF86" s="816">
        <f t="shared" si="64"/>
        <v>0</v>
      </c>
      <c r="AG86" s="816">
        <f t="shared" si="64"/>
        <v>0</v>
      </c>
      <c r="AH86" s="816">
        <f t="shared" si="64"/>
        <v>0</v>
      </c>
      <c r="AI86" s="816">
        <f t="shared" si="64"/>
        <v>0</v>
      </c>
      <c r="AJ86" s="816">
        <f t="shared" si="64"/>
        <v>0</v>
      </c>
      <c r="AK86" s="816">
        <f t="shared" si="64"/>
        <v>0</v>
      </c>
      <c r="AL86" s="816">
        <f t="shared" si="64"/>
        <v>0</v>
      </c>
      <c r="AM86" s="296"/>
    </row>
    <row r="87" spans="1:42" s="480" customFormat="1" ht="15.5" outlineLevel="1">
      <c r="A87" s="488"/>
      <c r="B87" s="293"/>
      <c r="C87" s="812"/>
      <c r="D87" s="812"/>
      <c r="E87" s="812"/>
      <c r="F87" s="812"/>
      <c r="G87" s="812"/>
      <c r="H87" s="812"/>
      <c r="I87" s="812"/>
      <c r="J87" s="812"/>
      <c r="K87" s="812"/>
      <c r="L87" s="812"/>
      <c r="M87" s="812"/>
      <c r="N87" s="812"/>
      <c r="O87" s="812"/>
      <c r="P87" s="812"/>
      <c r="Q87" s="812"/>
      <c r="R87" s="812"/>
      <c r="S87" s="812"/>
      <c r="T87" s="812"/>
      <c r="U87" s="812"/>
      <c r="V87" s="812"/>
      <c r="W87" s="812"/>
      <c r="X87" s="812"/>
      <c r="Y87" s="816"/>
      <c r="Z87" s="816"/>
      <c r="AA87" s="816"/>
      <c r="AB87" s="816"/>
      <c r="AC87" s="816"/>
      <c r="AD87" s="816"/>
      <c r="AE87" s="816"/>
      <c r="AF87" s="816"/>
      <c r="AG87" s="816"/>
      <c r="AH87" s="816"/>
      <c r="AI87" s="816"/>
      <c r="AJ87" s="816"/>
      <c r="AK87" s="816"/>
      <c r="AL87" s="816"/>
      <c r="AM87" s="899"/>
      <c r="AN87" s="594"/>
      <c r="AO87" s="401"/>
      <c r="AP87" s="401"/>
    </row>
    <row r="88" spans="1:42" s="307" customFormat="1" ht="15.5" outlineLevel="1">
      <c r="A88" s="488"/>
      <c r="B88" s="287" t="s">
        <v>489</v>
      </c>
      <c r="C88" s="812"/>
      <c r="D88" s="812"/>
      <c r="E88" s="812"/>
      <c r="F88" s="812"/>
      <c r="G88" s="812"/>
      <c r="H88" s="812"/>
      <c r="I88" s="812"/>
      <c r="J88" s="812"/>
      <c r="K88" s="812"/>
      <c r="L88" s="812"/>
      <c r="M88" s="812"/>
      <c r="N88" s="812"/>
      <c r="O88" s="812"/>
      <c r="P88" s="812"/>
      <c r="Q88" s="812"/>
      <c r="R88" s="812"/>
      <c r="S88" s="812"/>
      <c r="T88" s="812"/>
      <c r="U88" s="812"/>
      <c r="V88" s="812"/>
      <c r="W88" s="812"/>
      <c r="X88" s="812"/>
      <c r="Y88" s="818"/>
      <c r="Z88" s="818"/>
      <c r="AA88" s="818"/>
      <c r="AB88" s="818"/>
      <c r="AC88" s="818"/>
      <c r="AD88" s="818"/>
      <c r="AE88" s="392"/>
      <c r="AF88" s="392"/>
      <c r="AG88" s="392"/>
      <c r="AH88" s="392"/>
      <c r="AI88" s="392"/>
      <c r="AJ88" s="392"/>
      <c r="AK88" s="392"/>
      <c r="AL88" s="392"/>
      <c r="AM88" s="482"/>
      <c r="AN88" s="595"/>
      <c r="AO88" s="283"/>
      <c r="AP88" s="283"/>
    </row>
    <row r="89" spans="1:42" ht="15.5" hidden="1" outlineLevel="1">
      <c r="A89" s="487">
        <v>15</v>
      </c>
      <c r="B89" s="293" t="s">
        <v>494</v>
      </c>
      <c r="C89" s="812" t="s">
        <v>25</v>
      </c>
      <c r="D89" s="294"/>
      <c r="E89" s="294"/>
      <c r="F89" s="294"/>
      <c r="G89" s="294"/>
      <c r="H89" s="294"/>
      <c r="I89" s="294"/>
      <c r="J89" s="294"/>
      <c r="K89" s="294"/>
      <c r="L89" s="294"/>
      <c r="M89" s="294"/>
      <c r="N89" s="294">
        <v>0</v>
      </c>
      <c r="O89" s="294"/>
      <c r="P89" s="294"/>
      <c r="Q89" s="294"/>
      <c r="R89" s="294"/>
      <c r="S89" s="294"/>
      <c r="T89" s="294"/>
      <c r="U89" s="294"/>
      <c r="V89" s="294"/>
      <c r="W89" s="294"/>
      <c r="X89" s="294"/>
      <c r="Y89" s="814"/>
      <c r="Z89" s="814"/>
      <c r="AA89" s="814"/>
      <c r="AB89" s="814"/>
      <c r="AC89" s="814"/>
      <c r="AD89" s="814"/>
      <c r="AE89" s="814"/>
      <c r="AF89" s="814"/>
      <c r="AG89" s="814"/>
      <c r="AH89" s="814"/>
      <c r="AI89" s="814"/>
      <c r="AJ89" s="814"/>
      <c r="AK89" s="814"/>
      <c r="AL89" s="814"/>
      <c r="AM89" s="295">
        <f>SUM(Y89:AL89)</f>
        <v>0</v>
      </c>
    </row>
    <row r="90" spans="1:42" ht="15.5" hidden="1" outlineLevel="1">
      <c r="B90" s="293" t="s">
        <v>267</v>
      </c>
      <c r="C90" s="812" t="s">
        <v>163</v>
      </c>
      <c r="D90" s="294"/>
      <c r="E90" s="294"/>
      <c r="F90" s="294"/>
      <c r="G90" s="294"/>
      <c r="H90" s="294"/>
      <c r="I90" s="294"/>
      <c r="J90" s="294"/>
      <c r="K90" s="294"/>
      <c r="L90" s="294"/>
      <c r="M90" s="294"/>
      <c r="N90" s="294">
        <f>N89</f>
        <v>0</v>
      </c>
      <c r="O90" s="294"/>
      <c r="P90" s="294"/>
      <c r="Q90" s="294"/>
      <c r="R90" s="294"/>
      <c r="S90" s="294"/>
      <c r="T90" s="294"/>
      <c r="U90" s="294"/>
      <c r="V90" s="294"/>
      <c r="W90" s="294"/>
      <c r="X90" s="294"/>
      <c r="Y90" s="816">
        <f t="shared" ref="Y90:AL90" si="65">Y89</f>
        <v>0</v>
      </c>
      <c r="Z90" s="816">
        <f t="shared" si="65"/>
        <v>0</v>
      </c>
      <c r="AA90" s="816">
        <f t="shared" si="65"/>
        <v>0</v>
      </c>
      <c r="AB90" s="816">
        <f t="shared" si="65"/>
        <v>0</v>
      </c>
      <c r="AC90" s="816">
        <f t="shared" si="65"/>
        <v>0</v>
      </c>
      <c r="AD90" s="816">
        <f t="shared" si="65"/>
        <v>0</v>
      </c>
      <c r="AE90" s="816">
        <f t="shared" si="65"/>
        <v>0</v>
      </c>
      <c r="AF90" s="816">
        <f t="shared" si="65"/>
        <v>0</v>
      </c>
      <c r="AG90" s="816">
        <f t="shared" si="65"/>
        <v>0</v>
      </c>
      <c r="AH90" s="816">
        <f t="shared" si="65"/>
        <v>0</v>
      </c>
      <c r="AI90" s="816">
        <f t="shared" si="65"/>
        <v>0</v>
      </c>
      <c r="AJ90" s="816">
        <f t="shared" si="65"/>
        <v>0</v>
      </c>
      <c r="AK90" s="816">
        <f t="shared" si="65"/>
        <v>0</v>
      </c>
      <c r="AL90" s="816">
        <f t="shared" si="65"/>
        <v>0</v>
      </c>
      <c r="AM90" s="296"/>
    </row>
    <row r="91" spans="1:42" ht="15.5" hidden="1" outlineLevel="1">
      <c r="B91" s="313"/>
      <c r="C91" s="821"/>
      <c r="D91" s="812"/>
      <c r="E91" s="812"/>
      <c r="F91" s="812"/>
      <c r="G91" s="812"/>
      <c r="H91" s="812"/>
      <c r="I91" s="812"/>
      <c r="J91" s="812"/>
      <c r="K91" s="812"/>
      <c r="L91" s="812"/>
      <c r="M91" s="812"/>
      <c r="N91" s="812"/>
      <c r="O91" s="812"/>
      <c r="P91" s="812"/>
      <c r="Q91" s="812"/>
      <c r="R91" s="812"/>
      <c r="S91" s="812"/>
      <c r="T91" s="812"/>
      <c r="U91" s="812"/>
      <c r="V91" s="812"/>
      <c r="W91" s="812"/>
      <c r="X91" s="812"/>
      <c r="Y91" s="818"/>
      <c r="Z91" s="818"/>
      <c r="AA91" s="818"/>
      <c r="AB91" s="818"/>
      <c r="AC91" s="818"/>
      <c r="AD91" s="818"/>
      <c r="AE91" s="818"/>
      <c r="AF91" s="818"/>
      <c r="AG91" s="818"/>
      <c r="AH91" s="818"/>
      <c r="AI91" s="818"/>
      <c r="AJ91" s="818"/>
      <c r="AK91" s="818"/>
      <c r="AL91" s="818"/>
      <c r="AM91" s="305"/>
    </row>
    <row r="92" spans="1:42" s="283" customFormat="1" ht="15.5" hidden="1" outlineLevel="1">
      <c r="A92" s="487">
        <v>16</v>
      </c>
      <c r="B92" s="321" t="s">
        <v>490</v>
      </c>
      <c r="C92" s="812" t="s">
        <v>25</v>
      </c>
      <c r="D92" s="294"/>
      <c r="E92" s="294"/>
      <c r="F92" s="294"/>
      <c r="G92" s="294"/>
      <c r="H92" s="294"/>
      <c r="I92" s="294"/>
      <c r="J92" s="294"/>
      <c r="K92" s="294"/>
      <c r="L92" s="294"/>
      <c r="M92" s="294"/>
      <c r="N92" s="294">
        <v>0</v>
      </c>
      <c r="O92" s="294"/>
      <c r="P92" s="294"/>
      <c r="Q92" s="294"/>
      <c r="R92" s="294"/>
      <c r="S92" s="294"/>
      <c r="T92" s="294"/>
      <c r="U92" s="294"/>
      <c r="V92" s="294"/>
      <c r="W92" s="294"/>
      <c r="X92" s="294"/>
      <c r="Y92" s="814"/>
      <c r="Z92" s="814"/>
      <c r="AA92" s="814"/>
      <c r="AB92" s="814"/>
      <c r="AC92" s="814"/>
      <c r="AD92" s="814"/>
      <c r="AE92" s="814"/>
      <c r="AF92" s="814"/>
      <c r="AG92" s="814"/>
      <c r="AH92" s="814"/>
      <c r="AI92" s="814"/>
      <c r="AJ92" s="814"/>
      <c r="AK92" s="814"/>
      <c r="AL92" s="814"/>
      <c r="AM92" s="295">
        <f>SUM(Y92:AL92)</f>
        <v>0</v>
      </c>
    </row>
    <row r="93" spans="1:42" s="283" customFormat="1" ht="15.5" hidden="1" outlineLevel="1">
      <c r="A93" s="487"/>
      <c r="B93" s="321" t="s">
        <v>267</v>
      </c>
      <c r="C93" s="812" t="s">
        <v>163</v>
      </c>
      <c r="D93" s="294"/>
      <c r="E93" s="294"/>
      <c r="F93" s="294"/>
      <c r="G93" s="294"/>
      <c r="H93" s="294"/>
      <c r="I93" s="294"/>
      <c r="J93" s="294"/>
      <c r="K93" s="294"/>
      <c r="L93" s="294"/>
      <c r="M93" s="294"/>
      <c r="N93" s="294">
        <f>N92</f>
        <v>0</v>
      </c>
      <c r="O93" s="294"/>
      <c r="P93" s="294"/>
      <c r="Q93" s="294"/>
      <c r="R93" s="294"/>
      <c r="S93" s="294"/>
      <c r="T93" s="294"/>
      <c r="U93" s="294"/>
      <c r="V93" s="294"/>
      <c r="W93" s="294"/>
      <c r="X93" s="294"/>
      <c r="Y93" s="816">
        <f t="shared" ref="Y93:AL93" si="66">Y92</f>
        <v>0</v>
      </c>
      <c r="Z93" s="816">
        <f t="shared" si="66"/>
        <v>0</v>
      </c>
      <c r="AA93" s="816">
        <f t="shared" si="66"/>
        <v>0</v>
      </c>
      <c r="AB93" s="816">
        <f t="shared" si="66"/>
        <v>0</v>
      </c>
      <c r="AC93" s="816">
        <f t="shared" si="66"/>
        <v>0</v>
      </c>
      <c r="AD93" s="816">
        <f t="shared" si="66"/>
        <v>0</v>
      </c>
      <c r="AE93" s="816">
        <f t="shared" si="66"/>
        <v>0</v>
      </c>
      <c r="AF93" s="816">
        <f t="shared" si="66"/>
        <v>0</v>
      </c>
      <c r="AG93" s="816">
        <f t="shared" si="66"/>
        <v>0</v>
      </c>
      <c r="AH93" s="816">
        <f t="shared" si="66"/>
        <v>0</v>
      </c>
      <c r="AI93" s="816">
        <f t="shared" si="66"/>
        <v>0</v>
      </c>
      <c r="AJ93" s="816">
        <f t="shared" si="66"/>
        <v>0</v>
      </c>
      <c r="AK93" s="816">
        <f t="shared" si="66"/>
        <v>0</v>
      </c>
      <c r="AL93" s="816">
        <f t="shared" si="66"/>
        <v>0</v>
      </c>
      <c r="AM93" s="296"/>
    </row>
    <row r="94" spans="1:42" s="283" customFormat="1" ht="15.5" hidden="1" outlineLevel="1">
      <c r="A94" s="487"/>
      <c r="B94" s="321"/>
      <c r="C94" s="812"/>
      <c r="D94" s="812"/>
      <c r="E94" s="812"/>
      <c r="F94" s="812"/>
      <c r="G94" s="812"/>
      <c r="H94" s="812"/>
      <c r="I94" s="812"/>
      <c r="J94" s="812"/>
      <c r="K94" s="812"/>
      <c r="L94" s="812"/>
      <c r="M94" s="812"/>
      <c r="N94" s="812"/>
      <c r="O94" s="812"/>
      <c r="P94" s="812"/>
      <c r="Q94" s="812"/>
      <c r="R94" s="812"/>
      <c r="S94" s="812"/>
      <c r="T94" s="812"/>
      <c r="U94" s="812"/>
      <c r="V94" s="812"/>
      <c r="W94" s="812"/>
      <c r="X94" s="812"/>
      <c r="Y94" s="818"/>
      <c r="Z94" s="818"/>
      <c r="AA94" s="818"/>
      <c r="AB94" s="818"/>
      <c r="AC94" s="818"/>
      <c r="AD94" s="818"/>
      <c r="AE94" s="392"/>
      <c r="AF94" s="392"/>
      <c r="AG94" s="392"/>
      <c r="AH94" s="392"/>
      <c r="AI94" s="392"/>
      <c r="AJ94" s="392"/>
      <c r="AK94" s="392"/>
      <c r="AL94" s="392"/>
      <c r="AM94" s="311"/>
    </row>
    <row r="95" spans="1:42" ht="15.5" hidden="1" outlineLevel="1">
      <c r="B95" s="900" t="s">
        <v>495</v>
      </c>
      <c r="C95" s="832"/>
      <c r="D95" s="811"/>
      <c r="E95" s="811"/>
      <c r="F95" s="811"/>
      <c r="G95" s="811"/>
      <c r="H95" s="811"/>
      <c r="I95" s="811"/>
      <c r="J95" s="811"/>
      <c r="K95" s="811"/>
      <c r="L95" s="811"/>
      <c r="M95" s="811"/>
      <c r="N95" s="811"/>
      <c r="O95" s="810"/>
      <c r="P95" s="810"/>
      <c r="Q95" s="810"/>
      <c r="R95" s="810"/>
      <c r="S95" s="810"/>
      <c r="T95" s="810"/>
      <c r="U95" s="810"/>
      <c r="V95" s="810"/>
      <c r="W95" s="810"/>
      <c r="X95" s="810"/>
      <c r="Y95" s="823"/>
      <c r="Z95" s="823"/>
      <c r="AA95" s="823"/>
      <c r="AB95" s="823"/>
      <c r="AC95" s="823"/>
      <c r="AD95" s="823"/>
      <c r="AE95" s="823"/>
      <c r="AF95" s="823"/>
      <c r="AG95" s="823"/>
      <c r="AH95" s="823"/>
      <c r="AI95" s="823"/>
      <c r="AJ95" s="823"/>
      <c r="AK95" s="823"/>
      <c r="AL95" s="823"/>
      <c r="AM95" s="291"/>
    </row>
    <row r="96" spans="1:42" ht="15.5" hidden="1" outlineLevel="1">
      <c r="A96" s="487">
        <v>17</v>
      </c>
      <c r="B96" s="485" t="s">
        <v>112</v>
      </c>
      <c r="C96" s="812" t="s">
        <v>25</v>
      </c>
      <c r="D96" s="294"/>
      <c r="E96" s="294"/>
      <c r="F96" s="294"/>
      <c r="G96" s="294"/>
      <c r="H96" s="294"/>
      <c r="I96" s="294"/>
      <c r="J96" s="294"/>
      <c r="K96" s="294"/>
      <c r="L96" s="294"/>
      <c r="M96" s="294"/>
      <c r="N96" s="294">
        <v>12</v>
      </c>
      <c r="O96" s="294"/>
      <c r="P96" s="294"/>
      <c r="Q96" s="294"/>
      <c r="R96" s="294"/>
      <c r="S96" s="294"/>
      <c r="T96" s="294"/>
      <c r="U96" s="294"/>
      <c r="V96" s="294"/>
      <c r="W96" s="294"/>
      <c r="X96" s="294"/>
      <c r="Y96" s="865"/>
      <c r="Z96" s="814"/>
      <c r="AA96" s="814"/>
      <c r="AB96" s="814"/>
      <c r="AC96" s="814"/>
      <c r="AD96" s="814"/>
      <c r="AE96" s="814"/>
      <c r="AF96" s="391"/>
      <c r="AG96" s="391"/>
      <c r="AH96" s="391"/>
      <c r="AI96" s="391"/>
      <c r="AJ96" s="391"/>
      <c r="AK96" s="391"/>
      <c r="AL96" s="391"/>
      <c r="AM96" s="295">
        <f>SUM(Y96:AL96)</f>
        <v>0</v>
      </c>
    </row>
    <row r="97" spans="1:39" ht="15.5" hidden="1" outlineLevel="1">
      <c r="B97" s="293" t="s">
        <v>267</v>
      </c>
      <c r="C97" s="812" t="s">
        <v>163</v>
      </c>
      <c r="D97" s="294"/>
      <c r="E97" s="294"/>
      <c r="F97" s="294"/>
      <c r="G97" s="294"/>
      <c r="H97" s="294"/>
      <c r="I97" s="294"/>
      <c r="J97" s="294"/>
      <c r="K97" s="294"/>
      <c r="L97" s="294"/>
      <c r="M97" s="294"/>
      <c r="N97" s="294">
        <f>N96</f>
        <v>12</v>
      </c>
      <c r="O97" s="294"/>
      <c r="P97" s="294"/>
      <c r="Q97" s="294"/>
      <c r="R97" s="294"/>
      <c r="S97" s="294"/>
      <c r="T97" s="294"/>
      <c r="U97" s="294"/>
      <c r="V97" s="294"/>
      <c r="W97" s="294"/>
      <c r="X97" s="294"/>
      <c r="Y97" s="816">
        <f>Y96</f>
        <v>0</v>
      </c>
      <c r="Z97" s="816">
        <f t="shared" ref="Z97:AL97" si="67">Z96</f>
        <v>0</v>
      </c>
      <c r="AA97" s="816">
        <f t="shared" si="67"/>
        <v>0</v>
      </c>
      <c r="AB97" s="816">
        <f t="shared" si="67"/>
        <v>0</v>
      </c>
      <c r="AC97" s="816">
        <f t="shared" si="67"/>
        <v>0</v>
      </c>
      <c r="AD97" s="816">
        <f t="shared" si="67"/>
        <v>0</v>
      </c>
      <c r="AE97" s="816">
        <f t="shared" si="67"/>
        <v>0</v>
      </c>
      <c r="AF97" s="816">
        <f t="shared" si="67"/>
        <v>0</v>
      </c>
      <c r="AG97" s="816">
        <f t="shared" si="67"/>
        <v>0</v>
      </c>
      <c r="AH97" s="816">
        <f t="shared" si="67"/>
        <v>0</v>
      </c>
      <c r="AI97" s="816">
        <f t="shared" si="67"/>
        <v>0</v>
      </c>
      <c r="AJ97" s="816">
        <f t="shared" si="67"/>
        <v>0</v>
      </c>
      <c r="AK97" s="816">
        <f t="shared" si="67"/>
        <v>0</v>
      </c>
      <c r="AL97" s="816">
        <f t="shared" si="67"/>
        <v>0</v>
      </c>
      <c r="AM97" s="305"/>
    </row>
    <row r="98" spans="1:39" ht="15.5" hidden="1" outlineLevel="1">
      <c r="B98" s="293"/>
      <c r="C98" s="812"/>
      <c r="D98" s="812"/>
      <c r="E98" s="812"/>
      <c r="F98" s="812"/>
      <c r="G98" s="812"/>
      <c r="H98" s="812"/>
      <c r="I98" s="812"/>
      <c r="J98" s="812"/>
      <c r="K98" s="812"/>
      <c r="L98" s="812"/>
      <c r="M98" s="812"/>
      <c r="N98" s="812"/>
      <c r="O98" s="812"/>
      <c r="P98" s="812"/>
      <c r="Q98" s="812"/>
      <c r="R98" s="812"/>
      <c r="S98" s="812"/>
      <c r="T98" s="812"/>
      <c r="U98" s="812"/>
      <c r="V98" s="812"/>
      <c r="W98" s="812"/>
      <c r="X98" s="812"/>
      <c r="Y98" s="830"/>
      <c r="Z98" s="901"/>
      <c r="AA98" s="901"/>
      <c r="AB98" s="901"/>
      <c r="AC98" s="901"/>
      <c r="AD98" s="901"/>
      <c r="AE98" s="901"/>
      <c r="AF98" s="901"/>
      <c r="AG98" s="901"/>
      <c r="AH98" s="901"/>
      <c r="AI98" s="901"/>
      <c r="AJ98" s="901"/>
      <c r="AK98" s="901"/>
      <c r="AL98" s="901"/>
      <c r="AM98" s="305"/>
    </row>
    <row r="99" spans="1:39" ht="15.5" hidden="1" outlineLevel="1">
      <c r="A99" s="487">
        <v>18</v>
      </c>
      <c r="B99" s="485" t="s">
        <v>109</v>
      </c>
      <c r="C99" s="812" t="s">
        <v>25</v>
      </c>
      <c r="D99" s="294"/>
      <c r="E99" s="294"/>
      <c r="F99" s="294"/>
      <c r="G99" s="294"/>
      <c r="H99" s="294"/>
      <c r="I99" s="294"/>
      <c r="J99" s="294"/>
      <c r="K99" s="294"/>
      <c r="L99" s="294"/>
      <c r="M99" s="294"/>
      <c r="N99" s="294">
        <v>12</v>
      </c>
      <c r="O99" s="294"/>
      <c r="P99" s="294"/>
      <c r="Q99" s="294"/>
      <c r="R99" s="294"/>
      <c r="S99" s="294"/>
      <c r="T99" s="294"/>
      <c r="U99" s="294"/>
      <c r="V99" s="294"/>
      <c r="W99" s="294"/>
      <c r="X99" s="294"/>
      <c r="Y99" s="865"/>
      <c r="Z99" s="814"/>
      <c r="AA99" s="814"/>
      <c r="AB99" s="814"/>
      <c r="AC99" s="814"/>
      <c r="AD99" s="814"/>
      <c r="AE99" s="814"/>
      <c r="AF99" s="391"/>
      <c r="AG99" s="391"/>
      <c r="AH99" s="391"/>
      <c r="AI99" s="391"/>
      <c r="AJ99" s="391"/>
      <c r="AK99" s="391"/>
      <c r="AL99" s="391"/>
      <c r="AM99" s="295">
        <f>SUM(Y99:AL99)</f>
        <v>0</v>
      </c>
    </row>
    <row r="100" spans="1:39" ht="15.5" hidden="1" outlineLevel="1">
      <c r="B100" s="293" t="s">
        <v>267</v>
      </c>
      <c r="C100" s="812" t="s">
        <v>163</v>
      </c>
      <c r="D100" s="294"/>
      <c r="E100" s="294"/>
      <c r="F100" s="294"/>
      <c r="G100" s="294"/>
      <c r="H100" s="294"/>
      <c r="I100" s="294"/>
      <c r="J100" s="294"/>
      <c r="K100" s="294"/>
      <c r="L100" s="294"/>
      <c r="M100" s="294"/>
      <c r="N100" s="294">
        <f>N99</f>
        <v>12</v>
      </c>
      <c r="O100" s="294"/>
      <c r="P100" s="294"/>
      <c r="Q100" s="294"/>
      <c r="R100" s="294"/>
      <c r="S100" s="294"/>
      <c r="T100" s="294"/>
      <c r="U100" s="294"/>
      <c r="V100" s="294"/>
      <c r="W100" s="294"/>
      <c r="X100" s="294"/>
      <c r="Y100" s="816">
        <f>Y99</f>
        <v>0</v>
      </c>
      <c r="Z100" s="816">
        <f t="shared" ref="Z100:AL100" si="68">Z99</f>
        <v>0</v>
      </c>
      <c r="AA100" s="816">
        <f t="shared" si="68"/>
        <v>0</v>
      </c>
      <c r="AB100" s="816">
        <f t="shared" si="68"/>
        <v>0</v>
      </c>
      <c r="AC100" s="816">
        <f t="shared" si="68"/>
        <v>0</v>
      </c>
      <c r="AD100" s="816">
        <f t="shared" si="68"/>
        <v>0</v>
      </c>
      <c r="AE100" s="816">
        <f t="shared" si="68"/>
        <v>0</v>
      </c>
      <c r="AF100" s="816">
        <f t="shared" si="68"/>
        <v>0</v>
      </c>
      <c r="AG100" s="816">
        <f t="shared" si="68"/>
        <v>0</v>
      </c>
      <c r="AH100" s="816">
        <f t="shared" si="68"/>
        <v>0</v>
      </c>
      <c r="AI100" s="816">
        <f t="shared" si="68"/>
        <v>0</v>
      </c>
      <c r="AJ100" s="816">
        <f t="shared" si="68"/>
        <v>0</v>
      </c>
      <c r="AK100" s="816">
        <f t="shared" si="68"/>
        <v>0</v>
      </c>
      <c r="AL100" s="816">
        <f t="shared" si="68"/>
        <v>0</v>
      </c>
      <c r="AM100" s="305"/>
    </row>
    <row r="101" spans="1:39" ht="15.5" hidden="1" outlineLevel="1">
      <c r="B101" s="319"/>
      <c r="C101" s="812"/>
      <c r="D101" s="812"/>
      <c r="E101" s="812"/>
      <c r="F101" s="812"/>
      <c r="G101" s="812"/>
      <c r="H101" s="812"/>
      <c r="I101" s="812"/>
      <c r="J101" s="812"/>
      <c r="K101" s="812"/>
      <c r="L101" s="812"/>
      <c r="M101" s="812"/>
      <c r="N101" s="812"/>
      <c r="O101" s="812"/>
      <c r="P101" s="812"/>
      <c r="Q101" s="812"/>
      <c r="R101" s="812"/>
      <c r="S101" s="812"/>
      <c r="T101" s="812"/>
      <c r="U101" s="812"/>
      <c r="V101" s="812"/>
      <c r="W101" s="812"/>
      <c r="X101" s="812"/>
      <c r="Y101" s="833"/>
      <c r="Z101" s="834"/>
      <c r="AA101" s="834"/>
      <c r="AB101" s="834"/>
      <c r="AC101" s="834"/>
      <c r="AD101" s="834"/>
      <c r="AE101" s="834"/>
      <c r="AF101" s="834"/>
      <c r="AG101" s="834"/>
      <c r="AH101" s="834"/>
      <c r="AI101" s="834"/>
      <c r="AJ101" s="834"/>
      <c r="AK101" s="834"/>
      <c r="AL101" s="834"/>
      <c r="AM101" s="296"/>
    </row>
    <row r="102" spans="1:39" ht="15.5" hidden="1" outlineLevel="1">
      <c r="A102" s="487">
        <v>19</v>
      </c>
      <c r="B102" s="485" t="s">
        <v>111</v>
      </c>
      <c r="C102" s="812"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865"/>
      <c r="Z102" s="814"/>
      <c r="AA102" s="814"/>
      <c r="AB102" s="814"/>
      <c r="AC102" s="814"/>
      <c r="AD102" s="814"/>
      <c r="AE102" s="814"/>
      <c r="AF102" s="391"/>
      <c r="AG102" s="391"/>
      <c r="AH102" s="391"/>
      <c r="AI102" s="391"/>
      <c r="AJ102" s="391"/>
      <c r="AK102" s="391"/>
      <c r="AL102" s="391"/>
      <c r="AM102" s="295">
        <f>SUM(Y102:AL102)</f>
        <v>0</v>
      </c>
    </row>
    <row r="103" spans="1:39" ht="15.5" hidden="1" outlineLevel="1">
      <c r="B103" s="293" t="s">
        <v>267</v>
      </c>
      <c r="C103" s="812"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816">
        <f>Y102</f>
        <v>0</v>
      </c>
      <c r="Z103" s="816">
        <f t="shared" ref="Z103:AL103" si="69">Z102</f>
        <v>0</v>
      </c>
      <c r="AA103" s="816">
        <f t="shared" si="69"/>
        <v>0</v>
      </c>
      <c r="AB103" s="816">
        <f t="shared" si="69"/>
        <v>0</v>
      </c>
      <c r="AC103" s="816">
        <f t="shared" si="69"/>
        <v>0</v>
      </c>
      <c r="AD103" s="816">
        <f t="shared" si="69"/>
        <v>0</v>
      </c>
      <c r="AE103" s="816">
        <f t="shared" si="69"/>
        <v>0</v>
      </c>
      <c r="AF103" s="816">
        <f t="shared" si="69"/>
        <v>0</v>
      </c>
      <c r="AG103" s="816">
        <f t="shared" si="69"/>
        <v>0</v>
      </c>
      <c r="AH103" s="816">
        <f t="shared" si="69"/>
        <v>0</v>
      </c>
      <c r="AI103" s="816">
        <f t="shared" si="69"/>
        <v>0</v>
      </c>
      <c r="AJ103" s="816">
        <f t="shared" si="69"/>
        <v>0</v>
      </c>
      <c r="AK103" s="816">
        <f t="shared" si="69"/>
        <v>0</v>
      </c>
      <c r="AL103" s="816">
        <f t="shared" si="69"/>
        <v>0</v>
      </c>
      <c r="AM103" s="296"/>
    </row>
    <row r="104" spans="1:39" ht="15.5" hidden="1" outlineLevel="1">
      <c r="B104" s="319"/>
      <c r="C104" s="812"/>
      <c r="D104" s="812"/>
      <c r="E104" s="812"/>
      <c r="F104" s="812"/>
      <c r="G104" s="812"/>
      <c r="H104" s="812"/>
      <c r="I104" s="812"/>
      <c r="J104" s="812"/>
      <c r="K104" s="812"/>
      <c r="L104" s="812"/>
      <c r="M104" s="812"/>
      <c r="N104" s="812"/>
      <c r="O104" s="812"/>
      <c r="P104" s="812"/>
      <c r="Q104" s="812"/>
      <c r="R104" s="812"/>
      <c r="S104" s="812"/>
      <c r="T104" s="812"/>
      <c r="U104" s="812"/>
      <c r="V104" s="812"/>
      <c r="W104" s="812"/>
      <c r="X104" s="812"/>
      <c r="Y104" s="818"/>
      <c r="Z104" s="818"/>
      <c r="AA104" s="818"/>
      <c r="AB104" s="818"/>
      <c r="AC104" s="818"/>
      <c r="AD104" s="818"/>
      <c r="AE104" s="818"/>
      <c r="AF104" s="818"/>
      <c r="AG104" s="818"/>
      <c r="AH104" s="818"/>
      <c r="AI104" s="818"/>
      <c r="AJ104" s="818"/>
      <c r="AK104" s="818"/>
      <c r="AL104" s="818"/>
      <c r="AM104" s="305"/>
    </row>
    <row r="105" spans="1:39" ht="15.5" hidden="1" outlineLevel="1">
      <c r="A105" s="487">
        <v>20</v>
      </c>
      <c r="B105" s="485" t="s">
        <v>110</v>
      </c>
      <c r="C105" s="812"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865"/>
      <c r="Z105" s="814"/>
      <c r="AA105" s="814"/>
      <c r="AB105" s="814"/>
      <c r="AC105" s="814"/>
      <c r="AD105" s="814"/>
      <c r="AE105" s="814"/>
      <c r="AF105" s="391"/>
      <c r="AG105" s="391"/>
      <c r="AH105" s="391"/>
      <c r="AI105" s="391"/>
      <c r="AJ105" s="391"/>
      <c r="AK105" s="391"/>
      <c r="AL105" s="391"/>
      <c r="AM105" s="295">
        <f>SUM(Y105:AL105)</f>
        <v>0</v>
      </c>
    </row>
    <row r="106" spans="1:39" ht="15.5" hidden="1" outlineLevel="1">
      <c r="B106" s="293" t="s">
        <v>267</v>
      </c>
      <c r="C106" s="812"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816">
        <f t="shared" ref="Y106:AL106" si="70">Y105</f>
        <v>0</v>
      </c>
      <c r="Z106" s="816">
        <f t="shared" si="70"/>
        <v>0</v>
      </c>
      <c r="AA106" s="816">
        <f t="shared" si="70"/>
        <v>0</v>
      </c>
      <c r="AB106" s="816">
        <f t="shared" si="70"/>
        <v>0</v>
      </c>
      <c r="AC106" s="816">
        <f t="shared" si="70"/>
        <v>0</v>
      </c>
      <c r="AD106" s="816">
        <f t="shared" si="70"/>
        <v>0</v>
      </c>
      <c r="AE106" s="816">
        <f t="shared" si="70"/>
        <v>0</v>
      </c>
      <c r="AF106" s="816">
        <f t="shared" si="70"/>
        <v>0</v>
      </c>
      <c r="AG106" s="816">
        <f t="shared" si="70"/>
        <v>0</v>
      </c>
      <c r="AH106" s="816">
        <f t="shared" si="70"/>
        <v>0</v>
      </c>
      <c r="AI106" s="816">
        <f t="shared" si="70"/>
        <v>0</v>
      </c>
      <c r="AJ106" s="816">
        <f t="shared" si="70"/>
        <v>0</v>
      </c>
      <c r="AK106" s="816">
        <f t="shared" si="70"/>
        <v>0</v>
      </c>
      <c r="AL106" s="816">
        <f t="shared" si="70"/>
        <v>0</v>
      </c>
      <c r="AM106" s="305"/>
    </row>
    <row r="107" spans="1:39" ht="15.5" hidden="1" outlineLevel="1">
      <c r="B107" s="320"/>
      <c r="C107" s="835"/>
      <c r="D107" s="812"/>
      <c r="E107" s="812"/>
      <c r="F107" s="812"/>
      <c r="G107" s="812"/>
      <c r="H107" s="812"/>
      <c r="I107" s="812"/>
      <c r="J107" s="812"/>
      <c r="K107" s="812"/>
      <c r="L107" s="812"/>
      <c r="M107" s="812"/>
      <c r="N107" s="835"/>
      <c r="O107" s="812"/>
      <c r="P107" s="812"/>
      <c r="Q107" s="812"/>
      <c r="R107" s="812"/>
      <c r="S107" s="812"/>
      <c r="T107" s="812"/>
      <c r="U107" s="812"/>
      <c r="V107" s="812"/>
      <c r="W107" s="812"/>
      <c r="X107" s="812"/>
      <c r="Y107" s="818"/>
      <c r="Z107" s="818"/>
      <c r="AA107" s="818"/>
      <c r="AB107" s="818"/>
      <c r="AC107" s="818"/>
      <c r="AD107" s="818"/>
      <c r="AE107" s="818"/>
      <c r="AF107" s="818"/>
      <c r="AG107" s="818"/>
      <c r="AH107" s="818"/>
      <c r="AI107" s="818"/>
      <c r="AJ107" s="818"/>
      <c r="AK107" s="818"/>
      <c r="AL107" s="818"/>
      <c r="AM107" s="305"/>
    </row>
    <row r="108" spans="1:39" ht="15.5" outlineLevel="1">
      <c r="B108" s="483" t="s">
        <v>502</v>
      </c>
      <c r="C108" s="812"/>
      <c r="D108" s="812"/>
      <c r="E108" s="812"/>
      <c r="F108" s="812"/>
      <c r="G108" s="812"/>
      <c r="H108" s="812"/>
      <c r="I108" s="812"/>
      <c r="J108" s="812"/>
      <c r="K108" s="812"/>
      <c r="L108" s="812"/>
      <c r="M108" s="812"/>
      <c r="N108" s="812"/>
      <c r="O108" s="812"/>
      <c r="P108" s="812"/>
      <c r="Q108" s="812"/>
      <c r="R108" s="812"/>
      <c r="S108" s="812"/>
      <c r="T108" s="812"/>
      <c r="U108" s="812"/>
      <c r="V108" s="812"/>
      <c r="W108" s="812"/>
      <c r="X108" s="812"/>
      <c r="Y108" s="830"/>
      <c r="Z108" s="901"/>
      <c r="AA108" s="901"/>
      <c r="AB108" s="901"/>
      <c r="AC108" s="901"/>
      <c r="AD108" s="901"/>
      <c r="AE108" s="901"/>
      <c r="AF108" s="901"/>
      <c r="AG108" s="901"/>
      <c r="AH108" s="901"/>
      <c r="AI108" s="901"/>
      <c r="AJ108" s="901"/>
      <c r="AK108" s="901"/>
      <c r="AL108" s="901"/>
      <c r="AM108" s="305"/>
    </row>
    <row r="109" spans="1:39" ht="15.5" outlineLevel="1">
      <c r="B109" s="287" t="s">
        <v>498</v>
      </c>
      <c r="C109" s="812"/>
      <c r="D109" s="812"/>
      <c r="E109" s="812"/>
      <c r="F109" s="812"/>
      <c r="G109" s="812"/>
      <c r="H109" s="812"/>
      <c r="I109" s="812"/>
      <c r="J109" s="812"/>
      <c r="K109" s="812"/>
      <c r="L109" s="812"/>
      <c r="M109" s="812"/>
      <c r="N109" s="812"/>
      <c r="O109" s="812"/>
      <c r="P109" s="812"/>
      <c r="Q109" s="812"/>
      <c r="R109" s="812"/>
      <c r="S109" s="812"/>
      <c r="T109" s="812"/>
      <c r="U109" s="812"/>
      <c r="V109" s="812"/>
      <c r="W109" s="812"/>
      <c r="X109" s="812"/>
      <c r="Y109" s="830"/>
      <c r="Z109" s="901"/>
      <c r="AA109" s="901"/>
      <c r="AB109" s="901"/>
      <c r="AC109" s="901"/>
      <c r="AD109" s="901"/>
      <c r="AE109" s="901"/>
      <c r="AF109" s="901"/>
      <c r="AG109" s="901"/>
      <c r="AH109" s="901"/>
      <c r="AI109" s="901"/>
      <c r="AJ109" s="901"/>
      <c r="AK109" s="901"/>
      <c r="AL109" s="901"/>
      <c r="AM109" s="305"/>
    </row>
    <row r="110" spans="1:39" ht="15.5" outlineLevel="1">
      <c r="A110" s="487">
        <v>21</v>
      </c>
      <c r="B110" s="485" t="s">
        <v>95</v>
      </c>
      <c r="C110" s="812" t="s">
        <v>25</v>
      </c>
      <c r="D110" s="294">
        <v>588675</v>
      </c>
      <c r="E110" s="294">
        <v>583901</v>
      </c>
      <c r="F110" s="294">
        <v>583901</v>
      </c>
      <c r="G110" s="294">
        <v>583901</v>
      </c>
      <c r="H110" s="294">
        <v>583901</v>
      </c>
      <c r="I110" s="294">
        <v>583901</v>
      </c>
      <c r="J110" s="294">
        <v>583901</v>
      </c>
      <c r="K110" s="294">
        <v>583529</v>
      </c>
      <c r="L110" s="294">
        <v>583529</v>
      </c>
      <c r="M110" s="294">
        <v>583529</v>
      </c>
      <c r="N110" s="812"/>
      <c r="O110" s="294">
        <v>38</v>
      </c>
      <c r="P110" s="294">
        <v>37</v>
      </c>
      <c r="Q110" s="294">
        <v>37</v>
      </c>
      <c r="R110" s="294">
        <v>37</v>
      </c>
      <c r="S110" s="294">
        <v>37</v>
      </c>
      <c r="T110" s="294">
        <v>37</v>
      </c>
      <c r="U110" s="294">
        <v>37</v>
      </c>
      <c r="V110" s="294">
        <v>37</v>
      </c>
      <c r="W110" s="294">
        <v>37</v>
      </c>
      <c r="X110" s="294">
        <v>37</v>
      </c>
      <c r="Y110" s="814">
        <v>1</v>
      </c>
      <c r="Z110" s="814"/>
      <c r="AA110" s="814"/>
      <c r="AB110" s="814"/>
      <c r="AC110" s="814"/>
      <c r="AD110" s="814"/>
      <c r="AE110" s="814"/>
      <c r="AF110" s="814"/>
      <c r="AG110" s="814"/>
      <c r="AH110" s="814"/>
      <c r="AI110" s="814"/>
      <c r="AJ110" s="814"/>
      <c r="AK110" s="814"/>
      <c r="AL110" s="814"/>
      <c r="AM110" s="295">
        <f>SUM(Y110:AL110)</f>
        <v>1</v>
      </c>
    </row>
    <row r="111" spans="1:39" ht="15.5" outlineLevel="1">
      <c r="B111" s="293" t="s">
        <v>267</v>
      </c>
      <c r="C111" s="812" t="s">
        <v>163</v>
      </c>
      <c r="D111" s="294">
        <v>63962</v>
      </c>
      <c r="E111" s="294">
        <v>63013</v>
      </c>
      <c r="F111" s="294">
        <v>63013</v>
      </c>
      <c r="G111" s="294">
        <v>63013</v>
      </c>
      <c r="H111" s="294">
        <v>63013</v>
      </c>
      <c r="I111" s="294">
        <v>63013</v>
      </c>
      <c r="J111" s="294">
        <v>63013</v>
      </c>
      <c r="K111" s="294">
        <v>62971</v>
      </c>
      <c r="L111" s="294">
        <v>62971</v>
      </c>
      <c r="M111" s="294">
        <v>62971</v>
      </c>
      <c r="N111" s="812"/>
      <c r="O111" s="294">
        <v>4</v>
      </c>
      <c r="P111" s="294">
        <v>4</v>
      </c>
      <c r="Q111" s="294">
        <v>4</v>
      </c>
      <c r="R111" s="294">
        <v>4</v>
      </c>
      <c r="S111" s="294">
        <v>4</v>
      </c>
      <c r="T111" s="294">
        <v>4</v>
      </c>
      <c r="U111" s="294">
        <v>4</v>
      </c>
      <c r="V111" s="294">
        <v>4</v>
      </c>
      <c r="W111" s="294">
        <v>4</v>
      </c>
      <c r="X111" s="294">
        <v>4</v>
      </c>
      <c r="Y111" s="816">
        <v>1</v>
      </c>
      <c r="Z111" s="816">
        <f t="shared" ref="Z111:AL111" si="71">Z110</f>
        <v>0</v>
      </c>
      <c r="AA111" s="816">
        <f t="shared" si="71"/>
        <v>0</v>
      </c>
      <c r="AB111" s="816">
        <f t="shared" si="71"/>
        <v>0</v>
      </c>
      <c r="AC111" s="816">
        <f t="shared" si="71"/>
        <v>0</v>
      </c>
      <c r="AD111" s="816">
        <f t="shared" si="71"/>
        <v>0</v>
      </c>
      <c r="AE111" s="816">
        <f t="shared" si="71"/>
        <v>0</v>
      </c>
      <c r="AF111" s="816">
        <f t="shared" si="71"/>
        <v>0</v>
      </c>
      <c r="AG111" s="816">
        <f t="shared" si="71"/>
        <v>0</v>
      </c>
      <c r="AH111" s="816">
        <f t="shared" si="71"/>
        <v>0</v>
      </c>
      <c r="AI111" s="816">
        <f t="shared" si="71"/>
        <v>0</v>
      </c>
      <c r="AJ111" s="816">
        <f t="shared" si="71"/>
        <v>0</v>
      </c>
      <c r="AK111" s="816">
        <f t="shared" si="71"/>
        <v>0</v>
      </c>
      <c r="AL111" s="816">
        <f t="shared" si="71"/>
        <v>0</v>
      </c>
      <c r="AM111" s="305"/>
    </row>
    <row r="112" spans="1:39" ht="15.5" outlineLevel="1">
      <c r="B112" s="293"/>
      <c r="C112" s="812"/>
      <c r="D112" s="812"/>
      <c r="E112" s="812"/>
      <c r="F112" s="812"/>
      <c r="G112" s="812"/>
      <c r="H112" s="812"/>
      <c r="I112" s="812"/>
      <c r="J112" s="812"/>
      <c r="K112" s="812"/>
      <c r="L112" s="812"/>
      <c r="M112" s="812"/>
      <c r="N112" s="812"/>
      <c r="O112" s="812"/>
      <c r="P112" s="812"/>
      <c r="Q112" s="812"/>
      <c r="R112" s="812"/>
      <c r="S112" s="812"/>
      <c r="T112" s="812"/>
      <c r="U112" s="812"/>
      <c r="V112" s="812"/>
      <c r="W112" s="812"/>
      <c r="X112" s="812"/>
      <c r="Y112" s="830"/>
      <c r="Z112" s="901"/>
      <c r="AA112" s="901"/>
      <c r="AB112" s="901"/>
      <c r="AC112" s="901"/>
      <c r="AD112" s="901"/>
      <c r="AE112" s="901"/>
      <c r="AF112" s="901"/>
      <c r="AG112" s="901"/>
      <c r="AH112" s="901"/>
      <c r="AI112" s="901"/>
      <c r="AJ112" s="901"/>
      <c r="AK112" s="901"/>
      <c r="AL112" s="901"/>
      <c r="AM112" s="305"/>
    </row>
    <row r="113" spans="1:39" ht="31" outlineLevel="1">
      <c r="A113" s="487">
        <v>22</v>
      </c>
      <c r="B113" s="485" t="s">
        <v>114</v>
      </c>
      <c r="C113" s="812" t="s">
        <v>25</v>
      </c>
      <c r="D113" s="294">
        <v>121369</v>
      </c>
      <c r="E113" s="294">
        <v>121369</v>
      </c>
      <c r="F113" s="294">
        <v>121369</v>
      </c>
      <c r="G113" s="294">
        <v>121369</v>
      </c>
      <c r="H113" s="294">
        <v>121369</v>
      </c>
      <c r="I113" s="294">
        <v>121369</v>
      </c>
      <c r="J113" s="294">
        <v>121369</v>
      </c>
      <c r="K113" s="294">
        <v>121369</v>
      </c>
      <c r="L113" s="294">
        <v>121369</v>
      </c>
      <c r="M113" s="294">
        <v>121369</v>
      </c>
      <c r="N113" s="812"/>
      <c r="O113" s="294">
        <v>62</v>
      </c>
      <c r="P113" s="294">
        <v>62</v>
      </c>
      <c r="Q113" s="294">
        <v>62</v>
      </c>
      <c r="R113" s="294">
        <v>62</v>
      </c>
      <c r="S113" s="294">
        <v>62</v>
      </c>
      <c r="T113" s="294">
        <v>62</v>
      </c>
      <c r="U113" s="294">
        <v>62</v>
      </c>
      <c r="V113" s="294">
        <v>62</v>
      </c>
      <c r="W113" s="294">
        <v>62</v>
      </c>
      <c r="X113" s="294">
        <v>62</v>
      </c>
      <c r="Y113" s="814">
        <v>1</v>
      </c>
      <c r="Z113" s="814"/>
      <c r="AA113" s="814"/>
      <c r="AB113" s="814"/>
      <c r="AC113" s="814"/>
      <c r="AD113" s="814"/>
      <c r="AE113" s="814"/>
      <c r="AF113" s="814"/>
      <c r="AG113" s="814"/>
      <c r="AH113" s="814"/>
      <c r="AI113" s="814"/>
      <c r="AJ113" s="814"/>
      <c r="AK113" s="814"/>
      <c r="AL113" s="814"/>
      <c r="AM113" s="295">
        <f>SUM(Y113:AL113)</f>
        <v>1</v>
      </c>
    </row>
    <row r="114" spans="1:39" ht="15.5" outlineLevel="1">
      <c r="B114" s="293" t="s">
        <v>267</v>
      </c>
      <c r="C114" s="812" t="s">
        <v>163</v>
      </c>
      <c r="D114" s="294">
        <v>11387</v>
      </c>
      <c r="E114" s="294">
        <v>11387</v>
      </c>
      <c r="F114" s="294">
        <v>11387</v>
      </c>
      <c r="G114" s="294">
        <v>11387</v>
      </c>
      <c r="H114" s="294">
        <v>11387</v>
      </c>
      <c r="I114" s="294">
        <v>11387</v>
      </c>
      <c r="J114" s="294">
        <v>11387</v>
      </c>
      <c r="K114" s="294">
        <v>11387</v>
      </c>
      <c r="L114" s="294">
        <v>11387</v>
      </c>
      <c r="M114" s="294">
        <v>11387</v>
      </c>
      <c r="N114" s="812"/>
      <c r="O114" s="294">
        <v>6</v>
      </c>
      <c r="P114" s="294">
        <v>6</v>
      </c>
      <c r="Q114" s="294">
        <v>6</v>
      </c>
      <c r="R114" s="294">
        <v>6</v>
      </c>
      <c r="S114" s="294">
        <v>6</v>
      </c>
      <c r="T114" s="294">
        <v>6</v>
      </c>
      <c r="U114" s="294">
        <v>6</v>
      </c>
      <c r="V114" s="294">
        <v>6</v>
      </c>
      <c r="W114" s="294">
        <v>6</v>
      </c>
      <c r="X114" s="294">
        <v>6</v>
      </c>
      <c r="Y114" s="816">
        <v>1</v>
      </c>
      <c r="Z114" s="816">
        <f t="shared" ref="Z114:AL114" si="72">Z113</f>
        <v>0</v>
      </c>
      <c r="AA114" s="816">
        <f t="shared" si="72"/>
        <v>0</v>
      </c>
      <c r="AB114" s="816">
        <f t="shared" si="72"/>
        <v>0</v>
      </c>
      <c r="AC114" s="816">
        <f t="shared" si="72"/>
        <v>0</v>
      </c>
      <c r="AD114" s="816">
        <f t="shared" si="72"/>
        <v>0</v>
      </c>
      <c r="AE114" s="816">
        <f t="shared" si="72"/>
        <v>0</v>
      </c>
      <c r="AF114" s="816">
        <f t="shared" si="72"/>
        <v>0</v>
      </c>
      <c r="AG114" s="816">
        <f t="shared" si="72"/>
        <v>0</v>
      </c>
      <c r="AH114" s="816">
        <f t="shared" si="72"/>
        <v>0</v>
      </c>
      <c r="AI114" s="816">
        <f t="shared" si="72"/>
        <v>0</v>
      </c>
      <c r="AJ114" s="816">
        <f t="shared" si="72"/>
        <v>0</v>
      </c>
      <c r="AK114" s="816">
        <f t="shared" si="72"/>
        <v>0</v>
      </c>
      <c r="AL114" s="816">
        <f t="shared" si="72"/>
        <v>0</v>
      </c>
      <c r="AM114" s="305"/>
    </row>
    <row r="115" spans="1:39" ht="15.5" outlineLevel="1">
      <c r="B115" s="293"/>
      <c r="C115" s="812"/>
      <c r="D115" s="812"/>
      <c r="E115" s="812"/>
      <c r="F115" s="812"/>
      <c r="G115" s="812"/>
      <c r="H115" s="812"/>
      <c r="I115" s="812"/>
      <c r="J115" s="812"/>
      <c r="K115" s="812"/>
      <c r="L115" s="812"/>
      <c r="M115" s="812"/>
      <c r="N115" s="812"/>
      <c r="O115" s="812"/>
      <c r="P115" s="812"/>
      <c r="Q115" s="812"/>
      <c r="R115" s="812"/>
      <c r="S115" s="812"/>
      <c r="T115" s="812"/>
      <c r="U115" s="812"/>
      <c r="V115" s="812"/>
      <c r="W115" s="812"/>
      <c r="X115" s="812"/>
      <c r="Y115" s="830"/>
      <c r="Z115" s="901"/>
      <c r="AA115" s="901"/>
      <c r="AB115" s="901"/>
      <c r="AC115" s="901"/>
      <c r="AD115" s="901"/>
      <c r="AE115" s="901"/>
      <c r="AF115" s="901"/>
      <c r="AG115" s="901"/>
      <c r="AH115" s="901"/>
      <c r="AI115" s="901"/>
      <c r="AJ115" s="901"/>
      <c r="AK115" s="901"/>
      <c r="AL115" s="901"/>
      <c r="AM115" s="305"/>
    </row>
    <row r="116" spans="1:39" ht="31" hidden="1" outlineLevel="1">
      <c r="A116" s="487">
        <v>23</v>
      </c>
      <c r="B116" s="485" t="s">
        <v>115</v>
      </c>
      <c r="C116" s="812" t="s">
        <v>25</v>
      </c>
      <c r="D116" s="294"/>
      <c r="E116" s="294"/>
      <c r="F116" s="294"/>
      <c r="G116" s="294"/>
      <c r="H116" s="294"/>
      <c r="I116" s="294"/>
      <c r="J116" s="294"/>
      <c r="K116" s="294"/>
      <c r="L116" s="294"/>
      <c r="M116" s="294"/>
      <c r="N116" s="812"/>
      <c r="O116" s="294"/>
      <c r="P116" s="294"/>
      <c r="Q116" s="294"/>
      <c r="R116" s="294"/>
      <c r="S116" s="294"/>
      <c r="T116" s="294"/>
      <c r="U116" s="294"/>
      <c r="V116" s="294"/>
      <c r="W116" s="294"/>
      <c r="X116" s="294"/>
      <c r="Y116" s="814"/>
      <c r="Z116" s="814"/>
      <c r="AA116" s="814"/>
      <c r="AB116" s="814"/>
      <c r="AC116" s="814"/>
      <c r="AD116" s="814"/>
      <c r="AE116" s="814"/>
      <c r="AF116" s="814"/>
      <c r="AG116" s="814"/>
      <c r="AH116" s="814"/>
      <c r="AI116" s="814"/>
      <c r="AJ116" s="814"/>
      <c r="AK116" s="814"/>
      <c r="AL116" s="814"/>
      <c r="AM116" s="295">
        <f>SUM(Y116:AL116)</f>
        <v>0</v>
      </c>
    </row>
    <row r="117" spans="1:39" ht="15.5" hidden="1" outlineLevel="1">
      <c r="B117" s="293" t="s">
        <v>267</v>
      </c>
      <c r="C117" s="812" t="s">
        <v>163</v>
      </c>
      <c r="D117" s="294"/>
      <c r="E117" s="294"/>
      <c r="F117" s="294"/>
      <c r="G117" s="294"/>
      <c r="H117" s="294"/>
      <c r="I117" s="294"/>
      <c r="J117" s="294"/>
      <c r="K117" s="294"/>
      <c r="L117" s="294"/>
      <c r="M117" s="294"/>
      <c r="N117" s="812"/>
      <c r="O117" s="294"/>
      <c r="P117" s="294"/>
      <c r="Q117" s="294"/>
      <c r="R117" s="294"/>
      <c r="S117" s="294"/>
      <c r="T117" s="294"/>
      <c r="U117" s="294"/>
      <c r="V117" s="294"/>
      <c r="W117" s="294"/>
      <c r="X117" s="294"/>
      <c r="Y117" s="816">
        <f>Y116</f>
        <v>0</v>
      </c>
      <c r="Z117" s="816">
        <f t="shared" ref="Z117:AL117" si="73">Z116</f>
        <v>0</v>
      </c>
      <c r="AA117" s="816">
        <f t="shared" si="73"/>
        <v>0</v>
      </c>
      <c r="AB117" s="816">
        <f t="shared" si="73"/>
        <v>0</v>
      </c>
      <c r="AC117" s="816">
        <f t="shared" si="73"/>
        <v>0</v>
      </c>
      <c r="AD117" s="816">
        <f t="shared" si="73"/>
        <v>0</v>
      </c>
      <c r="AE117" s="816">
        <f t="shared" si="73"/>
        <v>0</v>
      </c>
      <c r="AF117" s="816">
        <f t="shared" si="73"/>
        <v>0</v>
      </c>
      <c r="AG117" s="816">
        <f t="shared" si="73"/>
        <v>0</v>
      </c>
      <c r="AH117" s="816">
        <f t="shared" si="73"/>
        <v>0</v>
      </c>
      <c r="AI117" s="816">
        <f t="shared" si="73"/>
        <v>0</v>
      </c>
      <c r="AJ117" s="816">
        <f t="shared" si="73"/>
        <v>0</v>
      </c>
      <c r="AK117" s="816">
        <f t="shared" si="73"/>
        <v>0</v>
      </c>
      <c r="AL117" s="816">
        <f t="shared" si="73"/>
        <v>0</v>
      </c>
      <c r="AM117" s="305"/>
    </row>
    <row r="118" spans="1:39" ht="15.5" hidden="1" outlineLevel="1">
      <c r="B118" s="319"/>
      <c r="C118" s="812"/>
      <c r="D118" s="812"/>
      <c r="E118" s="812"/>
      <c r="F118" s="812"/>
      <c r="G118" s="812"/>
      <c r="H118" s="812"/>
      <c r="I118" s="812"/>
      <c r="J118" s="812"/>
      <c r="K118" s="812"/>
      <c r="L118" s="812"/>
      <c r="M118" s="812"/>
      <c r="N118" s="812"/>
      <c r="O118" s="812"/>
      <c r="P118" s="812"/>
      <c r="Q118" s="812"/>
      <c r="R118" s="812"/>
      <c r="S118" s="812"/>
      <c r="T118" s="812"/>
      <c r="U118" s="812"/>
      <c r="V118" s="812"/>
      <c r="W118" s="812"/>
      <c r="X118" s="812"/>
      <c r="Y118" s="830"/>
      <c r="Z118" s="901"/>
      <c r="AA118" s="901"/>
      <c r="AB118" s="901"/>
      <c r="AC118" s="901"/>
      <c r="AD118" s="901"/>
      <c r="AE118" s="901"/>
      <c r="AF118" s="901"/>
      <c r="AG118" s="901"/>
      <c r="AH118" s="901"/>
      <c r="AI118" s="901"/>
      <c r="AJ118" s="901"/>
      <c r="AK118" s="901"/>
      <c r="AL118" s="901"/>
      <c r="AM118" s="305"/>
    </row>
    <row r="119" spans="1:39" ht="15.5" hidden="1" outlineLevel="1">
      <c r="A119" s="487">
        <v>24</v>
      </c>
      <c r="B119" s="485" t="s">
        <v>116</v>
      </c>
      <c r="C119" s="812" t="s">
        <v>25</v>
      </c>
      <c r="D119" s="294"/>
      <c r="E119" s="294"/>
      <c r="F119" s="294"/>
      <c r="G119" s="294"/>
      <c r="H119" s="294"/>
      <c r="I119" s="294"/>
      <c r="J119" s="294"/>
      <c r="K119" s="294"/>
      <c r="L119" s="294"/>
      <c r="M119" s="294"/>
      <c r="N119" s="812"/>
      <c r="O119" s="294"/>
      <c r="P119" s="294"/>
      <c r="Q119" s="294"/>
      <c r="R119" s="294"/>
      <c r="S119" s="294"/>
      <c r="T119" s="294"/>
      <c r="U119" s="294"/>
      <c r="V119" s="294"/>
      <c r="W119" s="294"/>
      <c r="X119" s="294"/>
      <c r="Y119" s="814"/>
      <c r="Z119" s="814"/>
      <c r="AA119" s="814"/>
      <c r="AB119" s="814"/>
      <c r="AC119" s="814"/>
      <c r="AD119" s="814"/>
      <c r="AE119" s="814"/>
      <c r="AF119" s="814"/>
      <c r="AG119" s="814"/>
      <c r="AH119" s="814"/>
      <c r="AI119" s="814"/>
      <c r="AJ119" s="814"/>
      <c r="AK119" s="814"/>
      <c r="AL119" s="814"/>
      <c r="AM119" s="295">
        <f>SUM(Y119:AL119)</f>
        <v>0</v>
      </c>
    </row>
    <row r="120" spans="1:39" ht="15.5" hidden="1" outlineLevel="1">
      <c r="B120" s="293" t="s">
        <v>911</v>
      </c>
      <c r="C120" s="812" t="s">
        <v>163</v>
      </c>
      <c r="D120" s="294"/>
      <c r="E120" s="294"/>
      <c r="F120" s="294"/>
      <c r="G120" s="294"/>
      <c r="H120" s="294"/>
      <c r="I120" s="294"/>
      <c r="J120" s="294"/>
      <c r="K120" s="294"/>
      <c r="L120" s="294"/>
      <c r="M120" s="294"/>
      <c r="N120" s="812"/>
      <c r="O120" s="294"/>
      <c r="P120" s="294"/>
      <c r="Q120" s="294"/>
      <c r="R120" s="294"/>
      <c r="S120" s="294"/>
      <c r="T120" s="294"/>
      <c r="U120" s="294"/>
      <c r="V120" s="294"/>
      <c r="W120" s="294"/>
      <c r="X120" s="294"/>
      <c r="Y120" s="816">
        <f>Y119</f>
        <v>0</v>
      </c>
      <c r="Z120" s="816">
        <f t="shared" ref="Z120:AL120" si="74">Z119</f>
        <v>0</v>
      </c>
      <c r="AA120" s="816">
        <f t="shared" si="74"/>
        <v>0</v>
      </c>
      <c r="AB120" s="816">
        <f t="shared" si="74"/>
        <v>0</v>
      </c>
      <c r="AC120" s="816">
        <f t="shared" si="74"/>
        <v>0</v>
      </c>
      <c r="AD120" s="816">
        <f t="shared" si="74"/>
        <v>0</v>
      </c>
      <c r="AE120" s="816">
        <f t="shared" si="74"/>
        <v>0</v>
      </c>
      <c r="AF120" s="816">
        <f t="shared" si="74"/>
        <v>0</v>
      </c>
      <c r="AG120" s="816">
        <f t="shared" si="74"/>
        <v>0</v>
      </c>
      <c r="AH120" s="816">
        <f t="shared" si="74"/>
        <v>0</v>
      </c>
      <c r="AI120" s="816">
        <f t="shared" si="74"/>
        <v>0</v>
      </c>
      <c r="AJ120" s="816">
        <f t="shared" si="74"/>
        <v>0</v>
      </c>
      <c r="AK120" s="816">
        <f t="shared" si="74"/>
        <v>0</v>
      </c>
      <c r="AL120" s="816">
        <f t="shared" si="74"/>
        <v>0</v>
      </c>
      <c r="AM120" s="305"/>
    </row>
    <row r="121" spans="1:39" ht="15.5" hidden="1" outlineLevel="1">
      <c r="B121" s="293"/>
      <c r="C121" s="812"/>
      <c r="D121" s="812"/>
      <c r="E121" s="812"/>
      <c r="F121" s="812"/>
      <c r="G121" s="812"/>
      <c r="H121" s="812"/>
      <c r="I121" s="812"/>
      <c r="J121" s="812"/>
      <c r="K121" s="812"/>
      <c r="L121" s="812"/>
      <c r="M121" s="812"/>
      <c r="N121" s="812"/>
      <c r="O121" s="812"/>
      <c r="P121" s="812"/>
      <c r="Q121" s="812"/>
      <c r="R121" s="812"/>
      <c r="S121" s="812"/>
      <c r="T121" s="812"/>
      <c r="U121" s="812"/>
      <c r="V121" s="812"/>
      <c r="W121" s="812"/>
      <c r="X121" s="812"/>
      <c r="Y121" s="818"/>
      <c r="Z121" s="901"/>
      <c r="AA121" s="901"/>
      <c r="AB121" s="901"/>
      <c r="AC121" s="901"/>
      <c r="AD121" s="901"/>
      <c r="AE121" s="901"/>
      <c r="AF121" s="901"/>
      <c r="AG121" s="901"/>
      <c r="AH121" s="901"/>
      <c r="AI121" s="901"/>
      <c r="AJ121" s="901"/>
      <c r="AK121" s="901"/>
      <c r="AL121" s="901"/>
      <c r="AM121" s="305"/>
    </row>
    <row r="122" spans="1:39" ht="15.5" hidden="1" outlineLevel="1">
      <c r="B122" s="287" t="s">
        <v>499</v>
      </c>
      <c r="C122" s="812"/>
      <c r="D122" s="812"/>
      <c r="E122" s="812"/>
      <c r="F122" s="812"/>
      <c r="G122" s="812"/>
      <c r="H122" s="812"/>
      <c r="I122" s="812"/>
      <c r="J122" s="812"/>
      <c r="K122" s="812"/>
      <c r="L122" s="812"/>
      <c r="M122" s="812"/>
      <c r="N122" s="812"/>
      <c r="O122" s="812"/>
      <c r="P122" s="812"/>
      <c r="Q122" s="812"/>
      <c r="R122" s="812"/>
      <c r="S122" s="812"/>
      <c r="T122" s="812"/>
      <c r="U122" s="812"/>
      <c r="V122" s="812"/>
      <c r="W122" s="812"/>
      <c r="X122" s="812"/>
      <c r="Y122" s="818"/>
      <c r="Z122" s="901"/>
      <c r="AA122" s="901"/>
      <c r="AB122" s="901"/>
      <c r="AC122" s="901"/>
      <c r="AD122" s="901"/>
      <c r="AE122" s="901"/>
      <c r="AF122" s="901"/>
      <c r="AG122" s="901"/>
      <c r="AH122" s="901"/>
      <c r="AI122" s="901"/>
      <c r="AJ122" s="901"/>
      <c r="AK122" s="901"/>
      <c r="AL122" s="901"/>
      <c r="AM122" s="305"/>
    </row>
    <row r="123" spans="1:39" ht="15.5" hidden="1" outlineLevel="1">
      <c r="A123" s="487">
        <v>25</v>
      </c>
      <c r="B123" s="485" t="s">
        <v>117</v>
      </c>
      <c r="C123" s="812" t="s">
        <v>25</v>
      </c>
      <c r="D123" s="294"/>
      <c r="E123" s="294"/>
      <c r="F123" s="294"/>
      <c r="G123" s="294"/>
      <c r="H123" s="294"/>
      <c r="I123" s="294"/>
      <c r="J123" s="294"/>
      <c r="K123" s="294"/>
      <c r="L123" s="294"/>
      <c r="M123" s="294"/>
      <c r="N123" s="294">
        <v>12</v>
      </c>
      <c r="O123" s="294"/>
      <c r="P123" s="294"/>
      <c r="Q123" s="294"/>
      <c r="R123" s="294"/>
      <c r="S123" s="294"/>
      <c r="T123" s="294"/>
      <c r="U123" s="294"/>
      <c r="V123" s="294"/>
      <c r="W123" s="294"/>
      <c r="X123" s="294"/>
      <c r="Y123" s="865"/>
      <c r="Z123" s="814"/>
      <c r="AA123" s="814"/>
      <c r="AB123" s="814"/>
      <c r="AC123" s="814"/>
      <c r="AD123" s="814"/>
      <c r="AE123" s="814"/>
      <c r="AF123" s="391"/>
      <c r="AG123" s="391"/>
      <c r="AH123" s="391"/>
      <c r="AI123" s="391"/>
      <c r="AJ123" s="391"/>
      <c r="AK123" s="391"/>
      <c r="AL123" s="391"/>
      <c r="AM123" s="295">
        <f>SUM(Y123:AL123)</f>
        <v>0</v>
      </c>
    </row>
    <row r="124" spans="1:39" ht="15.5" hidden="1" outlineLevel="1">
      <c r="B124" s="293" t="s">
        <v>267</v>
      </c>
      <c r="C124" s="812" t="s">
        <v>163</v>
      </c>
      <c r="D124" s="294"/>
      <c r="E124" s="294"/>
      <c r="F124" s="294"/>
      <c r="G124" s="294"/>
      <c r="H124" s="294"/>
      <c r="I124" s="294"/>
      <c r="J124" s="294"/>
      <c r="K124" s="294"/>
      <c r="L124" s="294"/>
      <c r="M124" s="294"/>
      <c r="N124" s="294">
        <f>N123</f>
        <v>12</v>
      </c>
      <c r="O124" s="294"/>
      <c r="P124" s="294"/>
      <c r="Q124" s="294"/>
      <c r="R124" s="294"/>
      <c r="S124" s="294"/>
      <c r="T124" s="294"/>
      <c r="U124" s="294"/>
      <c r="V124" s="294"/>
      <c r="W124" s="294"/>
      <c r="X124" s="294"/>
      <c r="Y124" s="816">
        <f>Y123</f>
        <v>0</v>
      </c>
      <c r="Z124" s="816">
        <f t="shared" ref="Z124:AL124" si="75">Z123</f>
        <v>0</v>
      </c>
      <c r="AA124" s="816">
        <f t="shared" si="75"/>
        <v>0</v>
      </c>
      <c r="AB124" s="816">
        <f t="shared" si="75"/>
        <v>0</v>
      </c>
      <c r="AC124" s="816">
        <f t="shared" si="75"/>
        <v>0</v>
      </c>
      <c r="AD124" s="816">
        <f t="shared" si="75"/>
        <v>0</v>
      </c>
      <c r="AE124" s="816">
        <f t="shared" si="75"/>
        <v>0</v>
      </c>
      <c r="AF124" s="816">
        <f t="shared" si="75"/>
        <v>0</v>
      </c>
      <c r="AG124" s="816">
        <f t="shared" si="75"/>
        <v>0</v>
      </c>
      <c r="AH124" s="816">
        <f t="shared" si="75"/>
        <v>0</v>
      </c>
      <c r="AI124" s="816">
        <f t="shared" si="75"/>
        <v>0</v>
      </c>
      <c r="AJ124" s="816">
        <f t="shared" si="75"/>
        <v>0</v>
      </c>
      <c r="AK124" s="816">
        <f t="shared" si="75"/>
        <v>0</v>
      </c>
      <c r="AL124" s="816">
        <f t="shared" si="75"/>
        <v>0</v>
      </c>
      <c r="AM124" s="305"/>
    </row>
    <row r="125" spans="1:39" ht="15.5" hidden="1" outlineLevel="1">
      <c r="B125" s="293"/>
      <c r="C125" s="812"/>
      <c r="D125" s="812"/>
      <c r="E125" s="812"/>
      <c r="F125" s="812"/>
      <c r="G125" s="812"/>
      <c r="H125" s="812"/>
      <c r="I125" s="812"/>
      <c r="J125" s="812"/>
      <c r="K125" s="812"/>
      <c r="L125" s="812"/>
      <c r="M125" s="812"/>
      <c r="N125" s="812"/>
      <c r="O125" s="812"/>
      <c r="P125" s="812"/>
      <c r="Q125" s="812"/>
      <c r="R125" s="812"/>
      <c r="S125" s="812"/>
      <c r="T125" s="812"/>
      <c r="U125" s="812"/>
      <c r="V125" s="812"/>
      <c r="W125" s="812"/>
      <c r="X125" s="812"/>
      <c r="Y125" s="818"/>
      <c r="Z125" s="901"/>
      <c r="AA125" s="901"/>
      <c r="AB125" s="901"/>
      <c r="AC125" s="901"/>
      <c r="AD125" s="901"/>
      <c r="AE125" s="901"/>
      <c r="AF125" s="901"/>
      <c r="AG125" s="901"/>
      <c r="AH125" s="901"/>
      <c r="AI125" s="901"/>
      <c r="AJ125" s="901"/>
      <c r="AK125" s="901"/>
      <c r="AL125" s="901"/>
      <c r="AM125" s="305"/>
    </row>
    <row r="126" spans="1:39" ht="15.5" outlineLevel="1">
      <c r="A126" s="487">
        <v>26</v>
      </c>
      <c r="B126" s="485" t="s">
        <v>118</v>
      </c>
      <c r="C126" s="812" t="s">
        <v>25</v>
      </c>
      <c r="D126" s="294">
        <v>274160</v>
      </c>
      <c r="E126" s="294">
        <v>274160</v>
      </c>
      <c r="F126" s="294">
        <v>265861</v>
      </c>
      <c r="G126" s="294">
        <v>265861</v>
      </c>
      <c r="H126" s="294">
        <v>265861</v>
      </c>
      <c r="I126" s="294">
        <v>265861</v>
      </c>
      <c r="J126" s="294">
        <v>259756</v>
      </c>
      <c r="K126" s="294">
        <v>259756</v>
      </c>
      <c r="L126" s="294">
        <v>259756</v>
      </c>
      <c r="M126" s="294">
        <v>239855</v>
      </c>
      <c r="N126" s="294">
        <v>12</v>
      </c>
      <c r="O126" s="294">
        <v>29</v>
      </c>
      <c r="P126" s="294">
        <v>29</v>
      </c>
      <c r="Q126" s="294">
        <v>26</v>
      </c>
      <c r="R126" s="294">
        <v>26</v>
      </c>
      <c r="S126" s="294">
        <v>26</v>
      </c>
      <c r="T126" s="294">
        <v>26</v>
      </c>
      <c r="U126" s="294">
        <v>25</v>
      </c>
      <c r="V126" s="294">
        <v>25</v>
      </c>
      <c r="W126" s="294">
        <v>25</v>
      </c>
      <c r="X126" s="294">
        <v>22</v>
      </c>
      <c r="Y126" s="865">
        <v>0</v>
      </c>
      <c r="Z126" s="814">
        <f>Z58</f>
        <v>0.14510000000000001</v>
      </c>
      <c r="AA126" s="814">
        <f>AA58</f>
        <v>0.85</v>
      </c>
      <c r="AB126" s="814">
        <f>AB58</f>
        <v>0</v>
      </c>
      <c r="AC126" s="498"/>
      <c r="AD126" s="814"/>
      <c r="AE126" s="814"/>
      <c r="AF126" s="391"/>
      <c r="AG126" s="391"/>
      <c r="AH126" s="391"/>
      <c r="AI126" s="391"/>
      <c r="AJ126" s="391"/>
      <c r="AK126" s="391"/>
      <c r="AL126" s="391"/>
      <c r="AM126" s="295">
        <f>SUM(Y126:AL126)</f>
        <v>0.99509999999999998</v>
      </c>
    </row>
    <row r="127" spans="1:39" ht="15.5" outlineLevel="1">
      <c r="B127" s="902" t="s">
        <v>912</v>
      </c>
      <c r="C127" s="841" t="s">
        <v>907</v>
      </c>
      <c r="D127" s="294">
        <v>45024</v>
      </c>
      <c r="E127" s="294">
        <v>44245</v>
      </c>
      <c r="F127" s="294">
        <v>40533</v>
      </c>
      <c r="G127" s="294">
        <v>40533</v>
      </c>
      <c r="H127" s="294">
        <v>40533</v>
      </c>
      <c r="I127" s="294">
        <v>40533</v>
      </c>
      <c r="J127" s="294">
        <v>39581</v>
      </c>
      <c r="K127" s="294">
        <v>39581</v>
      </c>
      <c r="L127" s="294">
        <v>38382</v>
      </c>
      <c r="M127" s="294">
        <v>35376</v>
      </c>
      <c r="N127" s="294">
        <f>N126</f>
        <v>12</v>
      </c>
      <c r="O127" s="294">
        <v>9</v>
      </c>
      <c r="P127" s="294">
        <v>9</v>
      </c>
      <c r="Q127" s="294">
        <v>8</v>
      </c>
      <c r="R127" s="294">
        <v>8</v>
      </c>
      <c r="S127" s="294">
        <v>8</v>
      </c>
      <c r="T127" s="294">
        <v>8</v>
      </c>
      <c r="U127" s="294">
        <v>8</v>
      </c>
      <c r="V127" s="294">
        <v>8</v>
      </c>
      <c r="W127" s="294">
        <v>7</v>
      </c>
      <c r="X127" s="294">
        <v>6</v>
      </c>
      <c r="Y127" s="816">
        <f>Y126</f>
        <v>0</v>
      </c>
      <c r="Z127" s="816">
        <f t="shared" ref="Z127:AB128" si="76">Z126</f>
        <v>0.14510000000000001</v>
      </c>
      <c r="AA127" s="816">
        <f t="shared" si="76"/>
        <v>0.85</v>
      </c>
      <c r="AB127" s="816">
        <f t="shared" si="76"/>
        <v>0</v>
      </c>
      <c r="AC127" s="816"/>
      <c r="AD127" s="816"/>
      <c r="AE127" s="816"/>
      <c r="AF127" s="816"/>
      <c r="AG127" s="816"/>
      <c r="AH127" s="816"/>
      <c r="AI127" s="816"/>
      <c r="AJ127" s="816"/>
      <c r="AK127" s="816"/>
      <c r="AL127" s="816"/>
      <c r="AM127" s="305"/>
    </row>
    <row r="128" spans="1:39" ht="15.5" outlineLevel="1">
      <c r="B128" s="902"/>
      <c r="C128" s="841" t="s">
        <v>909</v>
      </c>
      <c r="D128" s="294">
        <v>27076</v>
      </c>
      <c r="E128" s="294">
        <v>27854</v>
      </c>
      <c r="F128" s="294">
        <v>39865</v>
      </c>
      <c r="G128" s="294">
        <v>39865</v>
      </c>
      <c r="H128" s="294">
        <v>39865</v>
      </c>
      <c r="I128" s="294">
        <v>39865</v>
      </c>
      <c r="J128" s="294">
        <v>46923</v>
      </c>
      <c r="K128" s="294">
        <v>46923</v>
      </c>
      <c r="L128" s="294">
        <v>46923</v>
      </c>
      <c r="M128" s="294">
        <v>44839</v>
      </c>
      <c r="N128" s="294">
        <f>N127</f>
        <v>12</v>
      </c>
      <c r="O128" s="294">
        <v>0</v>
      </c>
      <c r="P128" s="294">
        <v>0</v>
      </c>
      <c r="Q128" s="294">
        <v>4</v>
      </c>
      <c r="R128" s="294">
        <v>4</v>
      </c>
      <c r="S128" s="294">
        <v>4</v>
      </c>
      <c r="T128" s="294">
        <v>4</v>
      </c>
      <c r="U128" s="294">
        <v>5</v>
      </c>
      <c r="V128" s="294">
        <v>5</v>
      </c>
      <c r="W128" s="294">
        <v>5</v>
      </c>
      <c r="X128" s="294">
        <v>5</v>
      </c>
      <c r="Y128" s="816">
        <f>Y127</f>
        <v>0</v>
      </c>
      <c r="Z128" s="816">
        <f t="shared" si="76"/>
        <v>0.14510000000000001</v>
      </c>
      <c r="AA128" s="816">
        <f t="shared" si="76"/>
        <v>0.85</v>
      </c>
      <c r="AB128" s="816">
        <f t="shared" si="76"/>
        <v>0</v>
      </c>
      <c r="AC128" s="816"/>
      <c r="AD128" s="816"/>
      <c r="AE128" s="816"/>
      <c r="AF128" s="816"/>
      <c r="AG128" s="816"/>
      <c r="AH128" s="816"/>
      <c r="AI128" s="816"/>
      <c r="AJ128" s="816"/>
      <c r="AK128" s="816"/>
      <c r="AL128" s="816"/>
      <c r="AM128" s="305"/>
    </row>
    <row r="129" spans="1:39" ht="15.5"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388"/>
      <c r="Z129" s="399"/>
      <c r="AA129" s="399"/>
      <c r="AB129" s="399"/>
      <c r="AC129" s="399"/>
      <c r="AD129" s="399"/>
      <c r="AE129" s="399"/>
      <c r="AF129" s="399"/>
      <c r="AG129" s="399"/>
      <c r="AH129" s="399"/>
      <c r="AI129" s="399"/>
      <c r="AJ129" s="399"/>
      <c r="AK129" s="399"/>
      <c r="AL129" s="399"/>
      <c r="AM129" s="305"/>
    </row>
    <row r="130" spans="1:39" ht="31" outlineLevel="1">
      <c r="B130" s="903" t="s">
        <v>913</v>
      </c>
      <c r="C130" s="876"/>
      <c r="D130" s="877">
        <f>SUM(D39:D128)</f>
        <v>20601535.25</v>
      </c>
      <c r="E130" s="877"/>
      <c r="F130" s="877"/>
      <c r="G130" s="877"/>
      <c r="H130" s="877"/>
      <c r="I130" s="877"/>
      <c r="J130" s="877"/>
      <c r="K130" s="877"/>
      <c r="L130" s="877"/>
      <c r="M130" s="877"/>
      <c r="N130" s="877"/>
      <c r="O130" s="877">
        <f>SUM(O39:O128)</f>
        <v>2604.75</v>
      </c>
      <c r="P130" s="877"/>
      <c r="Q130" s="877"/>
      <c r="R130" s="877"/>
      <c r="S130" s="877"/>
      <c r="T130" s="877"/>
      <c r="U130" s="877"/>
      <c r="V130" s="877"/>
      <c r="W130" s="877"/>
      <c r="X130" s="877"/>
      <c r="Y130" s="879"/>
      <c r="Z130" s="879"/>
      <c r="AA130" s="879"/>
      <c r="AB130" s="879"/>
      <c r="AC130" s="879"/>
      <c r="AD130" s="879"/>
      <c r="AE130" s="879"/>
      <c r="AF130" s="879"/>
      <c r="AG130" s="879"/>
      <c r="AH130" s="879"/>
      <c r="AI130" s="879"/>
      <c r="AJ130" s="879"/>
      <c r="AK130" s="879"/>
      <c r="AL130" s="879"/>
      <c r="AM130" s="880"/>
    </row>
    <row r="131" spans="1:39" ht="15.5" outlineLevel="1">
      <c r="B131" s="881"/>
      <c r="C131" s="882"/>
      <c r="D131" s="883"/>
      <c r="E131" s="883"/>
      <c r="F131" s="883"/>
      <c r="G131" s="883"/>
      <c r="H131" s="883"/>
      <c r="I131" s="883"/>
      <c r="J131" s="883"/>
      <c r="K131" s="883"/>
      <c r="L131" s="883"/>
      <c r="M131" s="883"/>
      <c r="N131" s="883"/>
      <c r="O131" s="883"/>
      <c r="P131" s="883"/>
      <c r="Q131" s="883"/>
      <c r="R131" s="883"/>
      <c r="S131" s="883"/>
      <c r="T131" s="883"/>
      <c r="U131" s="883"/>
      <c r="V131" s="883"/>
      <c r="W131" s="883"/>
      <c r="X131" s="883"/>
      <c r="Y131" s="885"/>
      <c r="Z131" s="885"/>
      <c r="AA131" s="885"/>
      <c r="AB131" s="885"/>
      <c r="AC131" s="885"/>
      <c r="AD131" s="885"/>
      <c r="AE131" s="885"/>
      <c r="AF131" s="885"/>
      <c r="AG131" s="885"/>
      <c r="AH131" s="885"/>
      <c r="AI131" s="885"/>
      <c r="AJ131" s="885"/>
      <c r="AK131" s="885"/>
      <c r="AL131" s="885"/>
      <c r="AM131" s="886"/>
    </row>
    <row r="132" spans="1:39" ht="16.5" outlineLevel="1">
      <c r="B132" s="887" t="s">
        <v>902</v>
      </c>
      <c r="C132" s="821"/>
      <c r="D132" s="812"/>
      <c r="E132" s="812"/>
      <c r="F132" s="812"/>
      <c r="G132" s="812"/>
      <c r="H132" s="812"/>
      <c r="I132" s="812"/>
      <c r="J132" s="812"/>
      <c r="K132" s="812"/>
      <c r="L132" s="812"/>
      <c r="M132" s="812"/>
      <c r="N132" s="812"/>
      <c r="O132" s="812"/>
      <c r="P132" s="812"/>
      <c r="Q132" s="812"/>
      <c r="R132" s="812"/>
      <c r="S132" s="812"/>
      <c r="T132" s="812"/>
      <c r="U132" s="812"/>
      <c r="V132" s="812"/>
      <c r="W132" s="812"/>
      <c r="X132" s="812"/>
      <c r="Y132" s="867"/>
      <c r="Z132" s="867"/>
      <c r="AA132" s="867"/>
      <c r="AB132" s="867"/>
      <c r="AC132" s="867"/>
      <c r="AD132" s="867"/>
      <c r="AE132" s="867"/>
      <c r="AF132" s="867"/>
      <c r="AG132" s="867"/>
      <c r="AH132" s="867"/>
      <c r="AI132" s="867"/>
      <c r="AJ132" s="867"/>
      <c r="AK132" s="867"/>
      <c r="AL132" s="867"/>
      <c r="AM132" s="305"/>
    </row>
    <row r="133" spans="1:39" ht="16.5" outlineLevel="1">
      <c r="B133" s="887" t="s">
        <v>914</v>
      </c>
      <c r="C133" s="821"/>
      <c r="D133" s="812"/>
      <c r="E133" s="812"/>
      <c r="F133" s="812"/>
      <c r="G133" s="812"/>
      <c r="H133" s="812"/>
      <c r="I133" s="812"/>
      <c r="J133" s="812"/>
      <c r="K133" s="812"/>
      <c r="L133" s="812"/>
      <c r="M133" s="812"/>
      <c r="N133" s="812"/>
      <c r="O133" s="812"/>
      <c r="P133" s="812"/>
      <c r="Q133" s="812"/>
      <c r="R133" s="812"/>
      <c r="S133" s="812"/>
      <c r="T133" s="812"/>
      <c r="U133" s="812"/>
      <c r="V133" s="812"/>
      <c r="W133" s="812"/>
      <c r="X133" s="812"/>
      <c r="Y133" s="867"/>
      <c r="Z133" s="867"/>
      <c r="AA133" s="867"/>
      <c r="AB133" s="867"/>
      <c r="AC133" s="867"/>
      <c r="AD133" s="867"/>
      <c r="AE133" s="867"/>
      <c r="AF133" s="867"/>
      <c r="AG133" s="867"/>
      <c r="AH133" s="867"/>
      <c r="AI133" s="867"/>
      <c r="AJ133" s="867"/>
      <c r="AK133" s="867"/>
      <c r="AL133" s="867"/>
      <c r="AM133" s="305"/>
    </row>
    <row r="134" spans="1:39" ht="16.5" outlineLevel="1">
      <c r="B134" s="887" t="s">
        <v>498</v>
      </c>
      <c r="C134" s="821"/>
      <c r="D134" s="812"/>
      <c r="E134" s="812"/>
      <c r="F134" s="812"/>
      <c r="G134" s="812"/>
      <c r="H134" s="812"/>
      <c r="I134" s="812"/>
      <c r="J134" s="812"/>
      <c r="K134" s="812"/>
      <c r="L134" s="812"/>
      <c r="M134" s="812"/>
      <c r="N134" s="812"/>
      <c r="O134" s="812"/>
      <c r="P134" s="812"/>
      <c r="Q134" s="812"/>
      <c r="R134" s="812"/>
      <c r="S134" s="812"/>
      <c r="T134" s="812"/>
      <c r="U134" s="812"/>
      <c r="V134" s="812"/>
      <c r="W134" s="812"/>
      <c r="X134" s="812"/>
      <c r="Y134" s="867"/>
      <c r="Z134" s="867"/>
      <c r="AA134" s="867"/>
      <c r="AB134" s="867"/>
      <c r="AC134" s="867"/>
      <c r="AD134" s="867"/>
      <c r="AE134" s="867"/>
      <c r="AF134" s="867"/>
      <c r="AG134" s="867"/>
      <c r="AH134" s="867"/>
      <c r="AI134" s="867"/>
      <c r="AJ134" s="867"/>
      <c r="AK134" s="867"/>
      <c r="AL134" s="867"/>
      <c r="AM134" s="305"/>
    </row>
    <row r="135" spans="1:39" ht="15.5" outlineLevel="1">
      <c r="A135" s="487">
        <v>21</v>
      </c>
      <c r="B135" s="485" t="s">
        <v>113</v>
      </c>
      <c r="C135" s="812" t="s">
        <v>25</v>
      </c>
      <c r="D135" s="294">
        <v>66803</v>
      </c>
      <c r="E135" s="294">
        <v>66148</v>
      </c>
      <c r="F135" s="294">
        <v>66148</v>
      </c>
      <c r="G135" s="294">
        <v>66148</v>
      </c>
      <c r="H135" s="294">
        <v>66148</v>
      </c>
      <c r="I135" s="294">
        <v>66148</v>
      </c>
      <c r="J135" s="294">
        <v>66148</v>
      </c>
      <c r="K135" s="294">
        <v>66120</v>
      </c>
      <c r="L135" s="294">
        <v>66120</v>
      </c>
      <c r="M135" s="294">
        <v>66120</v>
      </c>
      <c r="N135" s="812"/>
      <c r="O135" s="294">
        <v>4</v>
      </c>
      <c r="P135" s="294">
        <v>4</v>
      </c>
      <c r="Q135" s="294">
        <v>4</v>
      </c>
      <c r="R135" s="294">
        <v>4</v>
      </c>
      <c r="S135" s="294">
        <v>4</v>
      </c>
      <c r="T135" s="294">
        <v>4</v>
      </c>
      <c r="U135" s="294">
        <v>4</v>
      </c>
      <c r="V135" s="294">
        <v>4</v>
      </c>
      <c r="W135" s="294">
        <v>4</v>
      </c>
      <c r="X135" s="294">
        <v>4</v>
      </c>
      <c r="Y135" s="865"/>
      <c r="Z135" s="814"/>
      <c r="AA135" s="814"/>
      <c r="AB135" s="814"/>
      <c r="AC135" s="814"/>
      <c r="AD135" s="814">
        <v>1</v>
      </c>
      <c r="AE135" s="814"/>
      <c r="AF135" s="391"/>
      <c r="AG135" s="391"/>
      <c r="AH135" s="391"/>
      <c r="AI135" s="391"/>
      <c r="AJ135" s="391"/>
      <c r="AK135" s="391"/>
      <c r="AL135" s="391"/>
      <c r="AM135" s="295">
        <f>SUM(Y135:AL135)</f>
        <v>1</v>
      </c>
    </row>
    <row r="136" spans="1:39" ht="15.5" outlineLevel="1">
      <c r="B136" s="293" t="s">
        <v>267</v>
      </c>
      <c r="C136" s="812" t="s">
        <v>163</v>
      </c>
      <c r="D136" s="294">
        <v>24853</v>
      </c>
      <c r="E136" s="294">
        <v>24493</v>
      </c>
      <c r="F136" s="294">
        <v>24493</v>
      </c>
      <c r="G136" s="294">
        <v>24493</v>
      </c>
      <c r="H136" s="294">
        <v>24493</v>
      </c>
      <c r="I136" s="294">
        <v>24493</v>
      </c>
      <c r="J136" s="294">
        <v>24493</v>
      </c>
      <c r="K136" s="294">
        <v>24478</v>
      </c>
      <c r="L136" s="294">
        <v>24478</v>
      </c>
      <c r="M136" s="294">
        <v>24478</v>
      </c>
      <c r="N136" s="812"/>
      <c r="O136" s="294">
        <v>2</v>
      </c>
      <c r="P136" s="294">
        <v>2</v>
      </c>
      <c r="Q136" s="294">
        <v>2</v>
      </c>
      <c r="R136" s="294">
        <v>2</v>
      </c>
      <c r="S136" s="294">
        <v>2</v>
      </c>
      <c r="T136" s="294">
        <v>2</v>
      </c>
      <c r="U136" s="294">
        <v>2</v>
      </c>
      <c r="V136" s="294">
        <v>2</v>
      </c>
      <c r="W136" s="294">
        <v>2</v>
      </c>
      <c r="X136" s="294">
        <v>2</v>
      </c>
      <c r="Y136" s="816">
        <f t="shared" ref="Y136:AL136" si="77">Y135</f>
        <v>0</v>
      </c>
      <c r="Z136" s="816">
        <f t="shared" si="77"/>
        <v>0</v>
      </c>
      <c r="AA136" s="816">
        <f t="shared" si="77"/>
        <v>0</v>
      </c>
      <c r="AB136" s="816">
        <f t="shared" si="77"/>
        <v>0</v>
      </c>
      <c r="AC136" s="816">
        <f t="shared" si="77"/>
        <v>0</v>
      </c>
      <c r="AD136" s="816">
        <f t="shared" si="77"/>
        <v>1</v>
      </c>
      <c r="AE136" s="816">
        <f t="shared" si="77"/>
        <v>0</v>
      </c>
      <c r="AF136" s="816">
        <f t="shared" si="77"/>
        <v>0</v>
      </c>
      <c r="AG136" s="816">
        <f t="shared" si="77"/>
        <v>0</v>
      </c>
      <c r="AH136" s="816">
        <f t="shared" si="77"/>
        <v>0</v>
      </c>
      <c r="AI136" s="816">
        <f t="shared" si="77"/>
        <v>0</v>
      </c>
      <c r="AJ136" s="816">
        <f t="shared" si="77"/>
        <v>0</v>
      </c>
      <c r="AK136" s="816">
        <f t="shared" si="77"/>
        <v>0</v>
      </c>
      <c r="AL136" s="816">
        <f t="shared" si="77"/>
        <v>0</v>
      </c>
      <c r="AM136" s="305"/>
    </row>
    <row r="137" spans="1:39" ht="15.5" outlineLevel="1">
      <c r="B137" s="293"/>
      <c r="C137" s="812"/>
      <c r="D137" s="812"/>
      <c r="E137" s="812"/>
      <c r="F137" s="812"/>
      <c r="G137" s="812"/>
      <c r="H137" s="812"/>
      <c r="I137" s="812"/>
      <c r="J137" s="812"/>
      <c r="K137" s="812"/>
      <c r="L137" s="812"/>
      <c r="M137" s="812"/>
      <c r="N137" s="812"/>
      <c r="O137" s="812"/>
      <c r="P137" s="812"/>
      <c r="Q137" s="812"/>
      <c r="R137" s="812"/>
      <c r="S137" s="812"/>
      <c r="T137" s="812"/>
      <c r="U137" s="812"/>
      <c r="V137" s="812"/>
      <c r="W137" s="812"/>
      <c r="X137" s="812"/>
      <c r="Y137" s="818"/>
      <c r="Z137" s="901"/>
      <c r="AA137" s="901"/>
      <c r="AB137" s="901"/>
      <c r="AC137" s="901"/>
      <c r="AD137" s="901"/>
      <c r="AE137" s="901"/>
      <c r="AF137" s="901"/>
      <c r="AG137" s="901"/>
      <c r="AH137" s="901"/>
      <c r="AI137" s="901"/>
      <c r="AJ137" s="901"/>
      <c r="AK137" s="901"/>
      <c r="AL137" s="901"/>
      <c r="AM137" s="305"/>
    </row>
    <row r="138" spans="1:39" ht="31" outlineLevel="1">
      <c r="A138" s="487">
        <v>22</v>
      </c>
      <c r="B138" s="485" t="s">
        <v>915</v>
      </c>
      <c r="C138" s="812" t="s">
        <v>25</v>
      </c>
      <c r="D138" s="294">
        <v>14607</v>
      </c>
      <c r="E138" s="294">
        <v>14607</v>
      </c>
      <c r="F138" s="294">
        <v>14607</v>
      </c>
      <c r="G138" s="294">
        <v>14607</v>
      </c>
      <c r="H138" s="294">
        <v>14607</v>
      </c>
      <c r="I138" s="294">
        <v>14607</v>
      </c>
      <c r="J138" s="294">
        <v>14607</v>
      </c>
      <c r="K138" s="294">
        <v>14607</v>
      </c>
      <c r="L138" s="294">
        <v>14607</v>
      </c>
      <c r="M138" s="294">
        <v>14607</v>
      </c>
      <c r="N138" s="812"/>
      <c r="O138" s="294">
        <v>8</v>
      </c>
      <c r="P138" s="294">
        <v>8</v>
      </c>
      <c r="Q138" s="294">
        <v>8</v>
      </c>
      <c r="R138" s="294">
        <v>8</v>
      </c>
      <c r="S138" s="294">
        <v>8</v>
      </c>
      <c r="T138" s="294">
        <v>8</v>
      </c>
      <c r="U138" s="294">
        <v>8</v>
      </c>
      <c r="V138" s="294">
        <v>8</v>
      </c>
      <c r="W138" s="294">
        <v>8</v>
      </c>
      <c r="X138" s="294">
        <v>8</v>
      </c>
      <c r="Y138" s="865"/>
      <c r="Z138" s="814"/>
      <c r="AA138" s="814"/>
      <c r="AB138" s="814"/>
      <c r="AC138" s="814"/>
      <c r="AD138" s="814">
        <v>1</v>
      </c>
      <c r="AE138" s="814"/>
      <c r="AF138" s="391"/>
      <c r="AG138" s="391"/>
      <c r="AH138" s="391"/>
      <c r="AI138" s="391"/>
      <c r="AJ138" s="391"/>
      <c r="AK138" s="391"/>
      <c r="AL138" s="391"/>
      <c r="AM138" s="295">
        <f>SUM(Y138:AL138)</f>
        <v>1</v>
      </c>
    </row>
    <row r="139" spans="1:39" ht="15.5" outlineLevel="1">
      <c r="B139" s="293" t="s">
        <v>267</v>
      </c>
      <c r="C139" s="812" t="s">
        <v>163</v>
      </c>
      <c r="D139" s="294">
        <v>2664</v>
      </c>
      <c r="E139" s="294">
        <v>2664</v>
      </c>
      <c r="F139" s="294">
        <v>2664</v>
      </c>
      <c r="G139" s="294">
        <v>2664</v>
      </c>
      <c r="H139" s="294">
        <v>2664</v>
      </c>
      <c r="I139" s="294">
        <v>2664</v>
      </c>
      <c r="J139" s="294">
        <v>2664</v>
      </c>
      <c r="K139" s="294">
        <v>2664</v>
      </c>
      <c r="L139" s="294">
        <v>2664</v>
      </c>
      <c r="M139" s="294">
        <v>2664</v>
      </c>
      <c r="N139" s="812"/>
      <c r="O139" s="294">
        <v>1</v>
      </c>
      <c r="P139" s="294">
        <v>1</v>
      </c>
      <c r="Q139" s="294">
        <v>1</v>
      </c>
      <c r="R139" s="294">
        <v>1</v>
      </c>
      <c r="S139" s="294">
        <v>1</v>
      </c>
      <c r="T139" s="294">
        <v>1</v>
      </c>
      <c r="U139" s="294">
        <v>1</v>
      </c>
      <c r="V139" s="294">
        <v>1</v>
      </c>
      <c r="W139" s="294">
        <v>1</v>
      </c>
      <c r="X139" s="294">
        <v>1</v>
      </c>
      <c r="Y139" s="816">
        <f t="shared" ref="Y139:AL139" si="78">Y138</f>
        <v>0</v>
      </c>
      <c r="Z139" s="816">
        <f t="shared" si="78"/>
        <v>0</v>
      </c>
      <c r="AA139" s="816">
        <f t="shared" si="78"/>
        <v>0</v>
      </c>
      <c r="AB139" s="816">
        <f t="shared" si="78"/>
        <v>0</v>
      </c>
      <c r="AC139" s="816">
        <f t="shared" si="78"/>
        <v>0</v>
      </c>
      <c r="AD139" s="816">
        <f t="shared" si="78"/>
        <v>1</v>
      </c>
      <c r="AE139" s="816">
        <f t="shared" si="78"/>
        <v>0</v>
      </c>
      <c r="AF139" s="816">
        <f t="shared" si="78"/>
        <v>0</v>
      </c>
      <c r="AG139" s="816">
        <f t="shared" si="78"/>
        <v>0</v>
      </c>
      <c r="AH139" s="816">
        <f t="shared" si="78"/>
        <v>0</v>
      </c>
      <c r="AI139" s="816">
        <f t="shared" si="78"/>
        <v>0</v>
      </c>
      <c r="AJ139" s="816">
        <f t="shared" si="78"/>
        <v>0</v>
      </c>
      <c r="AK139" s="816">
        <f t="shared" si="78"/>
        <v>0</v>
      </c>
      <c r="AL139" s="816">
        <f t="shared" si="78"/>
        <v>0</v>
      </c>
      <c r="AM139" s="305"/>
    </row>
    <row r="140" spans="1:39" ht="15.5" outlineLevel="1">
      <c r="B140" s="293"/>
      <c r="C140" s="812"/>
      <c r="D140" s="812"/>
      <c r="E140" s="812"/>
      <c r="F140" s="812"/>
      <c r="G140" s="812"/>
      <c r="H140" s="812"/>
      <c r="I140" s="812"/>
      <c r="J140" s="812"/>
      <c r="K140" s="812"/>
      <c r="L140" s="812"/>
      <c r="M140" s="812"/>
      <c r="N140" s="812"/>
      <c r="O140" s="812"/>
      <c r="P140" s="812"/>
      <c r="Q140" s="812"/>
      <c r="R140" s="812"/>
      <c r="S140" s="812"/>
      <c r="T140" s="812"/>
      <c r="U140" s="812"/>
      <c r="V140" s="812"/>
      <c r="W140" s="812"/>
      <c r="X140" s="812"/>
      <c r="Y140" s="818"/>
      <c r="Z140" s="901"/>
      <c r="AA140" s="901"/>
      <c r="AB140" s="901"/>
      <c r="AC140" s="901"/>
      <c r="AD140" s="901"/>
      <c r="AE140" s="901"/>
      <c r="AF140" s="901"/>
      <c r="AG140" s="901"/>
      <c r="AH140" s="901"/>
      <c r="AI140" s="901"/>
      <c r="AJ140" s="901"/>
      <c r="AK140" s="901"/>
      <c r="AL140" s="901"/>
      <c r="AM140" s="305"/>
    </row>
    <row r="141" spans="1:39" ht="15.5" outlineLevel="1">
      <c r="B141" s="316" t="s">
        <v>916</v>
      </c>
      <c r="C141" s="810"/>
      <c r="D141" s="810"/>
      <c r="E141" s="810"/>
      <c r="F141" s="810"/>
      <c r="G141" s="810"/>
      <c r="H141" s="810"/>
      <c r="I141" s="810"/>
      <c r="J141" s="810"/>
      <c r="K141" s="810"/>
      <c r="L141" s="810"/>
      <c r="M141" s="810"/>
      <c r="N141" s="811"/>
      <c r="O141" s="810"/>
      <c r="P141" s="810"/>
      <c r="Q141" s="810"/>
      <c r="R141" s="810"/>
      <c r="S141" s="810"/>
      <c r="T141" s="810"/>
      <c r="U141" s="810"/>
      <c r="V141" s="810"/>
      <c r="W141" s="810"/>
      <c r="X141" s="810"/>
      <c r="Y141" s="823"/>
      <c r="Z141" s="823"/>
      <c r="AA141" s="823"/>
      <c r="AB141" s="823"/>
      <c r="AC141" s="823"/>
      <c r="AD141" s="823"/>
      <c r="AE141" s="823"/>
      <c r="AF141" s="823"/>
      <c r="AG141" s="823"/>
      <c r="AH141" s="823"/>
      <c r="AI141" s="823"/>
      <c r="AJ141" s="901"/>
      <c r="AK141" s="901"/>
      <c r="AL141" s="901"/>
      <c r="AM141" s="305"/>
    </row>
    <row r="142" spans="1:39" ht="15.5" outlineLevel="1">
      <c r="A142" s="487">
        <v>26</v>
      </c>
      <c r="B142" s="485" t="s">
        <v>118</v>
      </c>
      <c r="C142" s="812" t="s">
        <v>25</v>
      </c>
      <c r="D142" s="294"/>
      <c r="E142" s="294"/>
      <c r="F142" s="294"/>
      <c r="G142" s="294"/>
      <c r="H142" s="294"/>
      <c r="I142" s="294"/>
      <c r="J142" s="294"/>
      <c r="K142" s="294"/>
      <c r="L142" s="294"/>
      <c r="M142" s="294"/>
      <c r="N142" s="294">
        <v>12</v>
      </c>
      <c r="O142" s="294"/>
      <c r="P142" s="294"/>
      <c r="Q142" s="294"/>
      <c r="R142" s="294"/>
      <c r="S142" s="294"/>
      <c r="T142" s="294"/>
      <c r="U142" s="294"/>
      <c r="V142" s="294"/>
      <c r="W142" s="294"/>
      <c r="X142" s="294"/>
      <c r="Y142" s="888"/>
      <c r="Z142" s="888"/>
      <c r="AA142" s="888"/>
      <c r="AB142" s="888"/>
      <c r="AC142" s="888"/>
      <c r="AD142" s="888"/>
      <c r="AE142" s="888">
        <v>0.21964478807328158</v>
      </c>
      <c r="AF142" s="888">
        <v>0.58774688526995023</v>
      </c>
      <c r="AG142" s="888"/>
      <c r="AH142" s="888"/>
      <c r="AI142" s="888"/>
      <c r="AJ142" s="391"/>
      <c r="AK142" s="391"/>
      <c r="AL142" s="391"/>
      <c r="AM142" s="295">
        <f>SUM(Y142:AL142)</f>
        <v>0.80739167334323181</v>
      </c>
    </row>
    <row r="143" spans="1:39" ht="15.5" outlineLevel="1">
      <c r="B143" s="293" t="s">
        <v>267</v>
      </c>
      <c r="C143" s="963" t="s">
        <v>907</v>
      </c>
      <c r="D143" s="294">
        <v>12007</v>
      </c>
      <c r="E143" s="294">
        <v>8939</v>
      </c>
      <c r="F143" s="294">
        <v>8939</v>
      </c>
      <c r="G143" s="294">
        <v>8939</v>
      </c>
      <c r="H143" s="294">
        <v>8939</v>
      </c>
      <c r="I143" s="294">
        <v>8939</v>
      </c>
      <c r="J143" s="294">
        <v>8939</v>
      </c>
      <c r="K143" s="294">
        <v>8939</v>
      </c>
      <c r="L143" s="294">
        <v>8939</v>
      </c>
      <c r="M143" s="294">
        <v>8939</v>
      </c>
      <c r="N143" s="294">
        <v>12</v>
      </c>
      <c r="O143" s="294">
        <v>4</v>
      </c>
      <c r="P143" s="294">
        <v>3</v>
      </c>
      <c r="Q143" s="294">
        <v>3</v>
      </c>
      <c r="R143" s="294">
        <v>3</v>
      </c>
      <c r="S143" s="294">
        <v>3</v>
      </c>
      <c r="T143" s="294">
        <v>3</v>
      </c>
      <c r="U143" s="294">
        <v>3</v>
      </c>
      <c r="V143" s="294">
        <v>3</v>
      </c>
      <c r="W143" s="294">
        <v>3</v>
      </c>
      <c r="X143" s="294">
        <v>3</v>
      </c>
      <c r="Y143" s="816">
        <f t="shared" ref="Y143:AL143" si="79">Y142</f>
        <v>0</v>
      </c>
      <c r="Z143" s="816">
        <f t="shared" si="79"/>
        <v>0</v>
      </c>
      <c r="AA143" s="816">
        <f t="shared" si="79"/>
        <v>0</v>
      </c>
      <c r="AB143" s="816">
        <f t="shared" si="79"/>
        <v>0</v>
      </c>
      <c r="AC143" s="816">
        <f t="shared" si="79"/>
        <v>0</v>
      </c>
      <c r="AD143" s="816">
        <f t="shared" si="79"/>
        <v>0</v>
      </c>
      <c r="AE143" s="816">
        <f t="shared" si="79"/>
        <v>0.21964478807328158</v>
      </c>
      <c r="AF143" s="816">
        <f t="shared" si="79"/>
        <v>0.58774688526995023</v>
      </c>
      <c r="AG143" s="816">
        <f t="shared" si="79"/>
        <v>0</v>
      </c>
      <c r="AH143" s="816">
        <f t="shared" si="79"/>
        <v>0</v>
      </c>
      <c r="AI143" s="816">
        <f t="shared" si="79"/>
        <v>0</v>
      </c>
      <c r="AJ143" s="816">
        <f t="shared" si="79"/>
        <v>0</v>
      </c>
      <c r="AK143" s="816">
        <f t="shared" si="79"/>
        <v>0</v>
      </c>
      <c r="AL143" s="816">
        <f t="shared" si="79"/>
        <v>0</v>
      </c>
      <c r="AM143" s="305"/>
    </row>
    <row r="144" spans="1:39" ht="15.5" outlineLevel="1">
      <c r="B144" s="293"/>
      <c r="C144" s="963" t="s">
        <v>909</v>
      </c>
      <c r="D144" s="294">
        <v>11935</v>
      </c>
      <c r="E144" s="294">
        <v>15004</v>
      </c>
      <c r="F144" s="294">
        <v>15004</v>
      </c>
      <c r="G144" s="294">
        <v>15392</v>
      </c>
      <c r="H144" s="294">
        <v>15392</v>
      </c>
      <c r="I144" s="294">
        <v>15392</v>
      </c>
      <c r="J144" s="294">
        <v>15392</v>
      </c>
      <c r="K144" s="294">
        <v>15392</v>
      </c>
      <c r="L144" s="294">
        <v>15392</v>
      </c>
      <c r="M144" s="294">
        <v>15392</v>
      </c>
      <c r="N144" s="294">
        <f>N142</f>
        <v>12</v>
      </c>
      <c r="O144" s="294">
        <v>3</v>
      </c>
      <c r="P144" s="294">
        <v>4</v>
      </c>
      <c r="Q144" s="294">
        <v>4</v>
      </c>
      <c r="R144" s="294">
        <v>4</v>
      </c>
      <c r="S144" s="294">
        <v>4</v>
      </c>
      <c r="T144" s="294">
        <v>4</v>
      </c>
      <c r="U144" s="294">
        <v>4</v>
      </c>
      <c r="V144" s="294">
        <v>4</v>
      </c>
      <c r="W144" s="294">
        <v>4</v>
      </c>
      <c r="X144" s="294">
        <v>4</v>
      </c>
      <c r="Y144" s="816">
        <f t="shared" ref="Y144:AL144" si="80">Y142</f>
        <v>0</v>
      </c>
      <c r="Z144" s="816">
        <f t="shared" si="80"/>
        <v>0</v>
      </c>
      <c r="AA144" s="816">
        <f t="shared" si="80"/>
        <v>0</v>
      </c>
      <c r="AB144" s="816">
        <f t="shared" si="80"/>
        <v>0</v>
      </c>
      <c r="AC144" s="816">
        <f t="shared" si="80"/>
        <v>0</v>
      </c>
      <c r="AD144" s="816">
        <f t="shared" si="80"/>
        <v>0</v>
      </c>
      <c r="AE144" s="816">
        <f t="shared" si="80"/>
        <v>0.21964478807328158</v>
      </c>
      <c r="AF144" s="816">
        <f t="shared" si="80"/>
        <v>0.58774688526995023</v>
      </c>
      <c r="AG144" s="816">
        <f t="shared" si="80"/>
        <v>0</v>
      </c>
      <c r="AH144" s="816">
        <f t="shared" si="80"/>
        <v>0</v>
      </c>
      <c r="AI144" s="816">
        <f t="shared" si="80"/>
        <v>0</v>
      </c>
      <c r="AJ144" s="816">
        <f t="shared" si="80"/>
        <v>0</v>
      </c>
      <c r="AK144" s="816">
        <f t="shared" si="80"/>
        <v>0</v>
      </c>
      <c r="AL144" s="816">
        <f t="shared" si="80"/>
        <v>0</v>
      </c>
      <c r="AM144" s="305"/>
    </row>
    <row r="145" spans="1:39" ht="15.5" outlineLevel="1">
      <c r="B145" s="824"/>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948"/>
      <c r="Z145" s="948"/>
      <c r="AA145" s="948"/>
      <c r="AB145" s="948"/>
      <c r="AC145" s="948"/>
      <c r="AD145" s="948"/>
      <c r="AE145" s="948"/>
      <c r="AF145" s="948"/>
      <c r="AG145" s="948"/>
      <c r="AH145" s="948"/>
      <c r="AI145" s="948"/>
      <c r="AJ145" s="948"/>
      <c r="AK145" s="948"/>
      <c r="AL145" s="948"/>
      <c r="AM145" s="305"/>
    </row>
    <row r="146" spans="1:39" ht="15.5" outlineLevel="1">
      <c r="B146" s="483" t="s">
        <v>917</v>
      </c>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948"/>
      <c r="Z146" s="948"/>
      <c r="AA146" s="948"/>
      <c r="AB146" s="948"/>
      <c r="AC146" s="948"/>
      <c r="AD146" s="948"/>
      <c r="AE146" s="948"/>
      <c r="AF146" s="948"/>
      <c r="AG146" s="948"/>
      <c r="AH146" s="948"/>
      <c r="AI146" s="948"/>
      <c r="AJ146" s="948"/>
      <c r="AK146" s="948"/>
      <c r="AL146" s="948"/>
      <c r="AM146" s="305"/>
    </row>
    <row r="147" spans="1:39" ht="15.5" outlineLevel="1">
      <c r="B147" s="316" t="s">
        <v>496</v>
      </c>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948"/>
      <c r="Z147" s="948"/>
      <c r="AA147" s="948"/>
      <c r="AB147" s="948"/>
      <c r="AC147" s="948"/>
      <c r="AD147" s="948"/>
      <c r="AE147" s="948"/>
      <c r="AF147" s="948"/>
      <c r="AG147" s="948"/>
      <c r="AH147" s="948"/>
      <c r="AI147" s="948"/>
      <c r="AJ147" s="948"/>
      <c r="AK147" s="948"/>
      <c r="AL147" s="948"/>
      <c r="AM147" s="305"/>
    </row>
    <row r="148" spans="1:39" ht="15.5" outlineLevel="1">
      <c r="A148" s="487">
        <v>3</v>
      </c>
      <c r="B148" s="485" t="s">
        <v>97</v>
      </c>
      <c r="C148" s="812" t="s">
        <v>25</v>
      </c>
      <c r="D148" s="294">
        <v>10208</v>
      </c>
      <c r="E148" s="294">
        <v>10208</v>
      </c>
      <c r="F148" s="294">
        <v>10208</v>
      </c>
      <c r="G148" s="294">
        <v>10208</v>
      </c>
      <c r="H148" s="294">
        <v>5698</v>
      </c>
      <c r="I148" s="294">
        <v>0</v>
      </c>
      <c r="J148" s="294">
        <v>0</v>
      </c>
      <c r="K148" s="294">
        <v>0</v>
      </c>
      <c r="L148" s="294">
        <v>0</v>
      </c>
      <c r="M148" s="294">
        <v>0</v>
      </c>
      <c r="N148" s="812"/>
      <c r="O148" s="294">
        <v>2</v>
      </c>
      <c r="P148" s="294">
        <v>2</v>
      </c>
      <c r="Q148" s="294">
        <v>2</v>
      </c>
      <c r="R148" s="294">
        <v>2</v>
      </c>
      <c r="S148" s="294">
        <v>1</v>
      </c>
      <c r="T148" s="294">
        <v>0</v>
      </c>
      <c r="U148" s="294">
        <v>0</v>
      </c>
      <c r="V148" s="294">
        <v>0</v>
      </c>
      <c r="W148" s="294">
        <v>0</v>
      </c>
      <c r="X148" s="294">
        <v>0</v>
      </c>
      <c r="Y148" s="865"/>
      <c r="Z148" s="865"/>
      <c r="AA148" s="865"/>
      <c r="AB148" s="865"/>
      <c r="AC148" s="865"/>
      <c r="AD148" s="865">
        <v>1</v>
      </c>
      <c r="AE148" s="865"/>
      <c r="AF148" s="391"/>
      <c r="AG148" s="391"/>
      <c r="AH148" s="391"/>
      <c r="AI148" s="391"/>
      <c r="AJ148" s="391"/>
      <c r="AK148" s="391"/>
      <c r="AL148" s="391"/>
      <c r="AM148" s="295">
        <f>SUM(Y149:AL149)</f>
        <v>1</v>
      </c>
    </row>
    <row r="149" spans="1:39" ht="15.5" outlineLevel="1">
      <c r="B149" s="293" t="s">
        <v>267</v>
      </c>
      <c r="C149" s="812" t="s">
        <v>163</v>
      </c>
      <c r="D149" s="294"/>
      <c r="E149" s="294"/>
      <c r="F149" s="294"/>
      <c r="G149" s="294"/>
      <c r="H149" s="294"/>
      <c r="I149" s="294"/>
      <c r="J149" s="294"/>
      <c r="K149" s="294"/>
      <c r="L149" s="294"/>
      <c r="M149" s="294"/>
      <c r="N149" s="815"/>
      <c r="O149" s="294"/>
      <c r="P149" s="294"/>
      <c r="Q149" s="294"/>
      <c r="R149" s="294"/>
      <c r="S149" s="294"/>
      <c r="T149" s="294"/>
      <c r="U149" s="294"/>
      <c r="V149" s="294"/>
      <c r="W149" s="294"/>
      <c r="X149" s="294"/>
      <c r="Y149" s="816">
        <f t="shared" ref="Y149:AL149" si="81">Y148</f>
        <v>0</v>
      </c>
      <c r="Z149" s="816">
        <f t="shared" si="81"/>
        <v>0</v>
      </c>
      <c r="AA149" s="816">
        <f t="shared" si="81"/>
        <v>0</v>
      </c>
      <c r="AB149" s="816">
        <f t="shared" si="81"/>
        <v>0</v>
      </c>
      <c r="AC149" s="816">
        <f t="shared" si="81"/>
        <v>0</v>
      </c>
      <c r="AD149" s="816">
        <f t="shared" si="81"/>
        <v>1</v>
      </c>
      <c r="AE149" s="816">
        <f t="shared" si="81"/>
        <v>0</v>
      </c>
      <c r="AF149" s="816">
        <f t="shared" si="81"/>
        <v>0</v>
      </c>
      <c r="AG149" s="816">
        <f t="shared" si="81"/>
        <v>0</v>
      </c>
      <c r="AH149" s="816">
        <f t="shared" si="81"/>
        <v>0</v>
      </c>
      <c r="AI149" s="816">
        <f t="shared" si="81"/>
        <v>0</v>
      </c>
      <c r="AJ149" s="816">
        <f t="shared" si="81"/>
        <v>0</v>
      </c>
      <c r="AK149" s="816">
        <f t="shared" si="81"/>
        <v>0</v>
      </c>
      <c r="AL149" s="816">
        <f t="shared" si="81"/>
        <v>0</v>
      </c>
      <c r="AM149" s="305"/>
    </row>
    <row r="150" spans="1:39" ht="15.5" outlineLevel="1">
      <c r="B150" s="485"/>
      <c r="C150" s="812"/>
      <c r="D150" s="812"/>
      <c r="E150" s="812"/>
      <c r="F150" s="812"/>
      <c r="G150" s="812"/>
      <c r="H150" s="812"/>
      <c r="I150" s="812"/>
      <c r="J150" s="812"/>
      <c r="K150" s="812"/>
      <c r="L150" s="812"/>
      <c r="M150" s="812"/>
      <c r="N150" s="812"/>
      <c r="O150" s="812"/>
      <c r="P150" s="812"/>
      <c r="Q150" s="812"/>
      <c r="R150" s="812"/>
      <c r="S150" s="812"/>
      <c r="T150" s="812"/>
      <c r="U150" s="812"/>
      <c r="V150" s="812"/>
      <c r="W150" s="812"/>
      <c r="X150" s="812"/>
      <c r="Y150" s="818"/>
      <c r="Z150" s="901"/>
      <c r="AA150" s="901"/>
      <c r="AB150" s="901"/>
      <c r="AC150" s="901"/>
      <c r="AD150" s="901"/>
      <c r="AE150" s="901"/>
      <c r="AF150" s="901"/>
      <c r="AG150" s="901"/>
      <c r="AH150" s="901"/>
      <c r="AI150" s="901"/>
      <c r="AJ150" s="901"/>
      <c r="AK150" s="901"/>
      <c r="AL150" s="901"/>
      <c r="AM150" s="305"/>
    </row>
    <row r="151" spans="1:39" ht="15.5" outlineLevel="1">
      <c r="A151" s="487">
        <v>1</v>
      </c>
      <c r="B151" s="485" t="s">
        <v>95</v>
      </c>
      <c r="C151" s="812" t="s">
        <v>25</v>
      </c>
      <c r="D151" s="294">
        <v>94171</v>
      </c>
      <c r="E151" s="294">
        <v>93294</v>
      </c>
      <c r="F151" s="294">
        <v>93294</v>
      </c>
      <c r="G151" s="294">
        <v>93294</v>
      </c>
      <c r="H151" s="294">
        <v>93294</v>
      </c>
      <c r="I151" s="294">
        <v>93294</v>
      </c>
      <c r="J151" s="294">
        <v>93294</v>
      </c>
      <c r="K151" s="294">
        <v>93275</v>
      </c>
      <c r="L151" s="294">
        <v>93275</v>
      </c>
      <c r="M151" s="294">
        <v>93275</v>
      </c>
      <c r="N151" s="815"/>
      <c r="O151" s="294">
        <v>6</v>
      </c>
      <c r="P151" s="294">
        <v>6</v>
      </c>
      <c r="Q151" s="294">
        <v>6</v>
      </c>
      <c r="R151" s="294">
        <v>6</v>
      </c>
      <c r="S151" s="294">
        <v>6</v>
      </c>
      <c r="T151" s="294">
        <v>6</v>
      </c>
      <c r="U151" s="294">
        <v>6</v>
      </c>
      <c r="V151" s="294">
        <v>6</v>
      </c>
      <c r="W151" s="294">
        <v>6</v>
      </c>
      <c r="X151" s="294">
        <v>6</v>
      </c>
      <c r="Y151" s="865"/>
      <c r="Z151" s="865"/>
      <c r="AA151" s="865"/>
      <c r="AB151" s="865"/>
      <c r="AC151" s="865"/>
      <c r="AD151" s="865">
        <v>1</v>
      </c>
      <c r="AE151" s="865"/>
      <c r="AF151" s="391"/>
      <c r="AG151" s="391"/>
      <c r="AH151" s="391"/>
      <c r="AI151" s="391"/>
      <c r="AJ151" s="391"/>
      <c r="AK151" s="391"/>
      <c r="AL151" s="391"/>
      <c r="AM151" s="295">
        <f>SUM(Y153:AL153)</f>
        <v>0</v>
      </c>
    </row>
    <row r="152" spans="1:39" ht="15.5" outlineLevel="1">
      <c r="B152" s="293" t="s">
        <v>267</v>
      </c>
      <c r="C152" s="812" t="s">
        <v>163</v>
      </c>
      <c r="D152" s="294">
        <v>2306</v>
      </c>
      <c r="E152" s="294">
        <v>2284</v>
      </c>
      <c r="F152" s="294">
        <v>2284</v>
      </c>
      <c r="G152" s="294">
        <v>2284</v>
      </c>
      <c r="H152" s="294">
        <v>2284</v>
      </c>
      <c r="I152" s="294">
        <v>2284</v>
      </c>
      <c r="J152" s="294">
        <v>2284</v>
      </c>
      <c r="K152" s="294">
        <v>2283</v>
      </c>
      <c r="L152" s="294">
        <v>2283</v>
      </c>
      <c r="M152" s="294">
        <v>2283</v>
      </c>
      <c r="N152" s="812"/>
      <c r="O152" s="294">
        <v>0</v>
      </c>
      <c r="P152" s="294">
        <v>0</v>
      </c>
      <c r="Q152" s="294">
        <v>0</v>
      </c>
      <c r="R152" s="294">
        <v>0</v>
      </c>
      <c r="S152" s="294">
        <v>0</v>
      </c>
      <c r="T152" s="294">
        <v>0</v>
      </c>
      <c r="U152" s="294">
        <v>0</v>
      </c>
      <c r="V152" s="294">
        <v>0</v>
      </c>
      <c r="W152" s="294">
        <v>0</v>
      </c>
      <c r="X152" s="294">
        <v>0</v>
      </c>
      <c r="Y152" s="816">
        <f t="shared" ref="Y152:AL152" si="82">Y151</f>
        <v>0</v>
      </c>
      <c r="Z152" s="816">
        <f t="shared" si="82"/>
        <v>0</v>
      </c>
      <c r="AA152" s="816">
        <f t="shared" si="82"/>
        <v>0</v>
      </c>
      <c r="AB152" s="816">
        <f t="shared" si="82"/>
        <v>0</v>
      </c>
      <c r="AC152" s="816">
        <f t="shared" si="82"/>
        <v>0</v>
      </c>
      <c r="AD152" s="816">
        <f t="shared" si="82"/>
        <v>1</v>
      </c>
      <c r="AE152" s="816">
        <f t="shared" si="82"/>
        <v>0</v>
      </c>
      <c r="AF152" s="816">
        <f t="shared" si="82"/>
        <v>0</v>
      </c>
      <c r="AG152" s="816">
        <f t="shared" si="82"/>
        <v>0</v>
      </c>
      <c r="AH152" s="816">
        <f t="shared" si="82"/>
        <v>0</v>
      </c>
      <c r="AI152" s="816">
        <f t="shared" si="82"/>
        <v>0</v>
      </c>
      <c r="AJ152" s="816">
        <f t="shared" si="82"/>
        <v>0</v>
      </c>
      <c r="AK152" s="816">
        <f t="shared" si="82"/>
        <v>0</v>
      </c>
      <c r="AL152" s="816">
        <f t="shared" si="82"/>
        <v>0</v>
      </c>
      <c r="AM152" s="305"/>
    </row>
    <row r="153" spans="1:39" ht="15.5" outlineLevel="1">
      <c r="B153" s="293"/>
      <c r="C153" s="812"/>
      <c r="D153" s="812"/>
      <c r="E153" s="812"/>
      <c r="F153" s="812"/>
      <c r="G153" s="812"/>
      <c r="H153" s="812"/>
      <c r="I153" s="812"/>
      <c r="J153" s="812"/>
      <c r="K153" s="812"/>
      <c r="L153" s="812"/>
      <c r="M153" s="812"/>
      <c r="N153" s="815"/>
      <c r="O153" s="812"/>
      <c r="P153" s="812"/>
      <c r="Q153" s="812"/>
      <c r="R153" s="812"/>
      <c r="S153" s="812"/>
      <c r="T153" s="812"/>
      <c r="U153" s="812"/>
      <c r="V153" s="812"/>
      <c r="W153" s="812"/>
      <c r="X153" s="812"/>
      <c r="Y153" s="818"/>
      <c r="Z153" s="901"/>
      <c r="AA153" s="901"/>
      <c r="AB153" s="901"/>
      <c r="AC153" s="901"/>
      <c r="AD153" s="901"/>
      <c r="AE153" s="901"/>
      <c r="AF153" s="901"/>
      <c r="AG153" s="901"/>
      <c r="AH153" s="901"/>
      <c r="AI153" s="901"/>
      <c r="AJ153" s="901"/>
      <c r="AK153" s="901"/>
      <c r="AL153" s="901"/>
      <c r="AM153" s="305"/>
    </row>
    <row r="154" spans="1:39" ht="15.75" customHeight="1" outlineLevel="1">
      <c r="A154" s="487">
        <v>2</v>
      </c>
      <c r="B154" s="485" t="s">
        <v>96</v>
      </c>
      <c r="C154" s="812" t="s">
        <v>25</v>
      </c>
      <c r="D154" s="294">
        <v>261200</v>
      </c>
      <c r="E154" s="294">
        <v>256541</v>
      </c>
      <c r="F154" s="294">
        <v>256541</v>
      </c>
      <c r="G154" s="294">
        <v>256541</v>
      </c>
      <c r="H154" s="294">
        <v>256541</v>
      </c>
      <c r="I154" s="294">
        <v>256541</v>
      </c>
      <c r="J154" s="294">
        <v>256541</v>
      </c>
      <c r="K154" s="294">
        <v>256417</v>
      </c>
      <c r="L154" s="294">
        <v>256417</v>
      </c>
      <c r="M154" s="294">
        <v>256417</v>
      </c>
      <c r="N154" s="812"/>
      <c r="O154" s="294">
        <v>18</v>
      </c>
      <c r="P154" s="294">
        <v>17</v>
      </c>
      <c r="Q154" s="294">
        <v>17</v>
      </c>
      <c r="R154" s="294">
        <v>17</v>
      </c>
      <c r="S154" s="294">
        <v>17</v>
      </c>
      <c r="T154" s="294">
        <v>17</v>
      </c>
      <c r="U154" s="294">
        <v>17</v>
      </c>
      <c r="V154" s="294">
        <v>17</v>
      </c>
      <c r="W154" s="294">
        <v>17</v>
      </c>
      <c r="X154" s="294">
        <v>17</v>
      </c>
      <c r="Y154" s="865"/>
      <c r="Z154" s="814"/>
      <c r="AA154" s="814"/>
      <c r="AB154" s="814"/>
      <c r="AC154" s="814"/>
      <c r="AD154" s="814">
        <v>1</v>
      </c>
      <c r="AE154" s="814"/>
      <c r="AF154" s="391"/>
      <c r="AG154" s="391"/>
      <c r="AH154" s="391"/>
      <c r="AI154" s="391"/>
      <c r="AJ154" s="391"/>
      <c r="AK154" s="391"/>
      <c r="AL154" s="391"/>
      <c r="AM154" s="295">
        <f>SUM(Y156:AL156)</f>
        <v>0</v>
      </c>
    </row>
    <row r="155" spans="1:39" ht="15.5" outlineLevel="1">
      <c r="B155" s="293" t="s">
        <v>267</v>
      </c>
      <c r="C155" s="812" t="s">
        <v>163</v>
      </c>
      <c r="D155" s="294">
        <v>603</v>
      </c>
      <c r="E155" s="294">
        <v>598</v>
      </c>
      <c r="F155" s="294">
        <v>598</v>
      </c>
      <c r="G155" s="294">
        <v>598</v>
      </c>
      <c r="H155" s="294">
        <v>598</v>
      </c>
      <c r="I155" s="294">
        <v>598</v>
      </c>
      <c r="J155" s="294">
        <v>598</v>
      </c>
      <c r="K155" s="294">
        <v>598</v>
      </c>
      <c r="L155" s="294">
        <v>598</v>
      </c>
      <c r="M155" s="294">
        <v>598</v>
      </c>
      <c r="N155" s="815"/>
      <c r="O155" s="294">
        <v>0</v>
      </c>
      <c r="P155" s="294">
        <v>0</v>
      </c>
      <c r="Q155" s="294">
        <v>0</v>
      </c>
      <c r="R155" s="294">
        <v>0</v>
      </c>
      <c r="S155" s="294">
        <v>0</v>
      </c>
      <c r="T155" s="294">
        <v>0</v>
      </c>
      <c r="U155" s="294">
        <v>0</v>
      </c>
      <c r="V155" s="294">
        <v>0</v>
      </c>
      <c r="W155" s="294">
        <v>0</v>
      </c>
      <c r="X155" s="294">
        <v>0</v>
      </c>
      <c r="Y155" s="816">
        <f t="shared" ref="Y155:AL155" si="83">Y154</f>
        <v>0</v>
      </c>
      <c r="Z155" s="816">
        <f t="shared" si="83"/>
        <v>0</v>
      </c>
      <c r="AA155" s="816">
        <f t="shared" si="83"/>
        <v>0</v>
      </c>
      <c r="AB155" s="816">
        <f t="shared" si="83"/>
        <v>0</v>
      </c>
      <c r="AC155" s="816">
        <f t="shared" si="83"/>
        <v>0</v>
      </c>
      <c r="AD155" s="816">
        <f t="shared" si="83"/>
        <v>1</v>
      </c>
      <c r="AE155" s="816">
        <f t="shared" si="83"/>
        <v>0</v>
      </c>
      <c r="AF155" s="816">
        <f t="shared" si="83"/>
        <v>0</v>
      </c>
      <c r="AG155" s="816">
        <f t="shared" si="83"/>
        <v>0</v>
      </c>
      <c r="AH155" s="816">
        <f t="shared" si="83"/>
        <v>0</v>
      </c>
      <c r="AI155" s="816">
        <f t="shared" si="83"/>
        <v>0</v>
      </c>
      <c r="AJ155" s="816">
        <f t="shared" si="83"/>
        <v>0</v>
      </c>
      <c r="AK155" s="816">
        <f t="shared" si="83"/>
        <v>0</v>
      </c>
      <c r="AL155" s="816">
        <f t="shared" si="83"/>
        <v>0</v>
      </c>
      <c r="AM155" s="305"/>
    </row>
    <row r="156" spans="1:39" ht="15.5" outlineLevel="1">
      <c r="B156" s="485"/>
      <c r="C156" s="812"/>
      <c r="D156" s="812"/>
      <c r="E156" s="812"/>
      <c r="F156" s="812"/>
      <c r="G156" s="812"/>
      <c r="H156" s="812"/>
      <c r="I156" s="812"/>
      <c r="J156" s="812"/>
      <c r="K156" s="812"/>
      <c r="L156" s="812"/>
      <c r="M156" s="812"/>
      <c r="N156" s="812"/>
      <c r="O156" s="812"/>
      <c r="P156" s="812"/>
      <c r="Q156" s="812"/>
      <c r="R156" s="812"/>
      <c r="S156" s="812"/>
      <c r="T156" s="812"/>
      <c r="U156" s="812"/>
      <c r="V156" s="812"/>
      <c r="W156" s="812"/>
      <c r="X156" s="812"/>
      <c r="Y156" s="818"/>
      <c r="Z156" s="901"/>
      <c r="AA156" s="901"/>
      <c r="AB156" s="901"/>
      <c r="AC156" s="901"/>
      <c r="AD156" s="901"/>
      <c r="AE156" s="901"/>
      <c r="AF156" s="901"/>
      <c r="AG156" s="901"/>
      <c r="AH156" s="901"/>
      <c r="AI156" s="901"/>
      <c r="AJ156" s="901"/>
      <c r="AK156" s="901"/>
      <c r="AL156" s="901"/>
      <c r="AM156" s="305"/>
    </row>
    <row r="157" spans="1:39" ht="15.5" outlineLevel="1">
      <c r="A157" s="487">
        <v>4</v>
      </c>
      <c r="B157" s="485" t="s">
        <v>673</v>
      </c>
      <c r="C157" s="812" t="s">
        <v>25</v>
      </c>
      <c r="D157" s="294">
        <v>187290</v>
      </c>
      <c r="E157" s="294">
        <v>187290</v>
      </c>
      <c r="F157" s="294">
        <v>187290</v>
      </c>
      <c r="G157" s="294">
        <v>187290</v>
      </c>
      <c r="H157" s="294">
        <v>187290</v>
      </c>
      <c r="I157" s="294">
        <v>187290</v>
      </c>
      <c r="J157" s="294">
        <v>187290</v>
      </c>
      <c r="K157" s="294">
        <v>187290</v>
      </c>
      <c r="L157" s="294">
        <v>187290</v>
      </c>
      <c r="M157" s="294">
        <v>187290</v>
      </c>
      <c r="N157" s="815"/>
      <c r="O157" s="294">
        <v>98</v>
      </c>
      <c r="P157" s="294">
        <v>98</v>
      </c>
      <c r="Q157" s="294">
        <v>98</v>
      </c>
      <c r="R157" s="294">
        <v>98</v>
      </c>
      <c r="S157" s="294">
        <v>98</v>
      </c>
      <c r="T157" s="294">
        <v>98</v>
      </c>
      <c r="U157" s="294">
        <v>98</v>
      </c>
      <c r="V157" s="294">
        <v>98</v>
      </c>
      <c r="W157" s="294">
        <v>98</v>
      </c>
      <c r="X157" s="294">
        <v>98</v>
      </c>
      <c r="Y157" s="865"/>
      <c r="Z157" s="814"/>
      <c r="AA157" s="814"/>
      <c r="AB157" s="814"/>
      <c r="AC157" s="814"/>
      <c r="AD157" s="814">
        <v>1</v>
      </c>
      <c r="AE157" s="814"/>
      <c r="AF157" s="391"/>
      <c r="AG157" s="391"/>
      <c r="AH157" s="391"/>
      <c r="AI157" s="391"/>
      <c r="AJ157" s="391"/>
      <c r="AK157" s="391"/>
      <c r="AL157" s="391"/>
      <c r="AM157" s="295">
        <f>SUM(Y159:AL159)</f>
        <v>0</v>
      </c>
    </row>
    <row r="158" spans="1:39" ht="15.5" outlineLevel="1">
      <c r="B158" s="293" t="s">
        <v>267</v>
      </c>
      <c r="C158" s="812" t="s">
        <v>163</v>
      </c>
      <c r="D158" s="294">
        <v>3308</v>
      </c>
      <c r="E158" s="294">
        <v>3308</v>
      </c>
      <c r="F158" s="294">
        <v>3308</v>
      </c>
      <c r="G158" s="294">
        <v>3308</v>
      </c>
      <c r="H158" s="294">
        <v>3308</v>
      </c>
      <c r="I158" s="294">
        <v>3308</v>
      </c>
      <c r="J158" s="294">
        <v>3308</v>
      </c>
      <c r="K158" s="294">
        <v>3308</v>
      </c>
      <c r="L158" s="294">
        <v>3308</v>
      </c>
      <c r="M158" s="294">
        <v>3308</v>
      </c>
      <c r="N158" s="812"/>
      <c r="O158" s="294">
        <v>2</v>
      </c>
      <c r="P158" s="294">
        <v>2</v>
      </c>
      <c r="Q158" s="294">
        <v>2</v>
      </c>
      <c r="R158" s="294">
        <v>2</v>
      </c>
      <c r="S158" s="294">
        <v>2</v>
      </c>
      <c r="T158" s="294">
        <v>2</v>
      </c>
      <c r="U158" s="294">
        <v>2</v>
      </c>
      <c r="V158" s="294">
        <v>2</v>
      </c>
      <c r="W158" s="294">
        <v>2</v>
      </c>
      <c r="X158" s="294">
        <v>2</v>
      </c>
      <c r="Y158" s="816">
        <f t="shared" ref="Y158:AL158" si="84">Y157</f>
        <v>0</v>
      </c>
      <c r="Z158" s="816">
        <f t="shared" si="84"/>
        <v>0</v>
      </c>
      <c r="AA158" s="816">
        <f t="shared" si="84"/>
        <v>0</v>
      </c>
      <c r="AB158" s="816">
        <f t="shared" si="84"/>
        <v>0</v>
      </c>
      <c r="AC158" s="816">
        <f t="shared" si="84"/>
        <v>0</v>
      </c>
      <c r="AD158" s="816">
        <f t="shared" si="84"/>
        <v>1</v>
      </c>
      <c r="AE158" s="816">
        <f t="shared" si="84"/>
        <v>0</v>
      </c>
      <c r="AF158" s="816">
        <f t="shared" si="84"/>
        <v>0</v>
      </c>
      <c r="AG158" s="816">
        <f t="shared" si="84"/>
        <v>0</v>
      </c>
      <c r="AH158" s="816">
        <f t="shared" si="84"/>
        <v>0</v>
      </c>
      <c r="AI158" s="816">
        <f t="shared" si="84"/>
        <v>0</v>
      </c>
      <c r="AJ158" s="816">
        <f t="shared" si="84"/>
        <v>0</v>
      </c>
      <c r="AK158" s="816">
        <f t="shared" si="84"/>
        <v>0</v>
      </c>
      <c r="AL158" s="816">
        <f t="shared" si="84"/>
        <v>0</v>
      </c>
      <c r="AM158" s="305"/>
    </row>
    <row r="159" spans="1:39" ht="15.5" outlineLevel="1">
      <c r="B159" s="485"/>
      <c r="C159" s="812"/>
      <c r="D159" s="812"/>
      <c r="E159" s="812"/>
      <c r="F159" s="812"/>
      <c r="G159" s="812"/>
      <c r="H159" s="812"/>
      <c r="I159" s="812"/>
      <c r="J159" s="812"/>
      <c r="K159" s="812"/>
      <c r="L159" s="812"/>
      <c r="M159" s="812"/>
      <c r="N159" s="815"/>
      <c r="O159" s="812"/>
      <c r="P159" s="812"/>
      <c r="Q159" s="812"/>
      <c r="R159" s="812"/>
      <c r="S159" s="812"/>
      <c r="T159" s="812"/>
      <c r="U159" s="812"/>
      <c r="V159" s="812"/>
      <c r="W159" s="812"/>
      <c r="X159" s="812"/>
      <c r="Y159" s="818"/>
      <c r="Z159" s="901"/>
      <c r="AA159" s="901"/>
      <c r="AB159" s="901"/>
      <c r="AC159" s="901"/>
      <c r="AD159" s="901"/>
      <c r="AE159" s="901"/>
      <c r="AF159" s="901"/>
      <c r="AG159" s="901"/>
      <c r="AH159" s="901"/>
      <c r="AI159" s="901"/>
      <c r="AJ159" s="901"/>
      <c r="AK159" s="901"/>
      <c r="AL159" s="901"/>
      <c r="AM159" s="305"/>
    </row>
    <row r="160" spans="1:39" ht="31" outlineLevel="1">
      <c r="A160" s="487">
        <v>5</v>
      </c>
      <c r="B160" s="485" t="s">
        <v>98</v>
      </c>
      <c r="C160" s="812" t="s">
        <v>25</v>
      </c>
      <c r="D160" s="294">
        <v>20230</v>
      </c>
      <c r="E160" s="294">
        <v>20230</v>
      </c>
      <c r="F160" s="294">
        <v>20230</v>
      </c>
      <c r="G160" s="294">
        <v>20230</v>
      </c>
      <c r="H160" s="294">
        <v>20230</v>
      </c>
      <c r="I160" s="294">
        <v>20230</v>
      </c>
      <c r="J160" s="294">
        <v>20230</v>
      </c>
      <c r="K160" s="294">
        <v>20230</v>
      </c>
      <c r="L160" s="294">
        <v>20230</v>
      </c>
      <c r="M160" s="294">
        <v>20230</v>
      </c>
      <c r="N160" s="812"/>
      <c r="O160" s="294">
        <v>8</v>
      </c>
      <c r="P160" s="294">
        <v>8</v>
      </c>
      <c r="Q160" s="294">
        <v>8</v>
      </c>
      <c r="R160" s="294">
        <v>8</v>
      </c>
      <c r="S160" s="294">
        <v>8</v>
      </c>
      <c r="T160" s="294">
        <v>8</v>
      </c>
      <c r="U160" s="294">
        <v>8</v>
      </c>
      <c r="V160" s="294">
        <v>8</v>
      </c>
      <c r="W160" s="294">
        <v>8</v>
      </c>
      <c r="X160" s="294">
        <v>8</v>
      </c>
      <c r="Y160" s="865"/>
      <c r="Z160" s="814"/>
      <c r="AA160" s="814"/>
      <c r="AB160" s="814"/>
      <c r="AC160" s="814"/>
      <c r="AD160" s="814">
        <v>1</v>
      </c>
      <c r="AE160" s="814"/>
      <c r="AF160" s="391"/>
      <c r="AG160" s="391"/>
      <c r="AH160" s="391"/>
      <c r="AI160" s="391"/>
      <c r="AJ160" s="391"/>
      <c r="AK160" s="391"/>
      <c r="AL160" s="391"/>
      <c r="AM160" s="295">
        <f>SUM(Y162:AL162)</f>
        <v>0</v>
      </c>
    </row>
    <row r="161" spans="1:39" ht="15.5" outlineLevel="1">
      <c r="B161" s="293" t="s">
        <v>267</v>
      </c>
      <c r="C161" s="812" t="s">
        <v>909</v>
      </c>
      <c r="D161" s="294">
        <v>45342</v>
      </c>
      <c r="E161" s="294">
        <v>45342</v>
      </c>
      <c r="F161" s="294">
        <v>45342</v>
      </c>
      <c r="G161" s="294">
        <v>45342</v>
      </c>
      <c r="H161" s="294">
        <v>45342</v>
      </c>
      <c r="I161" s="294">
        <v>45342</v>
      </c>
      <c r="J161" s="294">
        <v>45342</v>
      </c>
      <c r="K161" s="294">
        <v>45342</v>
      </c>
      <c r="L161" s="294">
        <v>45342</v>
      </c>
      <c r="M161" s="294">
        <v>45342</v>
      </c>
      <c r="N161" s="815"/>
      <c r="O161" s="294">
        <v>2</v>
      </c>
      <c r="P161" s="294">
        <v>2</v>
      </c>
      <c r="Q161" s="294">
        <v>2</v>
      </c>
      <c r="R161" s="294">
        <v>2</v>
      </c>
      <c r="S161" s="294">
        <v>2</v>
      </c>
      <c r="T161" s="294">
        <v>2</v>
      </c>
      <c r="U161" s="294">
        <v>2</v>
      </c>
      <c r="V161" s="294">
        <v>2</v>
      </c>
      <c r="W161" s="294">
        <v>2</v>
      </c>
      <c r="X161" s="294">
        <v>2</v>
      </c>
      <c r="Y161" s="816">
        <f t="shared" ref="Y161:AL161" si="85">Y160</f>
        <v>0</v>
      </c>
      <c r="Z161" s="816">
        <f t="shared" si="85"/>
        <v>0</v>
      </c>
      <c r="AA161" s="816">
        <f t="shared" si="85"/>
        <v>0</v>
      </c>
      <c r="AB161" s="816">
        <f t="shared" si="85"/>
        <v>0</v>
      </c>
      <c r="AC161" s="816">
        <f t="shared" si="85"/>
        <v>0</v>
      </c>
      <c r="AD161" s="816">
        <f t="shared" si="85"/>
        <v>1</v>
      </c>
      <c r="AE161" s="816">
        <f t="shared" si="85"/>
        <v>0</v>
      </c>
      <c r="AF161" s="816">
        <f t="shared" si="85"/>
        <v>0</v>
      </c>
      <c r="AG161" s="816">
        <f t="shared" si="85"/>
        <v>0</v>
      </c>
      <c r="AH161" s="816">
        <f t="shared" si="85"/>
        <v>0</v>
      </c>
      <c r="AI161" s="816">
        <f t="shared" si="85"/>
        <v>0</v>
      </c>
      <c r="AJ161" s="816">
        <f t="shared" si="85"/>
        <v>0</v>
      </c>
      <c r="AK161" s="816">
        <f t="shared" si="85"/>
        <v>0</v>
      </c>
      <c r="AL161" s="816">
        <f t="shared" si="85"/>
        <v>0</v>
      </c>
      <c r="AM161" s="305"/>
    </row>
    <row r="162" spans="1:39" ht="15.5" outlineLevel="1">
      <c r="B162" s="485"/>
      <c r="C162" s="812"/>
      <c r="D162" s="812"/>
      <c r="E162" s="812"/>
      <c r="F162" s="812"/>
      <c r="G162" s="812"/>
      <c r="H162" s="812"/>
      <c r="I162" s="812"/>
      <c r="J162" s="812"/>
      <c r="K162" s="812"/>
      <c r="L162" s="812"/>
      <c r="M162" s="812"/>
      <c r="N162" s="812"/>
      <c r="O162" s="812"/>
      <c r="P162" s="812"/>
      <c r="Q162" s="812"/>
      <c r="R162" s="812"/>
      <c r="S162" s="812"/>
      <c r="T162" s="812"/>
      <c r="U162" s="812"/>
      <c r="V162" s="812"/>
      <c r="W162" s="812"/>
      <c r="X162" s="812"/>
      <c r="Y162" s="818"/>
      <c r="Z162" s="901"/>
      <c r="AA162" s="901"/>
      <c r="AB162" s="901"/>
      <c r="AC162" s="901"/>
      <c r="AD162" s="901"/>
      <c r="AE162" s="901"/>
      <c r="AF162" s="901"/>
      <c r="AG162" s="901"/>
      <c r="AH162" s="901"/>
      <c r="AI162" s="901"/>
      <c r="AJ162" s="901"/>
      <c r="AK162" s="901"/>
      <c r="AL162" s="901"/>
      <c r="AM162" s="305"/>
    </row>
    <row r="163" spans="1:39" ht="15.5" outlineLevel="1">
      <c r="B163" s="316" t="s">
        <v>918</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8"/>
      <c r="Z163" s="901"/>
      <c r="AA163" s="901"/>
      <c r="AB163" s="901"/>
      <c r="AC163" s="901"/>
      <c r="AD163" s="901"/>
      <c r="AE163" s="901"/>
      <c r="AF163" s="901"/>
      <c r="AG163" s="901"/>
      <c r="AH163" s="901"/>
      <c r="AI163" s="901"/>
      <c r="AJ163" s="901"/>
      <c r="AK163" s="901"/>
      <c r="AL163" s="901"/>
      <c r="AM163" s="305"/>
    </row>
    <row r="164" spans="1:39" ht="15.5" outlineLevel="1">
      <c r="A164" s="487">
        <v>6</v>
      </c>
      <c r="B164" s="485" t="s">
        <v>99</v>
      </c>
      <c r="C164" s="812" t="s">
        <v>25</v>
      </c>
      <c r="D164" s="294">
        <v>71357</v>
      </c>
      <c r="E164" s="294">
        <v>71357</v>
      </c>
      <c r="F164" s="294">
        <v>71357</v>
      </c>
      <c r="G164" s="294">
        <v>71357</v>
      </c>
      <c r="H164" s="294">
        <v>0</v>
      </c>
      <c r="I164" s="294">
        <v>0</v>
      </c>
      <c r="J164" s="294">
        <v>0</v>
      </c>
      <c r="K164" s="294">
        <v>0</v>
      </c>
      <c r="L164" s="294">
        <v>0</v>
      </c>
      <c r="M164" s="294">
        <v>0</v>
      </c>
      <c r="N164" s="294">
        <v>12</v>
      </c>
      <c r="O164" s="294">
        <v>15</v>
      </c>
      <c r="P164" s="294">
        <v>15</v>
      </c>
      <c r="Q164" s="294">
        <v>15</v>
      </c>
      <c r="R164" s="294">
        <v>15</v>
      </c>
      <c r="S164" s="294">
        <v>0</v>
      </c>
      <c r="T164" s="294">
        <v>0</v>
      </c>
      <c r="U164" s="294">
        <v>0</v>
      </c>
      <c r="V164" s="294">
        <v>0</v>
      </c>
      <c r="W164" s="294">
        <v>0</v>
      </c>
      <c r="X164" s="294">
        <v>0</v>
      </c>
      <c r="Y164" s="865"/>
      <c r="Z164" s="814"/>
      <c r="AA164" s="814"/>
      <c r="AB164" s="814"/>
      <c r="AC164" s="814"/>
      <c r="AD164" s="814"/>
      <c r="AE164" s="814"/>
      <c r="AF164" s="888">
        <v>1</v>
      </c>
      <c r="AG164" s="888"/>
      <c r="AH164" s="888"/>
      <c r="AI164" s="888"/>
      <c r="AJ164" s="888"/>
      <c r="AK164" s="391"/>
      <c r="AL164" s="391"/>
      <c r="AM164" s="295">
        <f>SUM(Y164:AL164)</f>
        <v>1</v>
      </c>
    </row>
    <row r="165" spans="1:39" ht="15.5" outlineLevel="1">
      <c r="B165" s="293" t="s">
        <v>267</v>
      </c>
      <c r="C165" s="812" t="s">
        <v>163</v>
      </c>
      <c r="D165" s="294">
        <v>4802</v>
      </c>
      <c r="E165" s="294">
        <v>4802</v>
      </c>
      <c r="F165" s="294">
        <v>4802</v>
      </c>
      <c r="G165" s="294">
        <v>4802</v>
      </c>
      <c r="H165" s="294">
        <v>76159</v>
      </c>
      <c r="I165" s="294">
        <v>76159</v>
      </c>
      <c r="J165" s="294">
        <v>76159</v>
      </c>
      <c r="K165" s="294">
        <v>76159</v>
      </c>
      <c r="L165" s="294">
        <v>76159</v>
      </c>
      <c r="M165" s="294">
        <v>76159</v>
      </c>
      <c r="N165" s="294">
        <f>N164</f>
        <v>12</v>
      </c>
      <c r="O165" s="294">
        <v>1</v>
      </c>
      <c r="P165" s="294">
        <v>1</v>
      </c>
      <c r="Q165" s="294">
        <v>1</v>
      </c>
      <c r="R165" s="294">
        <v>1</v>
      </c>
      <c r="S165" s="294">
        <v>16</v>
      </c>
      <c r="T165" s="294">
        <v>16</v>
      </c>
      <c r="U165" s="294">
        <v>16</v>
      </c>
      <c r="V165" s="294">
        <v>16</v>
      </c>
      <c r="W165" s="294">
        <v>16</v>
      </c>
      <c r="X165" s="294">
        <v>16</v>
      </c>
      <c r="Y165" s="816">
        <f t="shared" ref="Y165:AJ165" si="86">Y164</f>
        <v>0</v>
      </c>
      <c r="Z165" s="816">
        <f t="shared" si="86"/>
        <v>0</v>
      </c>
      <c r="AA165" s="816">
        <f t="shared" si="86"/>
        <v>0</v>
      </c>
      <c r="AB165" s="816">
        <f t="shared" si="86"/>
        <v>0</v>
      </c>
      <c r="AC165" s="816">
        <f t="shared" si="86"/>
        <v>0</v>
      </c>
      <c r="AD165" s="816">
        <f t="shared" si="86"/>
        <v>0</v>
      </c>
      <c r="AE165" s="816">
        <f t="shared" si="86"/>
        <v>0</v>
      </c>
      <c r="AF165" s="816">
        <f t="shared" si="86"/>
        <v>1</v>
      </c>
      <c r="AG165" s="816">
        <f t="shared" si="86"/>
        <v>0</v>
      </c>
      <c r="AH165" s="816">
        <f t="shared" si="86"/>
        <v>0</v>
      </c>
      <c r="AI165" s="816">
        <f t="shared" si="86"/>
        <v>0</v>
      </c>
      <c r="AJ165" s="816">
        <f t="shared" si="86"/>
        <v>0</v>
      </c>
      <c r="AK165" s="816">
        <f>AK164</f>
        <v>0</v>
      </c>
      <c r="AL165" s="816">
        <f>AL164</f>
        <v>0</v>
      </c>
      <c r="AM165" s="305"/>
    </row>
    <row r="166" spans="1:39" ht="15.5" outlineLevel="1">
      <c r="B166" s="485"/>
      <c r="C166" s="812"/>
      <c r="D166" s="812"/>
      <c r="E166" s="812"/>
      <c r="F166" s="812"/>
      <c r="G166" s="812"/>
      <c r="H166" s="812"/>
      <c r="I166" s="812"/>
      <c r="J166" s="812"/>
      <c r="K166" s="812"/>
      <c r="L166" s="812"/>
      <c r="M166" s="812"/>
      <c r="N166" s="812"/>
      <c r="O166" s="812"/>
      <c r="P166" s="812"/>
      <c r="Q166" s="812"/>
      <c r="R166" s="812"/>
      <c r="S166" s="812"/>
      <c r="T166" s="812"/>
      <c r="U166" s="812"/>
      <c r="V166" s="812"/>
      <c r="W166" s="812"/>
      <c r="X166" s="812"/>
      <c r="Y166" s="818"/>
      <c r="Z166" s="901"/>
      <c r="AA166" s="901"/>
      <c r="AB166" s="901"/>
      <c r="AC166" s="901"/>
      <c r="AD166" s="901"/>
      <c r="AE166" s="901"/>
      <c r="AF166" s="901"/>
      <c r="AG166" s="901"/>
      <c r="AH166" s="901"/>
      <c r="AI166" s="901"/>
      <c r="AJ166" s="901"/>
      <c r="AK166" s="901"/>
      <c r="AL166" s="901"/>
      <c r="AM166" s="305"/>
    </row>
    <row r="167" spans="1:39" ht="31" outlineLevel="1">
      <c r="A167" s="487">
        <v>7</v>
      </c>
      <c r="B167" s="485" t="s">
        <v>100</v>
      </c>
      <c r="C167" s="812" t="s">
        <v>25</v>
      </c>
      <c r="D167" s="294">
        <v>1484333</v>
      </c>
      <c r="E167" s="294">
        <v>1484333</v>
      </c>
      <c r="F167" s="294">
        <v>1467411</v>
      </c>
      <c r="G167" s="294">
        <v>1467411</v>
      </c>
      <c r="H167" s="294">
        <v>1467411</v>
      </c>
      <c r="I167" s="294">
        <v>1467411</v>
      </c>
      <c r="J167" s="294">
        <v>1417660</v>
      </c>
      <c r="K167" s="294">
        <v>1417660</v>
      </c>
      <c r="L167" s="294">
        <v>1397220</v>
      </c>
      <c r="M167" s="294">
        <v>1231907</v>
      </c>
      <c r="N167" s="294">
        <v>12</v>
      </c>
      <c r="O167" s="294">
        <v>232</v>
      </c>
      <c r="P167" s="294">
        <v>232</v>
      </c>
      <c r="Q167" s="294">
        <v>226</v>
      </c>
      <c r="R167" s="294">
        <v>226</v>
      </c>
      <c r="S167" s="294">
        <v>226</v>
      </c>
      <c r="T167" s="294">
        <v>226</v>
      </c>
      <c r="U167" s="294">
        <v>219</v>
      </c>
      <c r="V167" s="294">
        <v>219</v>
      </c>
      <c r="W167" s="294">
        <v>215</v>
      </c>
      <c r="X167" s="294">
        <v>190</v>
      </c>
      <c r="Y167" s="865"/>
      <c r="Z167" s="814"/>
      <c r="AA167" s="814"/>
      <c r="AB167" s="814"/>
      <c r="AC167" s="814"/>
      <c r="AD167" s="814"/>
      <c r="AE167" s="814">
        <v>0.21959999999999999</v>
      </c>
      <c r="AF167" s="814">
        <v>0.5877</v>
      </c>
      <c r="AG167" s="888"/>
      <c r="AH167" s="888"/>
      <c r="AI167" s="888"/>
      <c r="AJ167" s="888"/>
      <c r="AK167" s="391"/>
      <c r="AL167" s="391"/>
      <c r="AM167" s="295">
        <f>SUM(Y167:AL167)</f>
        <v>0.80730000000000002</v>
      </c>
    </row>
    <row r="168" spans="1:39" ht="15.5" outlineLevel="1">
      <c r="B168" s="293" t="s">
        <v>267</v>
      </c>
      <c r="C168" s="812" t="s">
        <v>907</v>
      </c>
      <c r="D168" s="294">
        <v>80213</v>
      </c>
      <c r="E168" s="294">
        <v>80213</v>
      </c>
      <c r="F168" s="294">
        <v>80213</v>
      </c>
      <c r="G168" s="294">
        <v>69569</v>
      </c>
      <c r="H168" s="294">
        <v>69569</v>
      </c>
      <c r="I168" s="294">
        <v>69569</v>
      </c>
      <c r="J168" s="294">
        <v>67074</v>
      </c>
      <c r="K168" s="294">
        <v>67074</v>
      </c>
      <c r="L168" s="294">
        <v>67074</v>
      </c>
      <c r="M168" s="294">
        <v>56505</v>
      </c>
      <c r="N168" s="294">
        <f>N167</f>
        <v>12</v>
      </c>
      <c r="O168" s="294">
        <v>20</v>
      </c>
      <c r="P168" s="294">
        <v>20</v>
      </c>
      <c r="Q168" s="294">
        <v>20</v>
      </c>
      <c r="R168" s="294">
        <v>17</v>
      </c>
      <c r="S168" s="294">
        <v>17</v>
      </c>
      <c r="T168" s="294">
        <v>17</v>
      </c>
      <c r="U168" s="294">
        <v>16</v>
      </c>
      <c r="V168" s="294">
        <v>16</v>
      </c>
      <c r="W168" s="294">
        <v>16</v>
      </c>
      <c r="X168" s="294">
        <v>13</v>
      </c>
      <c r="Y168" s="816">
        <f t="shared" ref="Y168:AJ169" si="87">Y167</f>
        <v>0</v>
      </c>
      <c r="Z168" s="816">
        <f t="shared" si="87"/>
        <v>0</v>
      </c>
      <c r="AA168" s="816">
        <f t="shared" si="87"/>
        <v>0</v>
      </c>
      <c r="AB168" s="816">
        <f t="shared" si="87"/>
        <v>0</v>
      </c>
      <c r="AC168" s="816">
        <f t="shared" si="87"/>
        <v>0</v>
      </c>
      <c r="AD168" s="816">
        <f t="shared" si="87"/>
        <v>0</v>
      </c>
      <c r="AE168" s="816">
        <f t="shared" si="87"/>
        <v>0.21959999999999999</v>
      </c>
      <c r="AF168" s="816">
        <f t="shared" si="87"/>
        <v>0.5877</v>
      </c>
      <c r="AG168" s="816">
        <f t="shared" si="87"/>
        <v>0</v>
      </c>
      <c r="AH168" s="816">
        <f t="shared" si="87"/>
        <v>0</v>
      </c>
      <c r="AI168" s="816">
        <f t="shared" si="87"/>
        <v>0</v>
      </c>
      <c r="AJ168" s="816">
        <f t="shared" si="87"/>
        <v>0</v>
      </c>
      <c r="AK168" s="391"/>
      <c r="AL168" s="391"/>
      <c r="AM168" s="295"/>
    </row>
    <row r="169" spans="1:39" ht="15.5" outlineLevel="1">
      <c r="B169" s="293"/>
      <c r="C169" s="812" t="s">
        <v>909</v>
      </c>
      <c r="D169" s="294">
        <v>71639</v>
      </c>
      <c r="E169" s="294">
        <v>71639</v>
      </c>
      <c r="F169" s="294">
        <v>88561</v>
      </c>
      <c r="G169" s="294">
        <v>99206</v>
      </c>
      <c r="H169" s="294">
        <v>99206</v>
      </c>
      <c r="I169" s="294">
        <v>99206</v>
      </c>
      <c r="J169" s="294">
        <v>151451</v>
      </c>
      <c r="K169" s="294">
        <v>151451</v>
      </c>
      <c r="L169" s="294">
        <v>159725</v>
      </c>
      <c r="M169" s="294">
        <v>147853</v>
      </c>
      <c r="N169" s="294">
        <f>N168</f>
        <v>12</v>
      </c>
      <c r="O169" s="294">
        <v>16</v>
      </c>
      <c r="P169" s="294">
        <v>16</v>
      </c>
      <c r="Q169" s="294">
        <v>22</v>
      </c>
      <c r="R169" s="294">
        <v>25</v>
      </c>
      <c r="S169" s="294">
        <v>25</v>
      </c>
      <c r="T169" s="294">
        <v>25</v>
      </c>
      <c r="U169" s="294">
        <v>33</v>
      </c>
      <c r="V169" s="294">
        <v>33</v>
      </c>
      <c r="W169" s="294">
        <v>33</v>
      </c>
      <c r="X169" s="294">
        <v>31</v>
      </c>
      <c r="Y169" s="816">
        <f t="shared" si="87"/>
        <v>0</v>
      </c>
      <c r="Z169" s="816">
        <f t="shared" si="87"/>
        <v>0</v>
      </c>
      <c r="AA169" s="816">
        <f t="shared" si="87"/>
        <v>0</v>
      </c>
      <c r="AB169" s="816">
        <f t="shared" si="87"/>
        <v>0</v>
      </c>
      <c r="AC169" s="816">
        <f t="shared" si="87"/>
        <v>0</v>
      </c>
      <c r="AD169" s="816">
        <f t="shared" si="87"/>
        <v>0</v>
      </c>
      <c r="AE169" s="816">
        <f t="shared" si="87"/>
        <v>0.21959999999999999</v>
      </c>
      <c r="AF169" s="816">
        <f t="shared" si="87"/>
        <v>0.5877</v>
      </c>
      <c r="AG169" s="816">
        <f t="shared" si="87"/>
        <v>0</v>
      </c>
      <c r="AH169" s="816">
        <f t="shared" si="87"/>
        <v>0</v>
      </c>
      <c r="AI169" s="816">
        <f t="shared" si="87"/>
        <v>0</v>
      </c>
      <c r="AJ169" s="816">
        <f t="shared" si="87"/>
        <v>0</v>
      </c>
      <c r="AK169" s="816">
        <f>AK167</f>
        <v>0</v>
      </c>
      <c r="AL169" s="816">
        <f>AL167</f>
        <v>0</v>
      </c>
      <c r="AM169" s="305"/>
    </row>
    <row r="170" spans="1:39" ht="15.5" outlineLevel="1">
      <c r="B170" s="485"/>
      <c r="C170" s="812"/>
      <c r="D170" s="812"/>
      <c r="E170" s="812"/>
      <c r="F170" s="812"/>
      <c r="G170" s="812"/>
      <c r="H170" s="812"/>
      <c r="I170" s="812"/>
      <c r="J170" s="812"/>
      <c r="K170" s="812"/>
      <c r="L170" s="812"/>
      <c r="M170" s="812"/>
      <c r="N170" s="812"/>
      <c r="O170" s="812"/>
      <c r="P170" s="812"/>
      <c r="Q170" s="812"/>
      <c r="R170" s="812"/>
      <c r="S170" s="812"/>
      <c r="T170" s="812"/>
      <c r="U170" s="812"/>
      <c r="V170" s="812"/>
      <c r="W170" s="812"/>
      <c r="X170" s="812"/>
      <c r="Y170" s="818"/>
      <c r="Z170" s="901"/>
      <c r="AA170" s="901"/>
      <c r="AB170" s="901"/>
      <c r="AC170" s="901"/>
      <c r="AD170" s="901"/>
      <c r="AE170" s="901"/>
      <c r="AF170" s="901"/>
      <c r="AG170" s="901"/>
      <c r="AH170" s="901"/>
      <c r="AI170" s="901"/>
      <c r="AJ170" s="901"/>
      <c r="AK170" s="901"/>
      <c r="AL170" s="901"/>
      <c r="AM170" s="305"/>
    </row>
    <row r="171" spans="1:39" ht="31" outlineLevel="1">
      <c r="A171" s="487">
        <v>8</v>
      </c>
      <c r="B171" s="485" t="s">
        <v>101</v>
      </c>
      <c r="C171" s="812" t="s">
        <v>25</v>
      </c>
      <c r="D171" s="294">
        <v>45241</v>
      </c>
      <c r="E171" s="294">
        <v>37554</v>
      </c>
      <c r="F171" s="294">
        <v>24802</v>
      </c>
      <c r="G171" s="294">
        <v>24802</v>
      </c>
      <c r="H171" s="294">
        <v>24802</v>
      </c>
      <c r="I171" s="294">
        <v>24802</v>
      </c>
      <c r="J171" s="294">
        <v>24802</v>
      </c>
      <c r="K171" s="294">
        <v>24802</v>
      </c>
      <c r="L171" s="294">
        <v>24802</v>
      </c>
      <c r="M171" s="294">
        <v>24802</v>
      </c>
      <c r="N171" s="294">
        <v>12</v>
      </c>
      <c r="O171" s="294">
        <v>10</v>
      </c>
      <c r="P171" s="294">
        <v>8</v>
      </c>
      <c r="Q171" s="294">
        <v>5</v>
      </c>
      <c r="R171" s="294">
        <v>5</v>
      </c>
      <c r="S171" s="294">
        <v>5</v>
      </c>
      <c r="T171" s="294">
        <v>5</v>
      </c>
      <c r="U171" s="294">
        <v>5</v>
      </c>
      <c r="V171" s="294">
        <v>5</v>
      </c>
      <c r="W171" s="294">
        <v>5</v>
      </c>
      <c r="X171" s="294">
        <v>5</v>
      </c>
      <c r="Y171" s="865"/>
      <c r="Z171" s="814"/>
      <c r="AA171" s="814"/>
      <c r="AB171" s="814"/>
      <c r="AC171" s="814"/>
      <c r="AD171" s="814"/>
      <c r="AE171" s="814">
        <v>1</v>
      </c>
      <c r="AF171" s="888"/>
      <c r="AG171" s="888"/>
      <c r="AH171" s="888"/>
      <c r="AI171" s="888"/>
      <c r="AJ171" s="888"/>
      <c r="AK171" s="391"/>
      <c r="AL171" s="391"/>
      <c r="AM171" s="295">
        <f>SUM(Y171:AL171)</f>
        <v>1</v>
      </c>
    </row>
    <row r="172" spans="1:39" ht="15.5" outlineLevel="1">
      <c r="B172" s="293" t="s">
        <v>267</v>
      </c>
      <c r="C172" s="812" t="s">
        <v>909</v>
      </c>
      <c r="D172" s="294">
        <v>-17306</v>
      </c>
      <c r="E172" s="294">
        <v>-9620</v>
      </c>
      <c r="F172" s="294">
        <v>3132</v>
      </c>
      <c r="G172" s="294">
        <v>4647</v>
      </c>
      <c r="H172" s="294">
        <v>4647</v>
      </c>
      <c r="I172" s="294">
        <v>4647</v>
      </c>
      <c r="J172" s="294">
        <v>4647</v>
      </c>
      <c r="K172" s="294">
        <v>4647</v>
      </c>
      <c r="L172" s="294">
        <v>4647</v>
      </c>
      <c r="M172" s="294">
        <v>4647</v>
      </c>
      <c r="N172" s="294">
        <f>N171</f>
        <v>12</v>
      </c>
      <c r="O172" s="294">
        <v>-4</v>
      </c>
      <c r="P172" s="294">
        <v>-3</v>
      </c>
      <c r="Q172" s="294">
        <v>1</v>
      </c>
      <c r="R172" s="294">
        <v>1</v>
      </c>
      <c r="S172" s="294">
        <v>1</v>
      </c>
      <c r="T172" s="294">
        <v>1</v>
      </c>
      <c r="U172" s="294">
        <v>1</v>
      </c>
      <c r="V172" s="294">
        <v>1</v>
      </c>
      <c r="W172" s="294">
        <v>1</v>
      </c>
      <c r="X172" s="294">
        <v>1</v>
      </c>
      <c r="Y172" s="816">
        <f t="shared" ref="Y172:AJ172" si="88">Y171</f>
        <v>0</v>
      </c>
      <c r="Z172" s="816">
        <f t="shared" si="88"/>
        <v>0</v>
      </c>
      <c r="AA172" s="816">
        <f t="shared" si="88"/>
        <v>0</v>
      </c>
      <c r="AB172" s="816">
        <f t="shared" si="88"/>
        <v>0</v>
      </c>
      <c r="AC172" s="816">
        <f t="shared" si="88"/>
        <v>0</v>
      </c>
      <c r="AD172" s="816">
        <f t="shared" si="88"/>
        <v>0</v>
      </c>
      <c r="AE172" s="816">
        <f t="shared" si="88"/>
        <v>1</v>
      </c>
      <c r="AF172" s="816">
        <f t="shared" si="88"/>
        <v>0</v>
      </c>
      <c r="AG172" s="816">
        <f t="shared" si="88"/>
        <v>0</v>
      </c>
      <c r="AH172" s="816">
        <f t="shared" si="88"/>
        <v>0</v>
      </c>
      <c r="AI172" s="816">
        <f t="shared" si="88"/>
        <v>0</v>
      </c>
      <c r="AJ172" s="816">
        <f t="shared" si="88"/>
        <v>0</v>
      </c>
      <c r="AK172" s="816">
        <f>AK171</f>
        <v>0</v>
      </c>
      <c r="AL172" s="816">
        <f>AL171</f>
        <v>0</v>
      </c>
      <c r="AM172" s="305"/>
    </row>
    <row r="173" spans="1:39" ht="15.5" outlineLevel="1">
      <c r="B173" s="313"/>
      <c r="C173" s="821"/>
      <c r="D173" s="812"/>
      <c r="E173" s="812"/>
      <c r="F173" s="812"/>
      <c r="G173" s="812"/>
      <c r="H173" s="812"/>
      <c r="I173" s="812"/>
      <c r="J173" s="812"/>
      <c r="K173" s="812"/>
      <c r="L173" s="812"/>
      <c r="M173" s="812"/>
      <c r="N173" s="812"/>
      <c r="O173" s="812"/>
      <c r="P173" s="812"/>
      <c r="Q173" s="812"/>
      <c r="R173" s="812"/>
      <c r="S173" s="812"/>
      <c r="T173" s="812"/>
      <c r="U173" s="812"/>
      <c r="V173" s="812"/>
      <c r="W173" s="812"/>
      <c r="X173" s="812"/>
      <c r="Y173" s="867"/>
      <c r="Z173" s="867"/>
      <c r="AA173" s="867"/>
      <c r="AB173" s="867"/>
      <c r="AC173" s="867"/>
      <c r="AD173" s="867"/>
      <c r="AE173" s="867"/>
      <c r="AF173" s="867"/>
      <c r="AG173" s="867"/>
      <c r="AH173" s="867"/>
      <c r="AI173" s="867"/>
      <c r="AJ173" s="867"/>
      <c r="AK173" s="901"/>
      <c r="AL173" s="901"/>
      <c r="AM173" s="305"/>
    </row>
    <row r="174" spans="1:39" ht="15.5" outlineLevel="1">
      <c r="B174" s="316" t="s">
        <v>10</v>
      </c>
      <c r="C174" s="812"/>
      <c r="D174" s="812"/>
      <c r="E174" s="812"/>
      <c r="F174" s="812"/>
      <c r="G174" s="812"/>
      <c r="H174" s="812"/>
      <c r="I174" s="812"/>
      <c r="J174" s="812"/>
      <c r="K174" s="812"/>
      <c r="L174" s="812"/>
      <c r="M174" s="812"/>
      <c r="N174" s="812"/>
      <c r="O174" s="812"/>
      <c r="P174" s="812"/>
      <c r="Q174" s="812"/>
      <c r="R174" s="812"/>
      <c r="S174" s="812"/>
      <c r="T174" s="812"/>
      <c r="U174" s="812"/>
      <c r="V174" s="812"/>
      <c r="W174" s="812"/>
      <c r="X174" s="812"/>
      <c r="Y174" s="818"/>
      <c r="Z174" s="901"/>
      <c r="AA174" s="901"/>
      <c r="AB174" s="901"/>
      <c r="AC174" s="901"/>
      <c r="AD174" s="901"/>
      <c r="AE174" s="901"/>
      <c r="AF174" s="901"/>
      <c r="AG174" s="901"/>
      <c r="AH174" s="901"/>
      <c r="AI174" s="901"/>
      <c r="AJ174" s="901"/>
      <c r="AK174" s="901"/>
      <c r="AL174" s="901"/>
      <c r="AM174" s="305"/>
    </row>
    <row r="175" spans="1:39" ht="31" outlineLevel="1">
      <c r="A175" s="487">
        <v>13</v>
      </c>
      <c r="B175" s="485" t="s">
        <v>106</v>
      </c>
      <c r="C175" s="812" t="s">
        <v>25</v>
      </c>
      <c r="D175" s="294">
        <v>131610</v>
      </c>
      <c r="E175" s="294">
        <v>3360</v>
      </c>
      <c r="F175" s="294">
        <v>3360</v>
      </c>
      <c r="G175" s="294">
        <v>3360</v>
      </c>
      <c r="H175" s="294">
        <v>3360</v>
      </c>
      <c r="I175" s="294">
        <v>3360</v>
      </c>
      <c r="J175" s="294">
        <v>3360</v>
      </c>
      <c r="K175" s="294">
        <v>2600</v>
      </c>
      <c r="L175" s="294">
        <v>0</v>
      </c>
      <c r="M175" s="294">
        <v>0</v>
      </c>
      <c r="N175" s="294">
        <v>12</v>
      </c>
      <c r="O175" s="294">
        <v>2</v>
      </c>
      <c r="P175" s="294">
        <v>1</v>
      </c>
      <c r="Q175" s="294">
        <v>1</v>
      </c>
      <c r="R175" s="294">
        <v>1</v>
      </c>
      <c r="S175" s="294">
        <v>1</v>
      </c>
      <c r="T175" s="294">
        <v>1</v>
      </c>
      <c r="U175" s="294">
        <v>1</v>
      </c>
      <c r="V175" s="294">
        <v>0</v>
      </c>
      <c r="W175" s="294">
        <v>0</v>
      </c>
      <c r="X175" s="294">
        <v>0</v>
      </c>
      <c r="Y175" s="865"/>
      <c r="Z175" s="814"/>
      <c r="AA175" s="814"/>
      <c r="AB175" s="814"/>
      <c r="AC175" s="814"/>
      <c r="AD175" s="814"/>
      <c r="AE175" s="814"/>
      <c r="AF175" s="888">
        <v>1</v>
      </c>
      <c r="AG175" s="391"/>
      <c r="AH175" s="391"/>
      <c r="AI175" s="391"/>
      <c r="AJ175" s="391"/>
      <c r="AK175" s="391"/>
      <c r="AL175" s="391"/>
      <c r="AM175" s="295">
        <f>SUM(Y175:AL175)</f>
        <v>1</v>
      </c>
    </row>
    <row r="176" spans="1:39" ht="15.5" outlineLevel="1">
      <c r="B176" s="293" t="s">
        <v>267</v>
      </c>
      <c r="C176" s="812" t="s">
        <v>163</v>
      </c>
      <c r="D176" s="294"/>
      <c r="E176" s="294"/>
      <c r="F176" s="294"/>
      <c r="G176" s="294"/>
      <c r="H176" s="294"/>
      <c r="I176" s="294"/>
      <c r="J176" s="294"/>
      <c r="K176" s="294"/>
      <c r="L176" s="294"/>
      <c r="M176" s="294"/>
      <c r="N176" s="294">
        <v>12</v>
      </c>
      <c r="O176" s="294"/>
      <c r="P176" s="294"/>
      <c r="Q176" s="294"/>
      <c r="R176" s="294"/>
      <c r="S176" s="294"/>
      <c r="T176" s="294"/>
      <c r="U176" s="294"/>
      <c r="V176" s="294"/>
      <c r="W176" s="294"/>
      <c r="X176" s="294"/>
      <c r="Y176" s="816">
        <f t="shared" ref="Y176:AL176" si="89">Y175</f>
        <v>0</v>
      </c>
      <c r="Z176" s="816">
        <f t="shared" si="89"/>
        <v>0</v>
      </c>
      <c r="AA176" s="816">
        <f t="shared" si="89"/>
        <v>0</v>
      </c>
      <c r="AB176" s="816">
        <f t="shared" si="89"/>
        <v>0</v>
      </c>
      <c r="AC176" s="816">
        <f t="shared" si="89"/>
        <v>0</v>
      </c>
      <c r="AD176" s="816">
        <f t="shared" si="89"/>
        <v>0</v>
      </c>
      <c r="AE176" s="816">
        <f t="shared" si="89"/>
        <v>0</v>
      </c>
      <c r="AF176" s="816">
        <f t="shared" si="89"/>
        <v>1</v>
      </c>
      <c r="AG176" s="816">
        <f t="shared" si="89"/>
        <v>0</v>
      </c>
      <c r="AH176" s="816">
        <f t="shared" si="89"/>
        <v>0</v>
      </c>
      <c r="AI176" s="816">
        <f t="shared" si="89"/>
        <v>0</v>
      </c>
      <c r="AJ176" s="816">
        <f t="shared" si="89"/>
        <v>0</v>
      </c>
      <c r="AK176" s="816">
        <f t="shared" si="89"/>
        <v>0</v>
      </c>
      <c r="AL176" s="816">
        <f t="shared" si="89"/>
        <v>0</v>
      </c>
      <c r="AM176" s="305"/>
    </row>
    <row r="177" spans="1:39" ht="15.5" outlineLevel="1">
      <c r="B177" s="293"/>
      <c r="C177" s="812"/>
      <c r="D177" s="812"/>
      <c r="E177" s="812"/>
      <c r="F177" s="812"/>
      <c r="G177" s="812"/>
      <c r="H177" s="812"/>
      <c r="I177" s="812"/>
      <c r="J177" s="812"/>
      <c r="K177" s="812"/>
      <c r="L177" s="812"/>
      <c r="M177" s="812"/>
      <c r="N177" s="812"/>
      <c r="O177" s="812"/>
      <c r="P177" s="812"/>
      <c r="Q177" s="812"/>
      <c r="R177" s="812"/>
      <c r="S177" s="812"/>
      <c r="T177" s="812"/>
      <c r="U177" s="812"/>
      <c r="V177" s="812"/>
      <c r="W177" s="812"/>
      <c r="X177" s="812"/>
      <c r="Y177" s="816"/>
      <c r="Z177" s="816"/>
      <c r="AA177" s="816"/>
      <c r="AB177" s="816"/>
      <c r="AC177" s="816"/>
      <c r="AD177" s="816"/>
      <c r="AE177" s="816"/>
      <c r="AF177" s="816"/>
      <c r="AG177" s="816"/>
      <c r="AH177" s="816"/>
      <c r="AI177" s="816"/>
      <c r="AJ177" s="816"/>
      <c r="AK177" s="816"/>
      <c r="AL177" s="816"/>
      <c r="AM177" s="305"/>
    </row>
    <row r="178" spans="1:39" ht="15.5" outlineLevel="1">
      <c r="B178" s="316" t="s">
        <v>107</v>
      </c>
      <c r="C178" s="812"/>
      <c r="D178" s="812"/>
      <c r="E178" s="812"/>
      <c r="F178" s="812"/>
      <c r="G178" s="812"/>
      <c r="H178" s="812"/>
      <c r="I178" s="812"/>
      <c r="J178" s="812"/>
      <c r="K178" s="812"/>
      <c r="L178" s="812"/>
      <c r="M178" s="812"/>
      <c r="N178" s="812"/>
      <c r="O178" s="812"/>
      <c r="P178" s="812"/>
      <c r="Q178" s="812"/>
      <c r="R178" s="812"/>
      <c r="S178" s="812"/>
      <c r="T178" s="812"/>
      <c r="U178" s="812"/>
      <c r="V178" s="812"/>
      <c r="W178" s="812"/>
      <c r="X178" s="812"/>
      <c r="Y178" s="818"/>
      <c r="Z178" s="901"/>
      <c r="AA178" s="901"/>
      <c r="AB178" s="901"/>
      <c r="AC178" s="901"/>
      <c r="AD178" s="901"/>
      <c r="AE178" s="901"/>
      <c r="AF178" s="901"/>
      <c r="AG178" s="901"/>
      <c r="AH178" s="901"/>
      <c r="AI178" s="901"/>
      <c r="AJ178" s="901"/>
      <c r="AK178" s="901"/>
      <c r="AL178" s="901"/>
      <c r="AM178" s="305"/>
    </row>
    <row r="179" spans="1:39" ht="15.5" outlineLevel="1">
      <c r="A179" s="487">
        <v>14</v>
      </c>
      <c r="B179" s="485" t="s">
        <v>108</v>
      </c>
      <c r="C179" s="812" t="s">
        <v>25</v>
      </c>
      <c r="D179" s="294">
        <v>17715</v>
      </c>
      <c r="E179" s="294">
        <v>13458</v>
      </c>
      <c r="F179" s="294">
        <v>13158</v>
      </c>
      <c r="G179" s="294">
        <v>12859</v>
      </c>
      <c r="H179" s="294">
        <v>12859</v>
      </c>
      <c r="I179" s="294">
        <v>12859</v>
      </c>
      <c r="J179" s="294">
        <v>12859</v>
      </c>
      <c r="K179" s="294">
        <v>12859</v>
      </c>
      <c r="L179" s="294">
        <v>5599</v>
      </c>
      <c r="M179" s="294">
        <v>5599</v>
      </c>
      <c r="N179" s="812"/>
      <c r="O179" s="294">
        <v>1</v>
      </c>
      <c r="P179" s="294">
        <v>1</v>
      </c>
      <c r="Q179" s="294">
        <v>1</v>
      </c>
      <c r="R179" s="294">
        <v>1</v>
      </c>
      <c r="S179" s="294">
        <v>1</v>
      </c>
      <c r="T179" s="294">
        <v>1</v>
      </c>
      <c r="U179" s="294">
        <v>1</v>
      </c>
      <c r="V179" s="294">
        <v>1</v>
      </c>
      <c r="W179" s="294">
        <v>1</v>
      </c>
      <c r="X179" s="294">
        <v>1</v>
      </c>
      <c r="Y179" s="865"/>
      <c r="Z179" s="814"/>
      <c r="AA179" s="814"/>
      <c r="AB179" s="814"/>
      <c r="AC179" s="814"/>
      <c r="AD179" s="814">
        <v>1</v>
      </c>
      <c r="AE179" s="814"/>
      <c r="AF179" s="391"/>
      <c r="AG179" s="391"/>
      <c r="AH179" s="391"/>
      <c r="AI179" s="391"/>
      <c r="AJ179" s="391"/>
      <c r="AK179" s="391"/>
      <c r="AL179" s="391"/>
      <c r="AM179" s="295">
        <f>SUM(Y179:AL179)</f>
        <v>1</v>
      </c>
    </row>
    <row r="180" spans="1:39" ht="15.5" outlineLevel="1">
      <c r="B180" s="293" t="s">
        <v>267</v>
      </c>
      <c r="C180" s="812" t="s">
        <v>163</v>
      </c>
      <c r="D180" s="294"/>
      <c r="E180" s="294"/>
      <c r="F180" s="294"/>
      <c r="G180" s="294"/>
      <c r="H180" s="294"/>
      <c r="I180" s="294"/>
      <c r="J180" s="294"/>
      <c r="K180" s="294"/>
      <c r="L180" s="294"/>
      <c r="M180" s="294"/>
      <c r="N180" s="815"/>
      <c r="O180" s="294"/>
      <c r="P180" s="294"/>
      <c r="Q180" s="294"/>
      <c r="R180" s="294"/>
      <c r="S180" s="294"/>
      <c r="T180" s="294"/>
      <c r="U180" s="294"/>
      <c r="V180" s="294"/>
      <c r="W180" s="294"/>
      <c r="X180" s="294"/>
      <c r="Y180" s="816">
        <f t="shared" ref="Y180:AL180" si="90">Y179</f>
        <v>0</v>
      </c>
      <c r="Z180" s="816">
        <f t="shared" si="90"/>
        <v>0</v>
      </c>
      <c r="AA180" s="816">
        <f t="shared" si="90"/>
        <v>0</v>
      </c>
      <c r="AB180" s="816">
        <f t="shared" si="90"/>
        <v>0</v>
      </c>
      <c r="AC180" s="816">
        <f t="shared" si="90"/>
        <v>0</v>
      </c>
      <c r="AD180" s="816">
        <f t="shared" si="90"/>
        <v>1</v>
      </c>
      <c r="AE180" s="816">
        <f t="shared" si="90"/>
        <v>0</v>
      </c>
      <c r="AF180" s="816">
        <f t="shared" si="90"/>
        <v>0</v>
      </c>
      <c r="AG180" s="816">
        <f t="shared" si="90"/>
        <v>0</v>
      </c>
      <c r="AH180" s="816">
        <f t="shared" si="90"/>
        <v>0</v>
      </c>
      <c r="AI180" s="816">
        <f t="shared" si="90"/>
        <v>0</v>
      </c>
      <c r="AJ180" s="816">
        <f t="shared" si="90"/>
        <v>0</v>
      </c>
      <c r="AK180" s="816">
        <f t="shared" si="90"/>
        <v>0</v>
      </c>
      <c r="AL180" s="816">
        <f t="shared" si="90"/>
        <v>0</v>
      </c>
      <c r="AM180" s="305"/>
    </row>
    <row r="181" spans="1:39" ht="15.5" outlineLevel="1">
      <c r="B181" s="485"/>
      <c r="C181" s="290"/>
      <c r="D181" s="290"/>
      <c r="E181" s="290"/>
      <c r="F181" s="290"/>
      <c r="G181" s="290"/>
      <c r="H181" s="290"/>
      <c r="I181" s="290"/>
      <c r="J181" s="290"/>
      <c r="K181" s="290"/>
      <c r="L181" s="290"/>
      <c r="M181" s="290"/>
      <c r="N181" s="290"/>
      <c r="O181" s="290"/>
      <c r="P181" s="290"/>
      <c r="Q181" s="290"/>
      <c r="R181" s="290"/>
      <c r="S181" s="290"/>
      <c r="T181" s="290"/>
      <c r="U181" s="290"/>
      <c r="V181" s="290"/>
      <c r="W181" s="290"/>
      <c r="X181" s="290"/>
      <c r="Y181" s="388"/>
      <c r="Z181" s="399"/>
      <c r="AA181" s="399"/>
      <c r="AB181" s="399"/>
      <c r="AC181" s="399"/>
      <c r="AD181" s="399"/>
      <c r="AE181" s="399"/>
      <c r="AF181" s="399"/>
      <c r="AG181" s="399"/>
      <c r="AH181" s="399"/>
      <c r="AI181" s="399"/>
      <c r="AJ181" s="399"/>
      <c r="AK181" s="399"/>
      <c r="AL181" s="399"/>
      <c r="AM181" s="305"/>
    </row>
    <row r="182" spans="1:39" ht="46.5" hidden="1" outlineLevel="1">
      <c r="A182" s="487">
        <v>41</v>
      </c>
      <c r="B182" s="485" t="s">
        <v>133</v>
      </c>
      <c r="C182" s="290" t="s">
        <v>25</v>
      </c>
      <c r="D182" s="294"/>
      <c r="E182" s="294"/>
      <c r="F182" s="294"/>
      <c r="G182" s="294"/>
      <c r="H182" s="294"/>
      <c r="I182" s="294"/>
      <c r="J182" s="294"/>
      <c r="K182" s="294"/>
      <c r="L182" s="294"/>
      <c r="M182" s="294"/>
      <c r="N182" s="294">
        <v>12</v>
      </c>
      <c r="O182" s="294"/>
      <c r="P182" s="294"/>
      <c r="Q182" s="294"/>
      <c r="R182" s="294"/>
      <c r="S182" s="294"/>
      <c r="T182" s="294"/>
      <c r="U182" s="294"/>
      <c r="V182" s="294"/>
      <c r="W182" s="294"/>
      <c r="X182" s="294"/>
      <c r="Y182" s="400"/>
      <c r="Z182" s="386"/>
      <c r="AA182" s="386"/>
      <c r="AB182" s="386"/>
      <c r="AC182" s="386"/>
      <c r="AD182" s="386"/>
      <c r="AE182" s="386"/>
      <c r="AF182" s="391"/>
      <c r="AG182" s="391"/>
      <c r="AH182" s="391"/>
      <c r="AI182" s="391"/>
      <c r="AJ182" s="391"/>
      <c r="AK182" s="391"/>
      <c r="AL182" s="391"/>
      <c r="AM182" s="295">
        <f>SUM(Y182:AL182)</f>
        <v>0</v>
      </c>
    </row>
    <row r="183" spans="1:39" ht="15.5" hidden="1" outlineLevel="1">
      <c r="B183" s="293" t="s">
        <v>267</v>
      </c>
      <c r="C183" s="290" t="s">
        <v>163</v>
      </c>
      <c r="D183" s="294"/>
      <c r="E183" s="294"/>
      <c r="F183" s="294"/>
      <c r="G183" s="294"/>
      <c r="H183" s="294"/>
      <c r="I183" s="294"/>
      <c r="J183" s="294"/>
      <c r="K183" s="294"/>
      <c r="L183" s="294"/>
      <c r="M183" s="294"/>
      <c r="N183" s="294">
        <f>N182</f>
        <v>12</v>
      </c>
      <c r="O183" s="294"/>
      <c r="P183" s="294"/>
      <c r="Q183" s="294"/>
      <c r="R183" s="294"/>
      <c r="S183" s="294"/>
      <c r="T183" s="294"/>
      <c r="U183" s="294"/>
      <c r="V183" s="294"/>
      <c r="W183" s="294"/>
      <c r="X183" s="294"/>
      <c r="Y183" s="387">
        <f>Y182</f>
        <v>0</v>
      </c>
      <c r="Z183" s="387">
        <f t="shared" ref="Z183" si="91">Z182</f>
        <v>0</v>
      </c>
      <c r="AA183" s="387">
        <f t="shared" ref="AA183" si="92">AA182</f>
        <v>0</v>
      </c>
      <c r="AB183" s="387">
        <f t="shared" ref="AB183" si="93">AB182</f>
        <v>0</v>
      </c>
      <c r="AC183" s="387">
        <f t="shared" ref="AC183" si="94">AC182</f>
        <v>0</v>
      </c>
      <c r="AD183" s="387">
        <f t="shared" ref="AD183" si="95">AD182</f>
        <v>0</v>
      </c>
      <c r="AE183" s="387">
        <f t="shared" ref="AE183" si="96">AE182</f>
        <v>0</v>
      </c>
      <c r="AF183" s="387">
        <f t="shared" ref="AF183" si="97">AF182</f>
        <v>0</v>
      </c>
      <c r="AG183" s="387">
        <f t="shared" ref="AG183" si="98">AG182</f>
        <v>0</v>
      </c>
      <c r="AH183" s="387">
        <f t="shared" ref="AH183" si="99">AH182</f>
        <v>0</v>
      </c>
      <c r="AI183" s="387">
        <f t="shared" ref="AI183" si="100">AI182</f>
        <v>0</v>
      </c>
      <c r="AJ183" s="387">
        <f t="shared" ref="AJ183" si="101">AJ182</f>
        <v>0</v>
      </c>
      <c r="AK183" s="387">
        <f t="shared" ref="AK183" si="102">AK182</f>
        <v>0</v>
      </c>
      <c r="AL183" s="387">
        <f t="shared" ref="AL183" si="103">AL182</f>
        <v>0</v>
      </c>
      <c r="AM183" s="305"/>
    </row>
    <row r="184" spans="1:39" ht="15.5" hidden="1" outlineLevel="1">
      <c r="B184" s="485"/>
      <c r="C184" s="290"/>
      <c r="D184" s="290"/>
      <c r="E184" s="290"/>
      <c r="F184" s="290"/>
      <c r="G184" s="290"/>
      <c r="H184" s="290"/>
      <c r="I184" s="290"/>
      <c r="J184" s="290"/>
      <c r="K184" s="290"/>
      <c r="L184" s="290"/>
      <c r="M184" s="290"/>
      <c r="N184" s="290"/>
      <c r="O184" s="290"/>
      <c r="P184" s="290"/>
      <c r="Q184" s="290"/>
      <c r="R184" s="290"/>
      <c r="S184" s="290"/>
      <c r="T184" s="290"/>
      <c r="U184" s="290"/>
      <c r="V184" s="290"/>
      <c r="W184" s="290"/>
      <c r="X184" s="290"/>
      <c r="Y184" s="388"/>
      <c r="Z184" s="399"/>
      <c r="AA184" s="399"/>
      <c r="AB184" s="399"/>
      <c r="AC184" s="399"/>
      <c r="AD184" s="399"/>
      <c r="AE184" s="399"/>
      <c r="AF184" s="399"/>
      <c r="AG184" s="399"/>
      <c r="AH184" s="399"/>
      <c r="AI184" s="399"/>
      <c r="AJ184" s="399"/>
      <c r="AK184" s="399"/>
      <c r="AL184" s="399"/>
      <c r="AM184" s="305"/>
    </row>
    <row r="185" spans="1:39" ht="31" hidden="1" outlineLevel="1">
      <c r="A185" s="487">
        <v>42</v>
      </c>
      <c r="B185" s="485" t="s">
        <v>134</v>
      </c>
      <c r="C185" s="290" t="s">
        <v>25</v>
      </c>
      <c r="D185" s="294"/>
      <c r="E185" s="294"/>
      <c r="F185" s="294"/>
      <c r="G185" s="294"/>
      <c r="H185" s="294"/>
      <c r="I185" s="294"/>
      <c r="J185" s="294"/>
      <c r="K185" s="294"/>
      <c r="L185" s="294"/>
      <c r="M185" s="294"/>
      <c r="N185" s="290"/>
      <c r="O185" s="294"/>
      <c r="P185" s="294"/>
      <c r="Q185" s="294"/>
      <c r="R185" s="294"/>
      <c r="S185" s="294"/>
      <c r="T185" s="294"/>
      <c r="U185" s="294"/>
      <c r="V185" s="294"/>
      <c r="W185" s="294"/>
      <c r="X185" s="294"/>
      <c r="Y185" s="400"/>
      <c r="Z185" s="386"/>
      <c r="AA185" s="386"/>
      <c r="AB185" s="386"/>
      <c r="AC185" s="386"/>
      <c r="AD185" s="386"/>
      <c r="AE185" s="386"/>
      <c r="AF185" s="391"/>
      <c r="AG185" s="391"/>
      <c r="AH185" s="391"/>
      <c r="AI185" s="391"/>
      <c r="AJ185" s="391"/>
      <c r="AK185" s="391"/>
      <c r="AL185" s="391"/>
      <c r="AM185" s="295">
        <f>SUM(Y185:AL185)</f>
        <v>0</v>
      </c>
    </row>
    <row r="186" spans="1:39" ht="15.5" hidden="1" outlineLevel="1">
      <c r="B186" s="293" t="s">
        <v>267</v>
      </c>
      <c r="C186" s="290" t="s">
        <v>163</v>
      </c>
      <c r="D186" s="294"/>
      <c r="E186" s="294"/>
      <c r="F186" s="294"/>
      <c r="G186" s="294"/>
      <c r="H186" s="294"/>
      <c r="I186" s="294"/>
      <c r="J186" s="294"/>
      <c r="K186" s="294"/>
      <c r="L186" s="294"/>
      <c r="M186" s="294"/>
      <c r="N186" s="437"/>
      <c r="O186" s="294"/>
      <c r="P186" s="294"/>
      <c r="Q186" s="294"/>
      <c r="R186" s="294"/>
      <c r="S186" s="294"/>
      <c r="T186" s="294"/>
      <c r="U186" s="294"/>
      <c r="V186" s="294"/>
      <c r="W186" s="294"/>
      <c r="X186" s="294"/>
      <c r="Y186" s="387">
        <f>Y185</f>
        <v>0</v>
      </c>
      <c r="Z186" s="387">
        <f t="shared" ref="Z186" si="104">Z185</f>
        <v>0</v>
      </c>
      <c r="AA186" s="387">
        <f t="shared" ref="AA186" si="105">AA185</f>
        <v>0</v>
      </c>
      <c r="AB186" s="387">
        <f t="shared" ref="AB186" si="106">AB185</f>
        <v>0</v>
      </c>
      <c r="AC186" s="387">
        <f t="shared" ref="AC186" si="107">AC185</f>
        <v>0</v>
      </c>
      <c r="AD186" s="387">
        <f t="shared" ref="AD186" si="108">AD185</f>
        <v>0</v>
      </c>
      <c r="AE186" s="387">
        <f t="shared" ref="AE186" si="109">AE185</f>
        <v>0</v>
      </c>
      <c r="AF186" s="387">
        <f t="shared" ref="AF186" si="110">AF185</f>
        <v>0</v>
      </c>
      <c r="AG186" s="387">
        <f t="shared" ref="AG186" si="111">AG185</f>
        <v>0</v>
      </c>
      <c r="AH186" s="387">
        <f t="shared" ref="AH186" si="112">AH185</f>
        <v>0</v>
      </c>
      <c r="AI186" s="387">
        <f t="shared" ref="AI186" si="113">AI185</f>
        <v>0</v>
      </c>
      <c r="AJ186" s="387">
        <f t="shared" ref="AJ186" si="114">AJ185</f>
        <v>0</v>
      </c>
      <c r="AK186" s="387">
        <f t="shared" ref="AK186" si="115">AK185</f>
        <v>0</v>
      </c>
      <c r="AL186" s="387">
        <f t="shared" ref="AL186" si="116">AL185</f>
        <v>0</v>
      </c>
      <c r="AM186" s="305"/>
    </row>
    <row r="187" spans="1:39" ht="15.5" hidden="1" outlineLevel="1">
      <c r="B187" s="485"/>
      <c r="C187" s="290"/>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388"/>
      <c r="Z187" s="399"/>
      <c r="AA187" s="399"/>
      <c r="AB187" s="399"/>
      <c r="AC187" s="399"/>
      <c r="AD187" s="399"/>
      <c r="AE187" s="399"/>
      <c r="AF187" s="399"/>
      <c r="AG187" s="399"/>
      <c r="AH187" s="399"/>
      <c r="AI187" s="399"/>
      <c r="AJ187" s="399"/>
      <c r="AK187" s="399"/>
      <c r="AL187" s="399"/>
      <c r="AM187" s="305"/>
    </row>
    <row r="188" spans="1:39" ht="15.5" hidden="1" outlineLevel="1">
      <c r="A188" s="487">
        <v>43</v>
      </c>
      <c r="B188" s="485" t="s">
        <v>135</v>
      </c>
      <c r="C188" s="290" t="s">
        <v>25</v>
      </c>
      <c r="D188" s="294"/>
      <c r="E188" s="294"/>
      <c r="F188" s="294"/>
      <c r="G188" s="294"/>
      <c r="H188" s="294"/>
      <c r="I188" s="294"/>
      <c r="J188" s="294"/>
      <c r="K188" s="294"/>
      <c r="L188" s="294"/>
      <c r="M188" s="294"/>
      <c r="N188" s="294">
        <v>12</v>
      </c>
      <c r="O188" s="294"/>
      <c r="P188" s="294"/>
      <c r="Q188" s="294"/>
      <c r="R188" s="294"/>
      <c r="S188" s="294"/>
      <c r="T188" s="294"/>
      <c r="U188" s="294"/>
      <c r="V188" s="294"/>
      <c r="W188" s="294"/>
      <c r="X188" s="294"/>
      <c r="Y188" s="400"/>
      <c r="Z188" s="386"/>
      <c r="AA188" s="386"/>
      <c r="AB188" s="386"/>
      <c r="AC188" s="386"/>
      <c r="AD188" s="386"/>
      <c r="AE188" s="386"/>
      <c r="AF188" s="391"/>
      <c r="AG188" s="391"/>
      <c r="AH188" s="391"/>
      <c r="AI188" s="391"/>
      <c r="AJ188" s="391"/>
      <c r="AK188" s="391"/>
      <c r="AL188" s="391"/>
      <c r="AM188" s="295">
        <f>SUM(Y188:AL188)</f>
        <v>0</v>
      </c>
    </row>
    <row r="189" spans="1:39" ht="15.5" hidden="1" outlineLevel="1">
      <c r="B189" s="293" t="s">
        <v>267</v>
      </c>
      <c r="C189" s="290" t="s">
        <v>163</v>
      </c>
      <c r="D189" s="294"/>
      <c r="E189" s="294"/>
      <c r="F189" s="294"/>
      <c r="G189" s="294"/>
      <c r="H189" s="294"/>
      <c r="I189" s="294"/>
      <c r="J189" s="294"/>
      <c r="K189" s="294"/>
      <c r="L189" s="294"/>
      <c r="M189" s="294"/>
      <c r="N189" s="294">
        <f>N188</f>
        <v>12</v>
      </c>
      <c r="O189" s="294"/>
      <c r="P189" s="294"/>
      <c r="Q189" s="294"/>
      <c r="R189" s="294"/>
      <c r="S189" s="294"/>
      <c r="T189" s="294"/>
      <c r="U189" s="294"/>
      <c r="V189" s="294"/>
      <c r="W189" s="294"/>
      <c r="X189" s="294"/>
      <c r="Y189" s="387">
        <f>Y188</f>
        <v>0</v>
      </c>
      <c r="Z189" s="387">
        <f t="shared" ref="Z189" si="117">Z188</f>
        <v>0</v>
      </c>
      <c r="AA189" s="387">
        <f t="shared" ref="AA189" si="118">AA188</f>
        <v>0</v>
      </c>
      <c r="AB189" s="387">
        <f t="shared" ref="AB189" si="119">AB188</f>
        <v>0</v>
      </c>
      <c r="AC189" s="387">
        <f t="shared" ref="AC189" si="120">AC188</f>
        <v>0</v>
      </c>
      <c r="AD189" s="387">
        <f t="shared" ref="AD189" si="121">AD188</f>
        <v>0</v>
      </c>
      <c r="AE189" s="387">
        <f t="shared" ref="AE189" si="122">AE188</f>
        <v>0</v>
      </c>
      <c r="AF189" s="387">
        <f t="shared" ref="AF189" si="123">AF188</f>
        <v>0</v>
      </c>
      <c r="AG189" s="387">
        <f t="shared" ref="AG189" si="124">AG188</f>
        <v>0</v>
      </c>
      <c r="AH189" s="387">
        <f t="shared" ref="AH189" si="125">AH188</f>
        <v>0</v>
      </c>
      <c r="AI189" s="387">
        <f t="shared" ref="AI189" si="126">AI188</f>
        <v>0</v>
      </c>
      <c r="AJ189" s="387">
        <f t="shared" ref="AJ189" si="127">AJ188</f>
        <v>0</v>
      </c>
      <c r="AK189" s="387">
        <f t="shared" ref="AK189" si="128">AK188</f>
        <v>0</v>
      </c>
      <c r="AL189" s="387">
        <f t="shared" ref="AL189" si="129">AL188</f>
        <v>0</v>
      </c>
      <c r="AM189" s="305"/>
    </row>
    <row r="190" spans="1:39" ht="15.5" hidden="1" outlineLevel="1">
      <c r="B190" s="485"/>
      <c r="C190" s="290"/>
      <c r="D190" s="290"/>
      <c r="E190" s="290"/>
      <c r="F190" s="290"/>
      <c r="G190" s="290"/>
      <c r="H190" s="290"/>
      <c r="I190" s="290"/>
      <c r="J190" s="290"/>
      <c r="K190" s="290"/>
      <c r="L190" s="290"/>
      <c r="M190" s="290"/>
      <c r="N190" s="290"/>
      <c r="O190" s="290"/>
      <c r="P190" s="290"/>
      <c r="Q190" s="290"/>
      <c r="R190" s="290"/>
      <c r="S190" s="290"/>
      <c r="T190" s="290"/>
      <c r="U190" s="290"/>
      <c r="V190" s="290"/>
      <c r="W190" s="290"/>
      <c r="X190" s="290"/>
      <c r="Y190" s="388"/>
      <c r="Z190" s="399"/>
      <c r="AA190" s="399"/>
      <c r="AB190" s="399"/>
      <c r="AC190" s="399"/>
      <c r="AD190" s="399"/>
      <c r="AE190" s="399"/>
      <c r="AF190" s="399"/>
      <c r="AG190" s="399"/>
      <c r="AH190" s="399"/>
      <c r="AI190" s="399"/>
      <c r="AJ190" s="399"/>
      <c r="AK190" s="399"/>
      <c r="AL190" s="399"/>
      <c r="AM190" s="305"/>
    </row>
    <row r="191" spans="1:39" ht="46.5" hidden="1" outlineLevel="1">
      <c r="A191" s="487">
        <v>44</v>
      </c>
      <c r="B191" s="485" t="s">
        <v>136</v>
      </c>
      <c r="C191" s="290" t="s">
        <v>25</v>
      </c>
      <c r="D191" s="294"/>
      <c r="E191" s="294"/>
      <c r="F191" s="294"/>
      <c r="G191" s="294"/>
      <c r="H191" s="294"/>
      <c r="I191" s="294"/>
      <c r="J191" s="294"/>
      <c r="K191" s="294"/>
      <c r="L191" s="294"/>
      <c r="M191" s="294"/>
      <c r="N191" s="294">
        <v>12</v>
      </c>
      <c r="O191" s="294"/>
      <c r="P191" s="294"/>
      <c r="Q191" s="294"/>
      <c r="R191" s="294"/>
      <c r="S191" s="294"/>
      <c r="T191" s="294"/>
      <c r="U191" s="294"/>
      <c r="V191" s="294"/>
      <c r="W191" s="294"/>
      <c r="X191" s="294"/>
      <c r="Y191" s="400"/>
      <c r="Z191" s="386"/>
      <c r="AA191" s="386"/>
      <c r="AB191" s="386"/>
      <c r="AC191" s="386"/>
      <c r="AD191" s="386"/>
      <c r="AE191" s="386"/>
      <c r="AF191" s="391"/>
      <c r="AG191" s="391"/>
      <c r="AH191" s="391"/>
      <c r="AI191" s="391"/>
      <c r="AJ191" s="391"/>
      <c r="AK191" s="391"/>
      <c r="AL191" s="391"/>
      <c r="AM191" s="295">
        <f>SUM(Y191:AL191)</f>
        <v>0</v>
      </c>
    </row>
    <row r="192" spans="1:39" ht="15.5" hidden="1" outlineLevel="1">
      <c r="B192" s="293" t="s">
        <v>267</v>
      </c>
      <c r="C192" s="290" t="s">
        <v>163</v>
      </c>
      <c r="D192" s="294"/>
      <c r="E192" s="294"/>
      <c r="F192" s="294"/>
      <c r="G192" s="294"/>
      <c r="H192" s="294"/>
      <c r="I192" s="294"/>
      <c r="J192" s="294"/>
      <c r="K192" s="294"/>
      <c r="L192" s="294"/>
      <c r="M192" s="294"/>
      <c r="N192" s="294">
        <f>N191</f>
        <v>12</v>
      </c>
      <c r="O192" s="294"/>
      <c r="P192" s="294"/>
      <c r="Q192" s="294"/>
      <c r="R192" s="294"/>
      <c r="S192" s="294"/>
      <c r="T192" s="294"/>
      <c r="U192" s="294"/>
      <c r="V192" s="294"/>
      <c r="W192" s="294"/>
      <c r="X192" s="294"/>
      <c r="Y192" s="387">
        <f>Y191</f>
        <v>0</v>
      </c>
      <c r="Z192" s="387">
        <f t="shared" ref="Z192" si="130">Z191</f>
        <v>0</v>
      </c>
      <c r="AA192" s="387">
        <f t="shared" ref="AA192" si="131">AA191</f>
        <v>0</v>
      </c>
      <c r="AB192" s="387">
        <f t="shared" ref="AB192" si="132">AB191</f>
        <v>0</v>
      </c>
      <c r="AC192" s="387">
        <f t="shared" ref="AC192" si="133">AC191</f>
        <v>0</v>
      </c>
      <c r="AD192" s="387">
        <f t="shared" ref="AD192" si="134">AD191</f>
        <v>0</v>
      </c>
      <c r="AE192" s="387">
        <f t="shared" ref="AE192" si="135">AE191</f>
        <v>0</v>
      </c>
      <c r="AF192" s="387">
        <f t="shared" ref="AF192" si="136">AF191</f>
        <v>0</v>
      </c>
      <c r="AG192" s="387">
        <f t="shared" ref="AG192" si="137">AG191</f>
        <v>0</v>
      </c>
      <c r="AH192" s="387">
        <f t="shared" ref="AH192" si="138">AH191</f>
        <v>0</v>
      </c>
      <c r="AI192" s="387">
        <f t="shared" ref="AI192" si="139">AI191</f>
        <v>0</v>
      </c>
      <c r="AJ192" s="387">
        <f t="shared" ref="AJ192" si="140">AJ191</f>
        <v>0</v>
      </c>
      <c r="AK192" s="387">
        <f t="shared" ref="AK192" si="141">AK191</f>
        <v>0</v>
      </c>
      <c r="AL192" s="387">
        <f t="shared" ref="AL192" si="142">AL191</f>
        <v>0</v>
      </c>
      <c r="AM192" s="305"/>
    </row>
    <row r="193" spans="2:39" ht="15.5" hidden="1" outlineLevel="1">
      <c r="B193" s="485"/>
      <c r="C193" s="290"/>
      <c r="D193" s="290"/>
      <c r="E193" s="290"/>
      <c r="F193" s="290"/>
      <c r="G193" s="290"/>
      <c r="H193" s="290"/>
      <c r="I193" s="290"/>
      <c r="J193" s="290"/>
      <c r="K193" s="290"/>
      <c r="L193" s="290"/>
      <c r="M193" s="290"/>
      <c r="N193" s="290"/>
      <c r="O193" s="290"/>
      <c r="P193" s="290"/>
      <c r="Q193" s="290"/>
      <c r="R193" s="290"/>
      <c r="S193" s="290"/>
      <c r="T193" s="290"/>
      <c r="U193" s="290"/>
      <c r="V193" s="290"/>
      <c r="W193" s="290"/>
      <c r="X193" s="290"/>
      <c r="Y193" s="388"/>
      <c r="Z193" s="399"/>
      <c r="AA193" s="399"/>
      <c r="AB193" s="399"/>
      <c r="AC193" s="399"/>
      <c r="AD193" s="399"/>
      <c r="AE193" s="399"/>
      <c r="AF193" s="399"/>
      <c r="AG193" s="399"/>
      <c r="AH193" s="399"/>
      <c r="AI193" s="399"/>
      <c r="AJ193" s="399"/>
      <c r="AK193" s="399"/>
      <c r="AL193" s="399"/>
      <c r="AM193" s="305"/>
    </row>
    <row r="194" spans="2:39" ht="31" outlineLevel="1">
      <c r="B194" s="965" t="s">
        <v>919</v>
      </c>
      <c r="C194" s="876"/>
      <c r="D194" s="877">
        <f>SUM(D135:D193)</f>
        <v>2647131</v>
      </c>
      <c r="E194" s="877"/>
      <c r="F194" s="877">
        <f>D194-D62</f>
        <v>1931013</v>
      </c>
      <c r="G194" s="877"/>
      <c r="H194" s="877"/>
      <c r="I194" s="877"/>
      <c r="J194" s="877"/>
      <c r="K194" s="877"/>
      <c r="L194" s="877"/>
      <c r="M194" s="877"/>
      <c r="N194" s="877"/>
      <c r="O194" s="877">
        <f>SUM(O135:O193)</f>
        <v>451</v>
      </c>
      <c r="P194" s="877"/>
      <c r="Q194" s="877"/>
      <c r="R194" s="877"/>
      <c r="S194" s="877"/>
      <c r="T194" s="877"/>
      <c r="U194" s="877"/>
      <c r="V194" s="877"/>
      <c r="W194" s="877"/>
      <c r="X194" s="877"/>
      <c r="Y194" s="904"/>
      <c r="Z194" s="879"/>
      <c r="AA194" s="879"/>
      <c r="AB194" s="879"/>
      <c r="AC194" s="879"/>
      <c r="AD194" s="905"/>
      <c r="AE194" s="905"/>
      <c r="AF194" s="879"/>
      <c r="AG194" s="879"/>
      <c r="AH194" s="906"/>
      <c r="AI194" s="879"/>
      <c r="AJ194" s="879"/>
      <c r="AK194" s="879"/>
      <c r="AL194" s="879"/>
      <c r="AM194" s="880"/>
    </row>
    <row r="195" spans="2:39" ht="15.5">
      <c r="B195" s="323" t="s">
        <v>271</v>
      </c>
      <c r="C195" s="325"/>
      <c r="D195" s="325">
        <f>SUM(D39:D193)</f>
        <v>43850201.5</v>
      </c>
      <c r="E195" s="325"/>
      <c r="F195" s="325"/>
      <c r="G195" s="325"/>
      <c r="H195" s="325"/>
      <c r="I195" s="325"/>
      <c r="J195" s="325"/>
      <c r="K195" s="325"/>
      <c r="L195" s="325"/>
      <c r="M195" s="325"/>
      <c r="N195" s="325"/>
      <c r="O195" s="325">
        <f>SUM(O39:O193)</f>
        <v>5660.5</v>
      </c>
      <c r="P195" s="325"/>
      <c r="Q195" s="325"/>
      <c r="R195" s="325"/>
      <c r="S195" s="325"/>
      <c r="T195" s="325"/>
      <c r="U195" s="325"/>
      <c r="V195" s="325"/>
      <c r="W195" s="325"/>
      <c r="X195" s="325"/>
      <c r="Y195" s="325">
        <f>IF(Y36="kWh",SUMPRODUCT(D39:D193,Y39:Y193))</f>
        <v>1874843</v>
      </c>
      <c r="Z195" s="325">
        <f>IF(Z36="kWh",SUMPRODUCT(D39:D193,Z39:Z193))</f>
        <v>2030120.1388000005</v>
      </c>
      <c r="AA195" s="325">
        <f>IF(AA36="kw",SUMPRODUCT(N39:N193,O39:O193,AA39:AA193),SUMPRODUCT(D39:D193,AA39:AA193))</f>
        <v>14749.799999999997</v>
      </c>
      <c r="AB195" s="325">
        <f>IF(AB36="kw",SUMPRODUCT(N39:N193,O39:O193,AB39:AB193),SUMPRODUCT(D39:D193,AB39:AB193))</f>
        <v>0</v>
      </c>
      <c r="AC195" s="325">
        <f>IF(AC36="kw",SUMPRODUCT(N39:N193,O39:O193,AC39:AC193),SUMPRODUCT(D39:D193,AC39:AC193))</f>
        <v>132</v>
      </c>
      <c r="AD195" s="325">
        <f>IF(AD36="kw",SUMPRODUCT(N39:N193,O39:O193,AD39:AD193),SUMPRODUCT(D39:D193,AD39:AD193))</f>
        <v>751300</v>
      </c>
      <c r="AE195" s="325">
        <f>IF(AE36="kw",SUMPRODUCT(N39:N193,O39:O193,AE39:AE193),SUMPRODUCT(D39:D193,AE39:AE193))</f>
        <v>392499.96151605051</v>
      </c>
      <c r="AF195" s="325">
        <f>IF(AF36="kw",SUMPRODUCT(N39:N193,O39:O193,AF39:AF193),SUMPRODUCT(D39:D193,AF39:AF193))</f>
        <v>2155.4139383626757</v>
      </c>
      <c r="AG195" s="325">
        <f>IF(AG36="kw",SUMPRODUCT(N39:N193,O39:O193,AG39:AG193),SUMPRODUCT(D39:D193,AG39:AG193))</f>
        <v>0</v>
      </c>
      <c r="AH195" s="325">
        <f>IF(AH36="kw",SUMPRODUCT(N39:N193,O39:O193,AH39:AH193),SUMPRODUCT(D39:D193,AH39:AH193))</f>
        <v>0</v>
      </c>
      <c r="AI195" s="325">
        <f>IF(AI36="kw",SUMPRODUCT(N39:N193,O39:O193,AI39:AI193),SUMPRODUCT(D39:D193,AI39:AI193))</f>
        <v>0</v>
      </c>
      <c r="AJ195" s="325">
        <f>IF(AJ36="kw",SUMPRODUCT(N39:N193,O39:O193,AJ39:AJ193),SUMPRODUCT(D39:D193,AJ39:AJ193))</f>
        <v>0</v>
      </c>
      <c r="AK195" s="325">
        <f>IF(AK36="kw",SUMPRODUCT(N39:N193,O39:O193,AK39:AK193),SUMPRODUCT(D39:D193,AK39:AK193))</f>
        <v>0</v>
      </c>
      <c r="AL195" s="325">
        <f>IF(AL36="kw",SUMPRODUCT(N39:N193,O39:O193,AL39:AL193),SUMPRODUCT(D39:D193,AL39:AL193))</f>
        <v>0</v>
      </c>
      <c r="AM195" s="326"/>
    </row>
    <row r="196" spans="2:39" ht="15.5">
      <c r="B196" s="368" t="s">
        <v>272</v>
      </c>
      <c r="C196" s="369"/>
      <c r="D196" s="369"/>
      <c r="E196" s="369"/>
      <c r="F196" s="369"/>
      <c r="G196" s="369"/>
      <c r="H196" s="369"/>
      <c r="I196" s="369"/>
      <c r="J196" s="369"/>
      <c r="K196" s="369"/>
      <c r="L196" s="369"/>
      <c r="M196" s="369"/>
      <c r="N196" s="369"/>
      <c r="O196" s="369"/>
      <c r="P196" s="369"/>
      <c r="Q196" s="369"/>
      <c r="R196" s="369"/>
      <c r="S196" s="369"/>
      <c r="T196" s="369"/>
      <c r="U196" s="369"/>
      <c r="V196" s="369"/>
      <c r="W196" s="369"/>
      <c r="X196" s="369"/>
      <c r="Y196" s="369">
        <f>HLOOKUP(Y35,'2. LRAMVA Threshold'!$B$42:$Q$53,7,FALSE)</f>
        <v>0</v>
      </c>
      <c r="Z196" s="369">
        <f>HLOOKUP(Z35,'2. LRAMVA Threshold'!$B$42:$Q$53,7,FALSE)</f>
        <v>0</v>
      </c>
      <c r="AA196" s="369">
        <f>HLOOKUP(AA35,'2. LRAMVA Threshold'!$B$42:$Q$53,7,FALSE)</f>
        <v>0</v>
      </c>
      <c r="AB196" s="369">
        <f>HLOOKUP(AB35,'2. LRAMVA Threshold'!$B$42:$Q$53,7,FALSE)</f>
        <v>0</v>
      </c>
      <c r="AC196" s="369">
        <f>HLOOKUP(AC35,'2. LRAMVA Threshold'!$B$42:$Q$53,7,FALSE)</f>
        <v>0</v>
      </c>
      <c r="AD196" s="369">
        <f>HLOOKUP(AD35,'2. LRAMVA Threshold'!$B$42:$Q$53,7,FALSE)</f>
        <v>0</v>
      </c>
      <c r="AE196" s="369">
        <f>HLOOKUP(AE35,'2. LRAMVA Threshold'!$B$42:$Q$53,7,FALSE)</f>
        <v>0</v>
      </c>
      <c r="AF196" s="369">
        <f>HLOOKUP(AF35,'2. LRAMVA Threshold'!$B$42:$Q$53,7,FALSE)</f>
        <v>0</v>
      </c>
      <c r="AG196" s="369">
        <f>HLOOKUP(AG35,'2. LRAMVA Threshold'!$B$42:$Q$53,7,FALSE)</f>
        <v>0</v>
      </c>
      <c r="AH196" s="369">
        <f>HLOOKUP(AH35,'2. LRAMVA Threshold'!$B$42:$Q$53,7,FALSE)</f>
        <v>0</v>
      </c>
      <c r="AI196" s="369">
        <f>HLOOKUP(AI35,'2. LRAMVA Threshold'!$B$42:$Q$53,7,FALSE)</f>
        <v>0</v>
      </c>
      <c r="AJ196" s="369">
        <f>HLOOKUP(AJ35,'2. LRAMVA Threshold'!$B$42:$Q$53,7,FALSE)</f>
        <v>0</v>
      </c>
      <c r="AK196" s="369">
        <f>HLOOKUP(AK35,'2. LRAMVA Threshold'!$B$42:$Q$53,7,FALSE)</f>
        <v>0</v>
      </c>
      <c r="AL196" s="369">
        <f>HLOOKUP(AL35,'2. LRAMVA Threshold'!$B$42:$Q$53,7,FALSE)</f>
        <v>0</v>
      </c>
      <c r="AM196" s="370"/>
    </row>
    <row r="197" spans="2:39" ht="15.5">
      <c r="B197" s="486"/>
      <c r="C197" s="406"/>
      <c r="D197" s="407"/>
      <c r="E197" s="407"/>
      <c r="F197" s="407"/>
      <c r="G197" s="407"/>
      <c r="H197" s="407"/>
      <c r="I197" s="407"/>
      <c r="J197" s="407"/>
      <c r="K197" s="407"/>
      <c r="L197" s="407"/>
      <c r="M197" s="407"/>
      <c r="N197" s="407"/>
      <c r="O197" s="408"/>
      <c r="P197" s="407"/>
      <c r="Q197" s="407"/>
      <c r="R197" s="407"/>
      <c r="S197" s="409"/>
      <c r="T197" s="409"/>
      <c r="U197" s="409"/>
      <c r="V197" s="409"/>
      <c r="W197" s="407"/>
      <c r="X197" s="407"/>
      <c r="Y197" s="410"/>
      <c r="Z197" s="410"/>
      <c r="AA197" s="410"/>
      <c r="AB197" s="410"/>
      <c r="AC197" s="410"/>
      <c r="AD197" s="410"/>
      <c r="AE197" s="410"/>
      <c r="AF197" s="376"/>
      <c r="AG197" s="376"/>
      <c r="AH197" s="376"/>
      <c r="AI197" s="376"/>
      <c r="AJ197" s="376"/>
      <c r="AK197" s="376"/>
      <c r="AL197" s="376"/>
      <c r="AM197" s="377"/>
    </row>
    <row r="198" spans="2:39" ht="15.5">
      <c r="B198" s="321" t="s">
        <v>168</v>
      </c>
      <c r="C198" s="332"/>
      <c r="D198" s="332"/>
      <c r="E198" s="356"/>
      <c r="F198" s="356"/>
      <c r="G198" s="356"/>
      <c r="H198" s="356"/>
      <c r="I198" s="356"/>
      <c r="J198" s="356"/>
      <c r="K198" s="356"/>
      <c r="L198" s="356"/>
      <c r="M198" s="356"/>
      <c r="N198" s="356"/>
      <c r="O198" s="290"/>
      <c r="P198" s="334"/>
      <c r="Q198" s="334"/>
      <c r="R198" s="334"/>
      <c r="S198" s="333"/>
      <c r="T198" s="333"/>
      <c r="U198" s="333"/>
      <c r="V198" s="333"/>
      <c r="W198" s="334"/>
      <c r="X198" s="334"/>
      <c r="Y198" s="335">
        <f>HLOOKUP(Y$35,'3.  Distribution Rates'!$C$122:$P$133,7,FALSE)</f>
        <v>0</v>
      </c>
      <c r="Z198" s="335">
        <f>HLOOKUP(Z$35,'3.  Distribution Rates'!$C$122:$P$133,7,FALSE)</f>
        <v>0</v>
      </c>
      <c r="AA198" s="335">
        <f>HLOOKUP(AA$35,'3.  Distribution Rates'!$C$122:$P$133,7,FALSE)</f>
        <v>0</v>
      </c>
      <c r="AB198" s="335">
        <f>HLOOKUP(AB$35,'3.  Distribution Rates'!$C$122:$P$133,7,FALSE)</f>
        <v>0</v>
      </c>
      <c r="AC198" s="335">
        <f>HLOOKUP(AC$35,'3.  Distribution Rates'!$C$122:$P$133,7,FALSE)</f>
        <v>0</v>
      </c>
      <c r="AD198" s="335">
        <f>HLOOKUP(AD$35,'3.  Distribution Rates'!$C$122:$P$133,7,FALSE)</f>
        <v>0</v>
      </c>
      <c r="AE198" s="335">
        <f>HLOOKUP(AE$35,'3.  Distribution Rates'!$C$122:$P$133,7,FALSE)</f>
        <v>0</v>
      </c>
      <c r="AF198" s="335">
        <f>HLOOKUP(AF$35,'3.  Distribution Rates'!$C$122:$P$133,7,FALSE)</f>
        <v>0</v>
      </c>
      <c r="AG198" s="335">
        <f>HLOOKUP(AG$35,'3.  Distribution Rates'!$C$122:$P$133,7,FALSE)</f>
        <v>0</v>
      </c>
      <c r="AH198" s="335">
        <f>HLOOKUP(AH$35,'3.  Distribution Rates'!$C$122:$P$133,7,FALSE)</f>
        <v>0</v>
      </c>
      <c r="AI198" s="335">
        <f>HLOOKUP(AI$35,'3.  Distribution Rates'!$C$122:$P$133,7,FALSE)</f>
        <v>0</v>
      </c>
      <c r="AJ198" s="335">
        <f>HLOOKUP(AJ$35,'3.  Distribution Rates'!$C$122:$P$133,7,FALSE)</f>
        <v>0</v>
      </c>
      <c r="AK198" s="335">
        <f>HLOOKUP(AK$35,'3.  Distribution Rates'!$C$122:$P$133,7,FALSE)</f>
        <v>0</v>
      </c>
      <c r="AL198" s="335">
        <f>HLOOKUP(AL$35,'3.  Distribution Rates'!$C$122:$P$133,7,FALSE)</f>
        <v>0</v>
      </c>
      <c r="AM198" s="342"/>
    </row>
    <row r="199" spans="2:39" ht="15.5">
      <c r="B199" s="321" t="s">
        <v>149</v>
      </c>
      <c r="C199" s="339"/>
      <c r="D199" s="307"/>
      <c r="E199" s="279"/>
      <c r="F199" s="279"/>
      <c r="G199" s="279"/>
      <c r="H199" s="279"/>
      <c r="I199" s="279"/>
      <c r="J199" s="279"/>
      <c r="K199" s="279"/>
      <c r="L199" s="279"/>
      <c r="M199" s="279"/>
      <c r="N199" s="279"/>
      <c r="O199" s="290"/>
      <c r="P199" s="279"/>
      <c r="Q199" s="279"/>
      <c r="R199" s="279"/>
      <c r="S199" s="307"/>
      <c r="T199" s="307"/>
      <c r="U199" s="307"/>
      <c r="V199" s="307"/>
      <c r="W199" s="279"/>
      <c r="X199" s="279"/>
      <c r="Y199" s="358">
        <f>'4.  2011-2014 LRAM'!Y138*Y198</f>
        <v>0</v>
      </c>
      <c r="Z199" s="358">
        <f>'4.  2011-2014 LRAM'!Z138*Z198</f>
        <v>0</v>
      </c>
      <c r="AA199" s="358">
        <f>'4.  2011-2014 LRAM'!AA138*AA198</f>
        <v>0</v>
      </c>
      <c r="AB199" s="358">
        <f>'4.  2011-2014 LRAM'!AB138*AB198</f>
        <v>0</v>
      </c>
      <c r="AC199" s="358">
        <f>'4.  2011-2014 LRAM'!AC138*AC198</f>
        <v>0</v>
      </c>
      <c r="AD199" s="358">
        <f>'4.  2011-2014 LRAM'!AD138*AD198</f>
        <v>0</v>
      </c>
      <c r="AE199" s="358">
        <f>'4.  2011-2014 LRAM'!AE138*AE198</f>
        <v>0</v>
      </c>
      <c r="AF199" s="358">
        <f>'4.  2011-2014 LRAM'!AF138*AF198</f>
        <v>0</v>
      </c>
      <c r="AG199" s="358">
        <f>'4.  2011-2014 LRAM'!AG138*AG198</f>
        <v>0</v>
      </c>
      <c r="AH199" s="358">
        <f>'4.  2011-2014 LRAM'!AH138*AH198</f>
        <v>0</v>
      </c>
      <c r="AI199" s="358">
        <f>'4.  2011-2014 LRAM'!AI138*AI198</f>
        <v>0</v>
      </c>
      <c r="AJ199" s="358">
        <f>'4.  2011-2014 LRAM'!AJ138*AJ198</f>
        <v>0</v>
      </c>
      <c r="AK199" s="358">
        <f>'4.  2011-2014 LRAM'!AK138*AK198</f>
        <v>0</v>
      </c>
      <c r="AL199" s="358">
        <f>'4.  2011-2014 LRAM'!AL138*AL198</f>
        <v>0</v>
      </c>
      <c r="AM199" s="593">
        <f>SUM(Y199:AL199)</f>
        <v>0</v>
      </c>
    </row>
    <row r="200" spans="2:39" ht="15.5">
      <c r="B200" s="321" t="s">
        <v>150</v>
      </c>
      <c r="C200" s="339"/>
      <c r="D200" s="307"/>
      <c r="E200" s="279"/>
      <c r="F200" s="279"/>
      <c r="G200" s="279"/>
      <c r="H200" s="279"/>
      <c r="I200" s="279"/>
      <c r="J200" s="279"/>
      <c r="K200" s="279"/>
      <c r="L200" s="279"/>
      <c r="M200" s="279"/>
      <c r="N200" s="279"/>
      <c r="O200" s="290"/>
      <c r="P200" s="279"/>
      <c r="Q200" s="279"/>
      <c r="R200" s="279"/>
      <c r="S200" s="307"/>
      <c r="T200" s="307"/>
      <c r="U200" s="307"/>
      <c r="V200" s="307"/>
      <c r="W200" s="279"/>
      <c r="X200" s="279"/>
      <c r="Y200" s="358">
        <f>'4.  2011-2014 LRAM'!Y267*Y198</f>
        <v>0</v>
      </c>
      <c r="Z200" s="358">
        <f>'4.  2011-2014 LRAM'!Z267*Z198</f>
        <v>0</v>
      </c>
      <c r="AA200" s="358">
        <f>'4.  2011-2014 LRAM'!AA267*AA198</f>
        <v>0</v>
      </c>
      <c r="AB200" s="358">
        <f>'4.  2011-2014 LRAM'!AB267*AB198</f>
        <v>0</v>
      </c>
      <c r="AC200" s="358">
        <f>'4.  2011-2014 LRAM'!AC267*AC198</f>
        <v>0</v>
      </c>
      <c r="AD200" s="358">
        <f>'4.  2011-2014 LRAM'!AD267*AD198</f>
        <v>0</v>
      </c>
      <c r="AE200" s="358">
        <f>'4.  2011-2014 LRAM'!AE267*AE198</f>
        <v>0</v>
      </c>
      <c r="AF200" s="358">
        <f>'4.  2011-2014 LRAM'!AF267*AF198</f>
        <v>0</v>
      </c>
      <c r="AG200" s="358">
        <f>'4.  2011-2014 LRAM'!AG267*AG198</f>
        <v>0</v>
      </c>
      <c r="AH200" s="358">
        <f>'4.  2011-2014 LRAM'!AH267*AH198</f>
        <v>0</v>
      </c>
      <c r="AI200" s="358">
        <f>'4.  2011-2014 LRAM'!AI267*AI198</f>
        <v>0</v>
      </c>
      <c r="AJ200" s="358">
        <f>'4.  2011-2014 LRAM'!AJ267*AJ198</f>
        <v>0</v>
      </c>
      <c r="AK200" s="358">
        <f>'4.  2011-2014 LRAM'!AK267*AK198</f>
        <v>0</v>
      </c>
      <c r="AL200" s="358">
        <f>'4.  2011-2014 LRAM'!AL267*AL198</f>
        <v>0</v>
      </c>
      <c r="AM200" s="593">
        <f>SUM(Y200:AL200)</f>
        <v>0</v>
      </c>
    </row>
    <row r="201" spans="2:39" ht="15.5">
      <c r="B201" s="321" t="s">
        <v>151</v>
      </c>
      <c r="C201" s="339"/>
      <c r="D201" s="307"/>
      <c r="E201" s="279"/>
      <c r="F201" s="279"/>
      <c r="G201" s="279"/>
      <c r="H201" s="279"/>
      <c r="I201" s="279"/>
      <c r="J201" s="279"/>
      <c r="K201" s="279"/>
      <c r="L201" s="279"/>
      <c r="M201" s="279"/>
      <c r="N201" s="279"/>
      <c r="O201" s="290"/>
      <c r="P201" s="279"/>
      <c r="Q201" s="279"/>
      <c r="R201" s="279"/>
      <c r="S201" s="307"/>
      <c r="T201" s="307"/>
      <c r="U201" s="307"/>
      <c r="V201" s="307"/>
      <c r="W201" s="279"/>
      <c r="X201" s="279"/>
      <c r="Y201" s="358">
        <f>'4.  2011-2014 LRAM'!Y396*Y198</f>
        <v>0</v>
      </c>
      <c r="Z201" s="358">
        <f>'4.  2011-2014 LRAM'!Z396*Z198</f>
        <v>0</v>
      </c>
      <c r="AA201" s="358">
        <f>'4.  2011-2014 LRAM'!AA396*AA198</f>
        <v>0</v>
      </c>
      <c r="AB201" s="358">
        <f>'4.  2011-2014 LRAM'!AB396*AB198</f>
        <v>0</v>
      </c>
      <c r="AC201" s="358">
        <f>'4.  2011-2014 LRAM'!AC396*AC198</f>
        <v>0</v>
      </c>
      <c r="AD201" s="358">
        <f>'4.  2011-2014 LRAM'!AD396*AD198</f>
        <v>0</v>
      </c>
      <c r="AE201" s="358">
        <f>'4.  2011-2014 LRAM'!AE396*AE198</f>
        <v>0</v>
      </c>
      <c r="AF201" s="358">
        <f>'4.  2011-2014 LRAM'!AF396*AF198</f>
        <v>0</v>
      </c>
      <c r="AG201" s="358">
        <f>'4.  2011-2014 LRAM'!AG396*AG198</f>
        <v>0</v>
      </c>
      <c r="AH201" s="358">
        <f>'4.  2011-2014 LRAM'!AH396*AH198</f>
        <v>0</v>
      </c>
      <c r="AI201" s="358">
        <f>'4.  2011-2014 LRAM'!AI396*AI198</f>
        <v>0</v>
      </c>
      <c r="AJ201" s="358">
        <f>'4.  2011-2014 LRAM'!AJ396*AJ198</f>
        <v>0</v>
      </c>
      <c r="AK201" s="358">
        <f>'4.  2011-2014 LRAM'!AK396*AK198</f>
        <v>0</v>
      </c>
      <c r="AL201" s="358">
        <f>'4.  2011-2014 LRAM'!AL396*AL198</f>
        <v>0</v>
      </c>
      <c r="AM201" s="593">
        <f>SUM(Y201:AL201)</f>
        <v>0</v>
      </c>
    </row>
    <row r="202" spans="2:39" ht="15.5">
      <c r="B202" s="321" t="s">
        <v>152</v>
      </c>
      <c r="C202" s="339"/>
      <c r="D202" s="307"/>
      <c r="E202" s="279"/>
      <c r="F202" s="279"/>
      <c r="G202" s="279"/>
      <c r="H202" s="279"/>
      <c r="I202" s="279"/>
      <c r="J202" s="279"/>
      <c r="K202" s="279"/>
      <c r="L202" s="279"/>
      <c r="M202" s="279"/>
      <c r="N202" s="279"/>
      <c r="O202" s="290"/>
      <c r="P202" s="279"/>
      <c r="Q202" s="279"/>
      <c r="R202" s="279"/>
      <c r="S202" s="307"/>
      <c r="T202" s="307"/>
      <c r="U202" s="307"/>
      <c r="V202" s="307"/>
      <c r="W202" s="279"/>
      <c r="X202" s="279"/>
      <c r="Y202" s="358">
        <f>'4.  2011-2014 LRAM'!Y526*Y198</f>
        <v>0</v>
      </c>
      <c r="Z202" s="358">
        <f>'4.  2011-2014 LRAM'!Z526*Z198</f>
        <v>0</v>
      </c>
      <c r="AA202" s="358">
        <f>'4.  2011-2014 LRAM'!AA526*AA198</f>
        <v>0</v>
      </c>
      <c r="AB202" s="358">
        <f>'4.  2011-2014 LRAM'!AB526*AB198</f>
        <v>0</v>
      </c>
      <c r="AC202" s="358">
        <f>'4.  2011-2014 LRAM'!AC526*AC198</f>
        <v>0</v>
      </c>
      <c r="AD202" s="358">
        <f>'4.  2011-2014 LRAM'!AD526*AD198</f>
        <v>0</v>
      </c>
      <c r="AE202" s="358">
        <f>'4.  2011-2014 LRAM'!AE526*AE198</f>
        <v>0</v>
      </c>
      <c r="AF202" s="358">
        <f>'4.  2011-2014 LRAM'!AF526*AF198</f>
        <v>0</v>
      </c>
      <c r="AG202" s="358">
        <f>'4.  2011-2014 LRAM'!AG526*AG198</f>
        <v>0</v>
      </c>
      <c r="AH202" s="358">
        <f>'4.  2011-2014 LRAM'!AH526*AH198</f>
        <v>0</v>
      </c>
      <c r="AI202" s="358">
        <f>'4.  2011-2014 LRAM'!AI526*AI198</f>
        <v>0</v>
      </c>
      <c r="AJ202" s="358">
        <f>'4.  2011-2014 LRAM'!AJ526*AJ198</f>
        <v>0</v>
      </c>
      <c r="AK202" s="358">
        <f>'4.  2011-2014 LRAM'!AK526*AK198</f>
        <v>0</v>
      </c>
      <c r="AL202" s="358">
        <f>'4.  2011-2014 LRAM'!AL526*AL198</f>
        <v>0</v>
      </c>
      <c r="AM202" s="593">
        <f>SUM(Y202:AL202)</f>
        <v>0</v>
      </c>
    </row>
    <row r="203" spans="2:39" ht="15.5">
      <c r="B203" s="321" t="s">
        <v>153</v>
      </c>
      <c r="C203" s="339"/>
      <c r="D203" s="307"/>
      <c r="E203" s="279"/>
      <c r="F203" s="279"/>
      <c r="G203" s="279"/>
      <c r="H203" s="279"/>
      <c r="I203" s="279"/>
      <c r="J203" s="279"/>
      <c r="K203" s="279"/>
      <c r="L203" s="279"/>
      <c r="M203" s="279"/>
      <c r="N203" s="279"/>
      <c r="O203" s="290"/>
      <c r="P203" s="279"/>
      <c r="Q203" s="279"/>
      <c r="R203" s="279"/>
      <c r="S203" s="307"/>
      <c r="T203" s="307"/>
      <c r="U203" s="307"/>
      <c r="V203" s="307"/>
      <c r="W203" s="279"/>
      <c r="X203" s="279"/>
      <c r="Y203" s="358">
        <f>Y195*Y198</f>
        <v>0</v>
      </c>
      <c r="Z203" s="358">
        <f>Z195*Z198</f>
        <v>0</v>
      </c>
      <c r="AA203" s="358">
        <f>AA195*AA198</f>
        <v>0</v>
      </c>
      <c r="AB203" s="358">
        <f t="shared" ref="AB203:AL203" si="143">AB195*AB198</f>
        <v>0</v>
      </c>
      <c r="AC203" s="358">
        <f t="shared" si="143"/>
        <v>0</v>
      </c>
      <c r="AD203" s="358">
        <f t="shared" si="143"/>
        <v>0</v>
      </c>
      <c r="AE203" s="358">
        <f t="shared" si="143"/>
        <v>0</v>
      </c>
      <c r="AF203" s="358">
        <f t="shared" si="143"/>
        <v>0</v>
      </c>
      <c r="AG203" s="358">
        <f t="shared" si="143"/>
        <v>0</v>
      </c>
      <c r="AH203" s="358">
        <f t="shared" si="143"/>
        <v>0</v>
      </c>
      <c r="AI203" s="358">
        <f t="shared" si="143"/>
        <v>0</v>
      </c>
      <c r="AJ203" s="358">
        <f t="shared" si="143"/>
        <v>0</v>
      </c>
      <c r="AK203" s="358">
        <f t="shared" si="143"/>
        <v>0</v>
      </c>
      <c r="AL203" s="358">
        <f t="shared" si="143"/>
        <v>0</v>
      </c>
      <c r="AM203" s="593">
        <f>SUM(Y203:AL203)</f>
        <v>0</v>
      </c>
    </row>
    <row r="204" spans="2:39" ht="15.5">
      <c r="B204" s="343" t="s">
        <v>268</v>
      </c>
      <c r="C204" s="339"/>
      <c r="D204" s="330"/>
      <c r="E204" s="329"/>
      <c r="F204" s="329"/>
      <c r="G204" s="329"/>
      <c r="H204" s="329"/>
      <c r="I204" s="329"/>
      <c r="J204" s="329"/>
      <c r="K204" s="329"/>
      <c r="L204" s="329"/>
      <c r="M204" s="329"/>
      <c r="N204" s="329"/>
      <c r="O204" s="299"/>
      <c r="P204" s="329"/>
      <c r="Q204" s="329"/>
      <c r="R204" s="329"/>
      <c r="S204" s="330"/>
      <c r="T204" s="330"/>
      <c r="U204" s="330"/>
      <c r="V204" s="330"/>
      <c r="W204" s="329"/>
      <c r="X204" s="329"/>
      <c r="Y204" s="340">
        <f>SUM(Y199:Y203)</f>
        <v>0</v>
      </c>
      <c r="Z204" s="340">
        <f>SUM(Z199:Z203)</f>
        <v>0</v>
      </c>
      <c r="AA204" s="340">
        <f t="shared" ref="AA204:AE204" si="144">SUM(AA199:AA203)</f>
        <v>0</v>
      </c>
      <c r="AB204" s="340">
        <f t="shared" si="144"/>
        <v>0</v>
      </c>
      <c r="AC204" s="340">
        <f t="shared" si="144"/>
        <v>0</v>
      </c>
      <c r="AD204" s="340">
        <f t="shared" si="144"/>
        <v>0</v>
      </c>
      <c r="AE204" s="340">
        <f t="shared" si="144"/>
        <v>0</v>
      </c>
      <c r="AF204" s="340">
        <f>SUM(AF199:AF203)</f>
        <v>0</v>
      </c>
      <c r="AG204" s="340">
        <f>SUM(AG199:AG203)</f>
        <v>0</v>
      </c>
      <c r="AH204" s="340">
        <f t="shared" ref="AH204:AL204" si="145">SUM(AH199:AH203)</f>
        <v>0</v>
      </c>
      <c r="AI204" s="340">
        <f t="shared" si="145"/>
        <v>0</v>
      </c>
      <c r="AJ204" s="340">
        <f t="shared" si="145"/>
        <v>0</v>
      </c>
      <c r="AK204" s="340">
        <f t="shared" si="145"/>
        <v>0</v>
      </c>
      <c r="AL204" s="340">
        <f t="shared" si="145"/>
        <v>0</v>
      </c>
      <c r="AM204" s="383">
        <f>SUM(AM199:AM203)</f>
        <v>0</v>
      </c>
    </row>
    <row r="205" spans="2:39" ht="15.5">
      <c r="B205" s="343" t="s">
        <v>269</v>
      </c>
      <c r="C205" s="339"/>
      <c r="D205" s="344"/>
      <c r="E205" s="329"/>
      <c r="F205" s="329"/>
      <c r="G205" s="329"/>
      <c r="H205" s="329"/>
      <c r="I205" s="329"/>
      <c r="J205" s="329"/>
      <c r="K205" s="329"/>
      <c r="L205" s="329"/>
      <c r="M205" s="329"/>
      <c r="N205" s="329"/>
      <c r="O205" s="299"/>
      <c r="P205" s="329"/>
      <c r="Q205" s="329"/>
      <c r="R205" s="329"/>
      <c r="S205" s="330"/>
      <c r="T205" s="330"/>
      <c r="U205" s="330"/>
      <c r="V205" s="330"/>
      <c r="W205" s="329"/>
      <c r="X205" s="329"/>
      <c r="Y205" s="341">
        <f>Y196*Y198</f>
        <v>0</v>
      </c>
      <c r="Z205" s="341">
        <f t="shared" ref="Z205:AE205" si="146">Z196*Z198</f>
        <v>0</v>
      </c>
      <c r="AA205" s="341">
        <f t="shared" si="146"/>
        <v>0</v>
      </c>
      <c r="AB205" s="341">
        <f t="shared" si="146"/>
        <v>0</v>
      </c>
      <c r="AC205" s="341">
        <f t="shared" si="146"/>
        <v>0</v>
      </c>
      <c r="AD205" s="341">
        <f t="shared" si="146"/>
        <v>0</v>
      </c>
      <c r="AE205" s="341">
        <f t="shared" si="146"/>
        <v>0</v>
      </c>
      <c r="AF205" s="341">
        <f>AF196*AF198</f>
        <v>0</v>
      </c>
      <c r="AG205" s="341">
        <f t="shared" ref="AG205:AL205" si="147">AG196*AG198</f>
        <v>0</v>
      </c>
      <c r="AH205" s="341">
        <f t="shared" si="147"/>
        <v>0</v>
      </c>
      <c r="AI205" s="341">
        <f t="shared" si="147"/>
        <v>0</v>
      </c>
      <c r="AJ205" s="341">
        <f t="shared" si="147"/>
        <v>0</v>
      </c>
      <c r="AK205" s="341">
        <f t="shared" si="147"/>
        <v>0</v>
      </c>
      <c r="AL205" s="341">
        <f t="shared" si="147"/>
        <v>0</v>
      </c>
      <c r="AM205" s="383">
        <f>SUM(Y205:AL205)</f>
        <v>0</v>
      </c>
    </row>
    <row r="206" spans="2:39" ht="15.5">
      <c r="B206" s="343" t="s">
        <v>270</v>
      </c>
      <c r="C206" s="339"/>
      <c r="D206" s="344"/>
      <c r="E206" s="329"/>
      <c r="F206" s="329"/>
      <c r="G206" s="329"/>
      <c r="H206" s="329"/>
      <c r="I206" s="329"/>
      <c r="J206" s="329"/>
      <c r="K206" s="329"/>
      <c r="L206" s="329"/>
      <c r="M206" s="329"/>
      <c r="N206" s="329"/>
      <c r="O206" s="299"/>
      <c r="P206" s="329"/>
      <c r="Q206" s="329"/>
      <c r="R206" s="329"/>
      <c r="S206" s="344"/>
      <c r="T206" s="344"/>
      <c r="U206" s="344"/>
      <c r="V206" s="344"/>
      <c r="W206" s="329"/>
      <c r="X206" s="329"/>
      <c r="Y206" s="345"/>
      <c r="Z206" s="345"/>
      <c r="AA206" s="345"/>
      <c r="AB206" s="345"/>
      <c r="AC206" s="345"/>
      <c r="AD206" s="345"/>
      <c r="AE206" s="345"/>
      <c r="AF206" s="345"/>
      <c r="AG206" s="345"/>
      <c r="AH206" s="345"/>
      <c r="AI206" s="345"/>
      <c r="AJ206" s="345"/>
      <c r="AK206" s="345"/>
      <c r="AL206" s="345"/>
      <c r="AM206" s="383">
        <f>AM204-AM205</f>
        <v>0</v>
      </c>
    </row>
    <row r="207" spans="2:39" ht="15.5">
      <c r="B207" s="321"/>
      <c r="C207" s="344"/>
      <c r="D207" s="344"/>
      <c r="E207" s="329"/>
      <c r="F207" s="329"/>
      <c r="G207" s="329"/>
      <c r="H207" s="329"/>
      <c r="I207" s="329"/>
      <c r="J207" s="329"/>
      <c r="K207" s="329"/>
      <c r="L207" s="329"/>
      <c r="M207" s="329"/>
      <c r="N207" s="329"/>
      <c r="O207" s="299"/>
      <c r="P207" s="329"/>
      <c r="Q207" s="329"/>
      <c r="R207" s="329"/>
      <c r="S207" s="344"/>
      <c r="T207" s="339"/>
      <c r="U207" s="344"/>
      <c r="V207" s="344"/>
      <c r="W207" s="329"/>
      <c r="X207" s="329"/>
      <c r="Y207" s="346"/>
      <c r="Z207" s="346"/>
      <c r="AA207" s="346"/>
      <c r="AB207" s="346"/>
      <c r="AC207" s="346"/>
      <c r="AD207" s="346"/>
      <c r="AE207" s="346"/>
      <c r="AF207" s="346"/>
      <c r="AG207" s="346"/>
      <c r="AH207" s="346"/>
      <c r="AI207" s="346"/>
      <c r="AJ207" s="346"/>
      <c r="AK207" s="346"/>
      <c r="AL207" s="346"/>
      <c r="AM207" s="342"/>
    </row>
    <row r="208" spans="2:39" ht="15.5">
      <c r="B208" s="293" t="s">
        <v>144</v>
      </c>
      <c r="C208" s="303"/>
      <c r="D208" s="279"/>
      <c r="E208" s="279"/>
      <c r="F208" s="279"/>
      <c r="G208" s="279"/>
      <c r="H208" s="279"/>
      <c r="I208" s="279"/>
      <c r="J208" s="279"/>
      <c r="K208" s="279"/>
      <c r="L208" s="279"/>
      <c r="M208" s="279"/>
      <c r="N208" s="279"/>
      <c r="O208" s="349"/>
      <c r="P208" s="279"/>
      <c r="Q208" s="279"/>
      <c r="R208" s="279"/>
      <c r="S208" s="303"/>
      <c r="T208" s="307"/>
      <c r="U208" s="307"/>
      <c r="V208" s="279"/>
      <c r="W208" s="279"/>
      <c r="X208" s="307"/>
      <c r="Y208" s="290">
        <f>SUMPRODUCT(E39:E193,Y39:Y193)</f>
        <v>1814694</v>
      </c>
      <c r="Z208" s="290">
        <f>SUMPRODUCT(E39:E193,Z39:Z193)</f>
        <v>2030119.9937000005</v>
      </c>
      <c r="AA208" s="290">
        <f>IF(AA36="kw",SUMPRODUCT(N39:N193,P39:P193,AA39:AA193),SUMPRODUCT(E39:E193,AA39:AA193))</f>
        <v>14749.799999999997</v>
      </c>
      <c r="AB208" s="290">
        <f>IF(AB36="kw",SUMPRODUCT(N39:N193,P39:P193,AB39:AB193),SUMPRODUCT(E39:E193,AB39:AB193))</f>
        <v>0</v>
      </c>
      <c r="AC208" s="290">
        <f>IF(AC36="kw",SUMPRODUCT(N39:N193,P39:P193,AC39:AC193),SUMPRODUCT(E39:E193,AC39:AC193))</f>
        <v>1560</v>
      </c>
      <c r="AD208" s="290">
        <f>IF(AD36="kw",SUMPRODUCT(N39:N193,P39:P193,AD39:AD193),SUMPRODUCT(E39:E193,AD39:AD193))</f>
        <v>740465</v>
      </c>
      <c r="AE208" s="290">
        <f>IF(AE36="kw",SUMPRODUCT(N39:N193,P39:P193,AE39:AE193),SUMPRODUCT(E39:E193,AE39:AE193))</f>
        <v>392499.18116083858</v>
      </c>
      <c r="AF208" s="290">
        <f>IF(AF36="kw",SUMPRODUCT(N39:N193,P39:P193,AF39:AF193),SUMPRODUCT(E39:E193,AF39:AF193))</f>
        <v>2143.4139383626757</v>
      </c>
      <c r="AG208" s="290">
        <f>IF(AG36="kw",SUMPRODUCT(N39:N193,P39:P193,AG39:AG193),SUMPRODUCT(E39:E193,AG39:AG193))</f>
        <v>0</v>
      </c>
      <c r="AH208" s="290">
        <f>IF(AH36="kw",SUMPRODUCT(N39:N193,P39:P193,AH39:AH193),SUMPRODUCT(E39:E193,AH39:AH193))</f>
        <v>0</v>
      </c>
      <c r="AI208" s="290">
        <f>IF(AI36="kw",SUMPRODUCT(N39:N193,P39:P193,AI39:AI193),SUMPRODUCT(E39:E193,AI39:AI193))</f>
        <v>0</v>
      </c>
      <c r="AJ208" s="290">
        <f>IF(AJ36="kw",SUMPRODUCT(N39:N193,P39:P193,AJ39:AJ193),SUMPRODUCT(E39:E193,AJ39:AJ193))</f>
        <v>0</v>
      </c>
      <c r="AK208" s="290">
        <f>IF(AK36="kw",SUMPRODUCT(N39:N193,P39:P193,AK39:AK193),SUMPRODUCT(E39:E193,AK39:AK193))</f>
        <v>0</v>
      </c>
      <c r="AL208" s="290">
        <f>IF(AL36="kw",SUMPRODUCT(N39:N193,P39:P193,AL39:AL193),SUMPRODUCT(E39:E193,AL39:AL193))</f>
        <v>0</v>
      </c>
      <c r="AM208" s="342"/>
    </row>
    <row r="209" spans="1:39" ht="15.5">
      <c r="B209" s="293" t="s">
        <v>145</v>
      </c>
      <c r="C209" s="303"/>
      <c r="D209" s="279"/>
      <c r="E209" s="279"/>
      <c r="F209" s="279"/>
      <c r="G209" s="279"/>
      <c r="H209" s="279"/>
      <c r="I209" s="279"/>
      <c r="J209" s="279"/>
      <c r="K209" s="279"/>
      <c r="L209" s="279"/>
      <c r="M209" s="279"/>
      <c r="N209" s="279"/>
      <c r="O209" s="349"/>
      <c r="P209" s="279"/>
      <c r="Q209" s="279"/>
      <c r="R209" s="279"/>
      <c r="S209" s="303"/>
      <c r="T209" s="307"/>
      <c r="U209" s="307"/>
      <c r="V209" s="279"/>
      <c r="W209" s="279"/>
      <c r="X209" s="307"/>
      <c r="Y209" s="290">
        <f>SUMPRODUCT(F39:F193,Y39:Y193)</f>
        <v>1807825</v>
      </c>
      <c r="Z209" s="290">
        <f>SUMPRODUCT(F39:F193,Z39:Z193)</f>
        <v>2030121.1387999998</v>
      </c>
      <c r="AA209" s="290">
        <f>IF(AA36="kw",SUMPRODUCT(N39:N193,Q39:Q193,AA39:AA193),SUMPRODUCT(F39:F193,AA39:AA193))</f>
        <v>14749.8</v>
      </c>
      <c r="AB209" s="290">
        <f>IF(AB36="kw",SUMPRODUCT(N39:N193,Q39:Q193,AB39:AB193),SUMPRODUCT(F39:F193,AB39:AB193))</f>
        <v>0</v>
      </c>
      <c r="AC209" s="290">
        <f>IF(AC36="kw",SUMPRODUCT(N39:N193,Q39:Q193,AC39:AC193),SUMPRODUCT(F39:F193,AC39:AC193))</f>
        <v>1560</v>
      </c>
      <c r="AD209" s="290">
        <f>IF(AD36="kw",SUMPRODUCT(N39:N193,Q39:Q193,AD39:AD193),SUMPRODUCT(F39:F193,AD39:AD193))</f>
        <v>740165</v>
      </c>
      <c r="AE209" s="290">
        <f>IF(AE36="kw",SUMPRODUCT(N39:N193,Q39:Q193,AE39:AE193),SUMPRODUCT(F39:F193,AE39:AE193))</f>
        <v>392499.18116083858</v>
      </c>
      <c r="AF209" s="290">
        <f>IF(AF36="kw",SUMPRODUCT(N39:N193,Q39:Q193,AF39:AF193),SUMPRODUCT(F39:F193,AF39:AF193))</f>
        <v>2143.4139383626757</v>
      </c>
      <c r="AG209" s="290">
        <f>IF(AG36="kw",SUMPRODUCT(N39:N193,Q39:Q193,AG39:AG193),SUMPRODUCT(F39:F193,AG39:AG193))</f>
        <v>0</v>
      </c>
      <c r="AH209" s="290">
        <f>IF(AH36="kw",SUMPRODUCT(N39:N193,Q39:Q193,AH39:AH193),SUMPRODUCT(F39:F193,AH39:AH193))</f>
        <v>0</v>
      </c>
      <c r="AI209" s="290">
        <f>IF(AI36="kw",SUMPRODUCT(N39:N193,Q39:Q193,AI39:AI193),SUMPRODUCT(F39:F193,AI39:AI193))</f>
        <v>0</v>
      </c>
      <c r="AJ209" s="290">
        <f>IF(AJ36="kw",SUMPRODUCT(N39:N193,Q39:Q193,AJ39:AJ193),SUMPRODUCT(F39:F193,AJ39:AJ193))</f>
        <v>0</v>
      </c>
      <c r="AK209" s="290">
        <f>IF(AK36="kw",SUMPRODUCT(N39:N193,Q39:Q193,AK39:AK193),SUMPRODUCT(F39:F193,AK39:AK193))</f>
        <v>0</v>
      </c>
      <c r="AL209" s="290">
        <f>IF(AL36="kw",SUMPRODUCT(N39:N193,Q39:Q193,AL39:AL193),SUMPRODUCT(F39:F193,AL39:AL193))</f>
        <v>0</v>
      </c>
      <c r="AM209" s="331"/>
    </row>
    <row r="210" spans="1:39" ht="15.5">
      <c r="B210" s="293" t="s">
        <v>146</v>
      </c>
      <c r="C210" s="303"/>
      <c r="D210" s="279"/>
      <c r="E210" s="279"/>
      <c r="F210" s="279"/>
      <c r="G210" s="279"/>
      <c r="H210" s="279"/>
      <c r="I210" s="279"/>
      <c r="J210" s="279"/>
      <c r="K210" s="279"/>
      <c r="L210" s="279"/>
      <c r="M210" s="279"/>
      <c r="N210" s="279"/>
      <c r="O210" s="349"/>
      <c r="P210" s="279"/>
      <c r="Q210" s="279"/>
      <c r="R210" s="279"/>
      <c r="S210" s="303"/>
      <c r="T210" s="307"/>
      <c r="U210" s="307"/>
      <c r="V210" s="279"/>
      <c r="W210" s="279"/>
      <c r="X210" s="307"/>
      <c r="Y210" s="290">
        <f>SUMPRODUCT(G39:G193,Y39:Y193)</f>
        <v>1800122</v>
      </c>
      <c r="Z210" s="290">
        <f>SUMPRODUCT(G39:G193,Z39:Z193)</f>
        <v>2065642.3625999999</v>
      </c>
      <c r="AA210" s="290">
        <f>IF(AA36="kw",SUMPRODUCT(N39:N193,R39:R193,AA39:AA193),SUMPRODUCT(G39:G193,AA39:AA193))</f>
        <v>14749.8</v>
      </c>
      <c r="AB210" s="290">
        <f>IF(AB36="kw",SUMPRODUCT(N39:N193,R39:R193,AB39:AB193),SUMPRODUCT(G39:G193,AB39:AB193))</f>
        <v>0</v>
      </c>
      <c r="AC210" s="290">
        <f>IF(AC36="kw",SUMPRODUCT(N39:N193,R39:R193,AC39:AC193),SUMPRODUCT(G39:G193,AC39:AC193))</f>
        <v>1560</v>
      </c>
      <c r="AD210" s="290">
        <f>IF(AD36="kw",SUMPRODUCT(N39:N193,R39:R193,AD39:AD193),SUMPRODUCT(G39:G193,AD39:AD193))</f>
        <v>739866</v>
      </c>
      <c r="AE210" s="290">
        <f>IF(AE36="kw",SUMPRODUCT(N39:N193,R39:R193,AE39:AE193),SUMPRODUCT(G39:G193,AE39:AE193))</f>
        <v>394099.62293861096</v>
      </c>
      <c r="AF210" s="290">
        <f>IF(AF36="kw",SUMPRODUCT(N39:N193,R39:R193,AF39:AF193),SUMPRODUCT(G39:G193,AF39:AF193))</f>
        <v>2143.4139383626757</v>
      </c>
      <c r="AG210" s="290">
        <f>IF(AG36="kw",SUMPRODUCT(N39:N193,R39:R193,AG39:AG193),SUMPRODUCT(G39:G193,AG39:AG193))</f>
        <v>0</v>
      </c>
      <c r="AH210" s="290">
        <f>IF(AH36="kw",SUMPRODUCT(N39:N193,R39:R193,AH39:AH193),SUMPRODUCT(G39:G193,AH39:AH193))</f>
        <v>0</v>
      </c>
      <c r="AI210" s="290">
        <f>IF(AI36="kw",SUMPRODUCT(N39:N193,R39:R193,AI39:AI193),SUMPRODUCT(G39:G193,AI39:AI193))</f>
        <v>0</v>
      </c>
      <c r="AJ210" s="290">
        <f>IF(AJ36="kw",SUMPRODUCT(N39:N193,R39:R193,AJ39:AJ193),SUMPRODUCT(G39:G193,AJ39:AJ193))</f>
        <v>0</v>
      </c>
      <c r="AK210" s="290">
        <f>IF(AK36="kw",SUMPRODUCT(N39:N193,R39:R193,AK39:AK193),SUMPRODUCT(G39:G193,AK39:AK193))</f>
        <v>0</v>
      </c>
      <c r="AL210" s="290">
        <f>IF(AL36="kw",SUMPRODUCT(N39:N193,R39:R193,AL39:AL193),SUMPRODUCT(G39:G193,AL39:AL193))</f>
        <v>0</v>
      </c>
      <c r="AM210" s="331"/>
    </row>
    <row r="211" spans="1:39" ht="15.5">
      <c r="B211" s="293" t="s">
        <v>147</v>
      </c>
      <c r="C211" s="303"/>
      <c r="D211" s="279"/>
      <c r="E211" s="279"/>
      <c r="F211" s="279"/>
      <c r="G211" s="279"/>
      <c r="H211" s="279"/>
      <c r="I211" s="279"/>
      <c r="J211" s="279"/>
      <c r="K211" s="279"/>
      <c r="L211" s="279"/>
      <c r="M211" s="279"/>
      <c r="N211" s="279"/>
      <c r="O211" s="349"/>
      <c r="P211" s="279"/>
      <c r="Q211" s="279"/>
      <c r="R211" s="279"/>
      <c r="S211" s="303"/>
      <c r="T211" s="307"/>
      <c r="U211" s="307"/>
      <c r="V211" s="279"/>
      <c r="W211" s="279"/>
      <c r="X211" s="307"/>
      <c r="Y211" s="290">
        <f>SUMPRODUCT(H39:H193,Y39:Y193)</f>
        <v>1745514</v>
      </c>
      <c r="Z211" s="290">
        <f>SUMPRODUCT(H39:H193,Z39:Z193)</f>
        <v>2065642.3625999999</v>
      </c>
      <c r="AA211" s="290">
        <f>IF(AA36="kw",SUMPRODUCT(N39:N193,S39:S193,AA39:AA193),SUMPRODUCT(H39:H193,AA39:AA193))</f>
        <v>14917.8</v>
      </c>
      <c r="AB211" s="290">
        <f>IF(AB36="kw",SUMPRODUCT(N39:N193,S39:S193,AB39:AB193),SUMPRODUCT(H39:H193,AB39:AB193))</f>
        <v>0</v>
      </c>
      <c r="AC211" s="290">
        <f>IF(AC36="kw",SUMPRODUCT(N39:N193,S39:S193,AC39:AC193),SUMPRODUCT(H39:H193,AC39:AC193))</f>
        <v>1560</v>
      </c>
      <c r="AD211" s="290">
        <f>IF(AD36="kw",SUMPRODUCT(N39:N193,S39:S193,AD39:AD193),SUMPRODUCT(H39:H193,AD39:AD193))</f>
        <v>735356</v>
      </c>
      <c r="AE211" s="290">
        <f>IF(AE36="kw",SUMPRODUCT(N39:N193,S39:S193,AE39:AE193),SUMPRODUCT(H39:H193,AE39:AE193))</f>
        <v>394099.62293861096</v>
      </c>
      <c r="AF211" s="290">
        <f>IF(AF36="kw",SUMPRODUCT(N39:N193,S39:S193,AF39:AF193),SUMPRODUCT(H39:H193,AF39:AF193))</f>
        <v>2143.4139383626757</v>
      </c>
      <c r="AG211" s="290">
        <f>IF(AG36="kw",SUMPRODUCT(N39:N193,S39:S193,AG39:AG193),SUMPRODUCT(H39:H193,AG39:AG193))</f>
        <v>0</v>
      </c>
      <c r="AH211" s="290">
        <f>IF(AH36="kw",SUMPRODUCT(N39:N193,S39:S193,AH39:AH193),SUMPRODUCT(H39:H193,AH39:AH193))</f>
        <v>0</v>
      </c>
      <c r="AI211" s="290">
        <f>IF(AI36="kw",SUMPRODUCT(N39:N193,S39:S193,AI39:AI193),SUMPRODUCT(H39:H193,AI39:AI193))</f>
        <v>0</v>
      </c>
      <c r="AJ211" s="290">
        <f>IF(AJ36="kw",SUMPRODUCT(N39:N193,S39:S193,AJ39:AJ193),SUMPRODUCT(H39:H193,AJ39:AJ193))</f>
        <v>0</v>
      </c>
      <c r="AK211" s="290">
        <f>IF(AK36="kw",SUMPRODUCT(N39:N193,S39:S193,AK39:AK193),SUMPRODUCT(H39:H193,AK39:AK193))</f>
        <v>0</v>
      </c>
      <c r="AL211" s="290">
        <f>IF(AL36="kw",SUMPRODUCT(N39:N193,S39:S193,AL39:AL193),SUMPRODUCT(H39:H193,AL39:AL193))</f>
        <v>0</v>
      </c>
      <c r="AM211" s="331"/>
    </row>
    <row r="212" spans="1:39" ht="15.5">
      <c r="B212" s="411" t="s">
        <v>148</v>
      </c>
      <c r="C212" s="350"/>
      <c r="D212" s="362"/>
      <c r="E212" s="362"/>
      <c r="F212" s="362"/>
      <c r="G212" s="362"/>
      <c r="H212" s="362"/>
      <c r="I212" s="362"/>
      <c r="J212" s="362"/>
      <c r="K212" s="362"/>
      <c r="L212" s="362"/>
      <c r="M212" s="362"/>
      <c r="N212" s="362"/>
      <c r="O212" s="361"/>
      <c r="P212" s="362"/>
      <c r="Q212" s="362"/>
      <c r="R212" s="362"/>
      <c r="S212" s="350"/>
      <c r="T212" s="363"/>
      <c r="U212" s="363"/>
      <c r="V212" s="362"/>
      <c r="W212" s="362"/>
      <c r="X212" s="363"/>
      <c r="Y212" s="322">
        <f>SUMPRODUCT(I39:I193,Y39:Y193)</f>
        <v>1694235</v>
      </c>
      <c r="Z212" s="322">
        <f>SUMPRODUCT(I39:I193,Z39:Z193)</f>
        <v>2065642.3625999999</v>
      </c>
      <c r="AA212" s="322">
        <f>IF(AA36="kw",SUMPRODUCT(N39:N193,T39:T193,AA39:AA193),SUMPRODUCT(I39:I193,AA39:AA193))</f>
        <v>14917.8</v>
      </c>
      <c r="AB212" s="322">
        <f>IF(AB36="kw",SUMPRODUCT(N39:N193,T39:T193,AB39:AB193),SUMPRODUCT(I39:I193,AB39:AB193))</f>
        <v>0</v>
      </c>
      <c r="AC212" s="322">
        <f>IF(AC36="kw",SUMPRODUCT(N39:N193,T39:T193,AC39:AC193),SUMPRODUCT(I39:I193,AC39:AC193))</f>
        <v>1560</v>
      </c>
      <c r="AD212" s="322">
        <f>IF(AD36="kw",SUMPRODUCT(N39:N193,T39:T193,AD39:AD193),SUMPRODUCT(I39:I193,AD39:AD193))</f>
        <v>729658</v>
      </c>
      <c r="AE212" s="322">
        <f>IF(AE36="kw",SUMPRODUCT(N39:N193,T39:T193,AE39:AE193),SUMPRODUCT(I39:I193,AE39:AE193))</f>
        <v>394099.62293861096</v>
      </c>
      <c r="AF212" s="322">
        <f>IF(AF36="kw",SUMPRODUCT(N39:N193,T39:T193,AF39:AF193),SUMPRODUCT(I39:I193,AF39:AF193))</f>
        <v>2143.4139383626757</v>
      </c>
      <c r="AG212" s="322">
        <f>IF(AG36="kw",SUMPRODUCT(N39:N193,T39:T193,AG39:AG193),SUMPRODUCT(I39:I193,AG39:AG193))</f>
        <v>0</v>
      </c>
      <c r="AH212" s="322">
        <f>IF(AH36="kw",SUMPRODUCT(N39:N193,T39:T193,AH39:AH193),SUMPRODUCT(I39:I193,AH39:AH193))</f>
        <v>0</v>
      </c>
      <c r="AI212" s="322">
        <f>IF(AI36="kw",SUMPRODUCT(N39:N193,T39:T193,AI39:AI193),SUMPRODUCT(I39:I193,AI39:AI193))</f>
        <v>0</v>
      </c>
      <c r="AJ212" s="322">
        <f>IF(AJ36="kw",SUMPRODUCT(N39:N193,T39:T193,AJ39:AJ193),SUMPRODUCT(I39:I193,AJ39:AJ193))</f>
        <v>0</v>
      </c>
      <c r="AK212" s="322">
        <f>IF(AK36="kw",SUMPRODUCT(N39:N193,T39:T193,AK39:AK193),SUMPRODUCT(I39:I193,AK39:AK193))</f>
        <v>0</v>
      </c>
      <c r="AL212" s="322">
        <f>IF(AL36="kw",SUMPRODUCT(N39:N193,T39:T193,AL39:AL193),SUMPRODUCT(I39:I193,AL39:AL193))</f>
        <v>0</v>
      </c>
      <c r="AM212" s="364"/>
    </row>
    <row r="213" spans="1:39" ht="20.25" customHeight="1">
      <c r="B213" s="351" t="s">
        <v>590</v>
      </c>
      <c r="C213" s="365"/>
      <c r="D213" s="366"/>
      <c r="E213" s="366"/>
      <c r="F213" s="366"/>
      <c r="G213" s="366"/>
      <c r="H213" s="366"/>
      <c r="I213" s="366"/>
      <c r="J213" s="366"/>
      <c r="K213" s="366"/>
      <c r="L213" s="366"/>
      <c r="M213" s="366"/>
      <c r="N213" s="366"/>
      <c r="O213" s="366"/>
      <c r="P213" s="366"/>
      <c r="Q213" s="366"/>
      <c r="R213" s="366"/>
      <c r="S213" s="352"/>
      <c r="T213" s="353"/>
      <c r="U213" s="366"/>
      <c r="V213" s="366"/>
      <c r="W213" s="366"/>
      <c r="X213" s="366"/>
      <c r="Y213" s="385"/>
      <c r="Z213" s="385"/>
      <c r="AA213" s="385"/>
      <c r="AB213" s="385"/>
      <c r="AC213" s="385"/>
      <c r="AD213" s="385"/>
      <c r="AE213" s="385"/>
      <c r="AF213" s="385"/>
      <c r="AG213" s="385"/>
      <c r="AH213" s="385"/>
      <c r="AI213" s="385"/>
      <c r="AJ213" s="385"/>
      <c r="AK213" s="385"/>
      <c r="AL213" s="385"/>
      <c r="AM213" s="367"/>
    </row>
    <row r="214" spans="1:39" ht="15.5">
      <c r="B214" s="412"/>
    </row>
    <row r="215" spans="1:39" ht="15.5">
      <c r="B215" s="412"/>
    </row>
    <row r="216" spans="1:39" ht="15.5">
      <c r="B216" s="280" t="s">
        <v>273</v>
      </c>
      <c r="C216" s="281"/>
      <c r="D216" s="554" t="s">
        <v>525</v>
      </c>
      <c r="E216" s="253"/>
      <c r="F216" s="554"/>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029" t="s">
        <v>211</v>
      </c>
      <c r="C217" s="1021" t="s">
        <v>33</v>
      </c>
      <c r="D217" s="284" t="s">
        <v>421</v>
      </c>
      <c r="E217" s="1031" t="s">
        <v>209</v>
      </c>
      <c r="F217" s="1032"/>
      <c r="G217" s="1032"/>
      <c r="H217" s="1032"/>
      <c r="I217" s="1032"/>
      <c r="J217" s="1032"/>
      <c r="K217" s="1032"/>
      <c r="L217" s="1032"/>
      <c r="M217" s="1033"/>
      <c r="N217" s="1037" t="s">
        <v>213</v>
      </c>
      <c r="O217" s="284" t="s">
        <v>422</v>
      </c>
      <c r="P217" s="1031" t="s">
        <v>212</v>
      </c>
      <c r="Q217" s="1032"/>
      <c r="R217" s="1032"/>
      <c r="S217" s="1032"/>
      <c r="T217" s="1032"/>
      <c r="U217" s="1032"/>
      <c r="V217" s="1032"/>
      <c r="W217" s="1032"/>
      <c r="X217" s="1033"/>
      <c r="Y217" s="1034" t="s">
        <v>243</v>
      </c>
      <c r="Z217" s="1035"/>
      <c r="AA217" s="1035"/>
      <c r="AB217" s="1035"/>
      <c r="AC217" s="1035"/>
      <c r="AD217" s="1035"/>
      <c r="AE217" s="1035"/>
      <c r="AF217" s="1035"/>
      <c r="AG217" s="1035"/>
      <c r="AH217" s="1035"/>
      <c r="AI217" s="1035"/>
      <c r="AJ217" s="1035"/>
      <c r="AK217" s="1035"/>
      <c r="AL217" s="1035"/>
      <c r="AM217" s="1036"/>
    </row>
    <row r="218" spans="1:39" ht="60.75" customHeight="1">
      <c r="B218" s="1030"/>
      <c r="C218" s="1022"/>
      <c r="D218" s="285">
        <v>2016</v>
      </c>
      <c r="E218" s="285">
        <v>2017</v>
      </c>
      <c r="F218" s="285">
        <v>2018</v>
      </c>
      <c r="G218" s="285">
        <v>2019</v>
      </c>
      <c r="H218" s="285">
        <v>2020</v>
      </c>
      <c r="I218" s="285">
        <v>2021</v>
      </c>
      <c r="J218" s="285">
        <v>2022</v>
      </c>
      <c r="K218" s="285">
        <v>2023</v>
      </c>
      <c r="L218" s="285">
        <v>2024</v>
      </c>
      <c r="M218" s="285">
        <v>2025</v>
      </c>
      <c r="N218" s="1038"/>
      <c r="O218" s="285">
        <v>2016</v>
      </c>
      <c r="P218" s="285">
        <v>2017</v>
      </c>
      <c r="Q218" s="285">
        <v>2018</v>
      </c>
      <c r="R218" s="285">
        <v>2019</v>
      </c>
      <c r="S218" s="285">
        <v>2020</v>
      </c>
      <c r="T218" s="285">
        <v>2021</v>
      </c>
      <c r="U218" s="285">
        <v>2022</v>
      </c>
      <c r="V218" s="285">
        <v>2023</v>
      </c>
      <c r="W218" s="285">
        <v>2024</v>
      </c>
      <c r="X218" s="285">
        <v>2025</v>
      </c>
      <c r="Y218" s="285" t="str">
        <f>'1.  LRAMVA Summary'!D52</f>
        <v>Main - Residential</v>
      </c>
      <c r="Z218" s="285" t="str">
        <f>'1.  LRAMVA Summary'!E52</f>
        <v>Main - GS&lt;50 kW</v>
      </c>
      <c r="AA218" s="285" t="str">
        <f>'1.  LRAMVA Summary'!F52</f>
        <v>Main - GS 50 to 4,999 kW</v>
      </c>
      <c r="AB218" s="285" t="str">
        <f>'1.  LRAMVA Summary'!G52</f>
        <v>Main - Large Use</v>
      </c>
      <c r="AC218" s="285" t="str">
        <f>'1.  LRAMVA Summary'!H52</f>
        <v>Main - Streetlighting</v>
      </c>
      <c r="AD218" s="285" t="str">
        <f>'1.  LRAMVA Summary'!I52</f>
        <v>STEI - Residential</v>
      </c>
      <c r="AE218" s="285" t="str">
        <f>'1.  LRAMVA Summary'!J52</f>
        <v>STEI - GS&lt;50 kW</v>
      </c>
      <c r="AF218" s="285" t="str">
        <f>'1.  LRAMVA Summary'!K52</f>
        <v>STEI - GS 50 to 4,999 kW</v>
      </c>
      <c r="AG218" s="285" t="str">
        <f>'1.  LRAMVA Summary'!L52</f>
        <v>STEI - Street Lighting</v>
      </c>
      <c r="AH218" s="285" t="str">
        <f>'1.  LRAMVA Summary'!M52</f>
        <v>STEI - Sentinel</v>
      </c>
      <c r="AI218" s="285" t="str">
        <f>'1.  LRAMVA Summary'!N52</f>
        <v/>
      </c>
      <c r="AJ218" s="285" t="str">
        <f>'1.  LRAMVA Summary'!O52</f>
        <v/>
      </c>
      <c r="AK218" s="285" t="str">
        <f>'1.  LRAMVA Summary'!P52</f>
        <v/>
      </c>
      <c r="AL218" s="285" t="str">
        <f>'1.  LRAMVA Summary'!Q52</f>
        <v/>
      </c>
      <c r="AM218" s="286" t="str">
        <f>'1.  LRAMVA Summary'!R52</f>
        <v>Total</v>
      </c>
    </row>
    <row r="219" spans="1:39" ht="15.75" customHeight="1">
      <c r="B219" s="907" t="s">
        <v>920</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kWh</v>
      </c>
      <c r="AE219" s="290" t="str">
        <f>'1.  LRAMVA Summary'!J53</f>
        <v>kWh</v>
      </c>
      <c r="AF219" s="290" t="str">
        <f>'1.  LRAMVA Summary'!K53</f>
        <v>kW</v>
      </c>
      <c r="AG219" s="290" t="str">
        <f>'1.  LRAMVA Summary'!L53</f>
        <v>kW</v>
      </c>
      <c r="AH219" s="290" t="str">
        <f>'1.  LRAMVA Summary'!M53</f>
        <v>kWh</v>
      </c>
      <c r="AI219" s="290">
        <f>'1.  LRAMVA Summary'!N53</f>
        <v>0</v>
      </c>
      <c r="AJ219" s="290">
        <f>'1.  LRAMVA Summary'!O53</f>
        <v>0</v>
      </c>
      <c r="AK219" s="290">
        <f>'1.  LRAMVA Summary'!P53</f>
        <v>0</v>
      </c>
      <c r="AL219" s="290">
        <f>'1.  LRAMVA Summary'!Q53</f>
        <v>0</v>
      </c>
      <c r="AM219" s="291"/>
    </row>
    <row r="220" spans="1:39" ht="15.75" hidden="1" customHeight="1">
      <c r="B220" s="483" t="s">
        <v>503</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t="15.5" hidden="1" outlineLevel="1">
      <c r="B221" s="287" t="s">
        <v>496</v>
      </c>
      <c r="C221" s="288"/>
      <c r="D221" s="288"/>
      <c r="E221" s="288"/>
      <c r="F221" s="288"/>
      <c r="G221" s="288"/>
      <c r="H221" s="288"/>
      <c r="I221" s="288"/>
      <c r="J221" s="288"/>
      <c r="K221" s="288"/>
      <c r="L221" s="288"/>
      <c r="M221" s="288"/>
      <c r="N221" s="289"/>
      <c r="O221" s="288"/>
      <c r="P221" s="288"/>
      <c r="Q221" s="288"/>
      <c r="R221" s="288"/>
      <c r="S221" s="288"/>
      <c r="T221" s="288"/>
      <c r="U221" s="288"/>
      <c r="V221" s="288"/>
      <c r="W221" s="288"/>
      <c r="X221" s="288"/>
      <c r="Y221" s="290"/>
      <c r="Z221" s="290"/>
      <c r="AA221" s="290"/>
      <c r="AB221" s="290"/>
      <c r="AC221" s="290"/>
      <c r="AD221" s="290"/>
      <c r="AE221" s="290"/>
      <c r="AF221" s="290"/>
      <c r="AG221" s="290"/>
      <c r="AH221" s="290"/>
      <c r="AI221" s="290"/>
      <c r="AJ221" s="290"/>
      <c r="AK221" s="290"/>
      <c r="AL221" s="290"/>
      <c r="AM221" s="291"/>
    </row>
    <row r="222" spans="1:39" ht="15.5" hidden="1" outlineLevel="1">
      <c r="A222" s="487">
        <v>1</v>
      </c>
      <c r="B222" s="485" t="s">
        <v>95</v>
      </c>
      <c r="C222" s="290" t="s">
        <v>25</v>
      </c>
      <c r="D222" s="294"/>
      <c r="E222" s="294"/>
      <c r="F222" s="294"/>
      <c r="G222" s="294"/>
      <c r="H222" s="294"/>
      <c r="I222" s="294"/>
      <c r="J222" s="294"/>
      <c r="K222" s="294"/>
      <c r="L222" s="294"/>
      <c r="M222" s="294"/>
      <c r="N222" s="290"/>
      <c r="O222" s="294"/>
      <c r="P222" s="294"/>
      <c r="Q222" s="294"/>
      <c r="R222" s="294"/>
      <c r="S222" s="294"/>
      <c r="T222" s="294"/>
      <c r="U222" s="294"/>
      <c r="V222" s="294"/>
      <c r="W222" s="294"/>
      <c r="X222" s="294"/>
      <c r="Y222" s="386"/>
      <c r="Z222" s="386"/>
      <c r="AA222" s="386"/>
      <c r="AB222" s="386"/>
      <c r="AC222" s="386"/>
      <c r="AD222" s="386"/>
      <c r="AE222" s="386"/>
      <c r="AF222" s="386"/>
      <c r="AG222" s="386"/>
      <c r="AH222" s="386"/>
      <c r="AI222" s="386"/>
      <c r="AJ222" s="386"/>
      <c r="AK222" s="386"/>
      <c r="AL222" s="386"/>
      <c r="AM222" s="295">
        <f>SUM(Y222:AL222)</f>
        <v>0</v>
      </c>
    </row>
    <row r="223" spans="1:39" ht="15.5" hidden="1" outlineLevel="1">
      <c r="B223" s="293" t="s">
        <v>289</v>
      </c>
      <c r="C223" s="290" t="s">
        <v>163</v>
      </c>
      <c r="D223" s="294"/>
      <c r="E223" s="294"/>
      <c r="F223" s="294"/>
      <c r="G223" s="294"/>
      <c r="H223" s="294"/>
      <c r="I223" s="294"/>
      <c r="J223" s="294"/>
      <c r="K223" s="294"/>
      <c r="L223" s="294"/>
      <c r="M223" s="294"/>
      <c r="N223" s="437"/>
      <c r="O223" s="294"/>
      <c r="P223" s="294"/>
      <c r="Q223" s="294"/>
      <c r="R223" s="294"/>
      <c r="S223" s="294"/>
      <c r="T223" s="294"/>
      <c r="U223" s="294"/>
      <c r="V223" s="294"/>
      <c r="W223" s="294"/>
      <c r="X223" s="294"/>
      <c r="Y223" s="387">
        <f>Y222</f>
        <v>0</v>
      </c>
      <c r="Z223" s="387">
        <f t="shared" ref="Z223" si="148">Z222</f>
        <v>0</v>
      </c>
      <c r="AA223" s="387">
        <f t="shared" ref="AA223" si="149">AA222</f>
        <v>0</v>
      </c>
      <c r="AB223" s="387">
        <f t="shared" ref="AB223" si="150">AB222</f>
        <v>0</v>
      </c>
      <c r="AC223" s="387">
        <f t="shared" ref="AC223" si="151">AC222</f>
        <v>0</v>
      </c>
      <c r="AD223" s="387">
        <f t="shared" ref="AD223" si="152">AD222</f>
        <v>0</v>
      </c>
      <c r="AE223" s="387">
        <f t="shared" ref="AE223" si="153">AE222</f>
        <v>0</v>
      </c>
      <c r="AF223" s="387">
        <f t="shared" ref="AF223" si="154">AF222</f>
        <v>0</v>
      </c>
      <c r="AG223" s="387">
        <f t="shared" ref="AG223" si="155">AG222</f>
        <v>0</v>
      </c>
      <c r="AH223" s="387">
        <f t="shared" ref="AH223" si="156">AH222</f>
        <v>0</v>
      </c>
      <c r="AI223" s="387">
        <f t="shared" ref="AI223" si="157">AI222</f>
        <v>0</v>
      </c>
      <c r="AJ223" s="387">
        <f t="shared" ref="AJ223" si="158">AJ222</f>
        <v>0</v>
      </c>
      <c r="AK223" s="387">
        <f t="shared" ref="AK223" si="159">AK222</f>
        <v>0</v>
      </c>
      <c r="AL223" s="387">
        <f t="shared" ref="AL223" si="160">AL222</f>
        <v>0</v>
      </c>
      <c r="AM223" s="296"/>
    </row>
    <row r="224" spans="1:39" ht="15.5" hidden="1" outlineLevel="1">
      <c r="B224" s="297"/>
      <c r="C224" s="298"/>
      <c r="D224" s="298"/>
      <c r="E224" s="298"/>
      <c r="F224" s="298"/>
      <c r="G224" s="298"/>
      <c r="H224" s="298"/>
      <c r="I224" s="298"/>
      <c r="J224" s="298"/>
      <c r="K224" s="298"/>
      <c r="L224" s="298"/>
      <c r="M224" s="298"/>
      <c r="N224" s="299"/>
      <c r="O224" s="298"/>
      <c r="P224" s="298"/>
      <c r="Q224" s="298"/>
      <c r="R224" s="298"/>
      <c r="S224" s="298"/>
      <c r="T224" s="298"/>
      <c r="U224" s="298"/>
      <c r="V224" s="298"/>
      <c r="W224" s="298"/>
      <c r="X224" s="298"/>
      <c r="Y224" s="388"/>
      <c r="Z224" s="389"/>
      <c r="AA224" s="389"/>
      <c r="AB224" s="389"/>
      <c r="AC224" s="389"/>
      <c r="AD224" s="389"/>
      <c r="AE224" s="389"/>
      <c r="AF224" s="389"/>
      <c r="AG224" s="389"/>
      <c r="AH224" s="389"/>
      <c r="AI224" s="389"/>
      <c r="AJ224" s="389"/>
      <c r="AK224" s="389"/>
      <c r="AL224" s="389"/>
      <c r="AM224" s="301"/>
    </row>
    <row r="225" spans="1:39" ht="15.5" hidden="1" outlineLevel="1">
      <c r="A225" s="487">
        <v>2</v>
      </c>
      <c r="B225" s="485" t="s">
        <v>96</v>
      </c>
      <c r="C225" s="290" t="s">
        <v>25</v>
      </c>
      <c r="D225" s="294"/>
      <c r="E225" s="294"/>
      <c r="F225" s="294"/>
      <c r="G225" s="294"/>
      <c r="H225" s="294"/>
      <c r="I225" s="294"/>
      <c r="J225" s="294"/>
      <c r="K225" s="294"/>
      <c r="L225" s="294"/>
      <c r="M225" s="294"/>
      <c r="N225" s="290"/>
      <c r="O225" s="294"/>
      <c r="P225" s="294"/>
      <c r="Q225" s="294"/>
      <c r="R225" s="294"/>
      <c r="S225" s="294"/>
      <c r="T225" s="294"/>
      <c r="U225" s="294"/>
      <c r="V225" s="294"/>
      <c r="W225" s="294"/>
      <c r="X225" s="294"/>
      <c r="Y225" s="386"/>
      <c r="Z225" s="386"/>
      <c r="AA225" s="386"/>
      <c r="AB225" s="386"/>
      <c r="AC225" s="386"/>
      <c r="AD225" s="386"/>
      <c r="AE225" s="386"/>
      <c r="AF225" s="386"/>
      <c r="AG225" s="386"/>
      <c r="AH225" s="386"/>
      <c r="AI225" s="386"/>
      <c r="AJ225" s="386"/>
      <c r="AK225" s="386"/>
      <c r="AL225" s="386"/>
      <c r="AM225" s="295">
        <f>SUM(Y225:AL225)</f>
        <v>0</v>
      </c>
    </row>
    <row r="226" spans="1:39" ht="15.5" hidden="1" outlineLevel="1">
      <c r="B226" s="293" t="s">
        <v>289</v>
      </c>
      <c r="C226" s="290" t="s">
        <v>163</v>
      </c>
      <c r="D226" s="294"/>
      <c r="E226" s="294"/>
      <c r="F226" s="294"/>
      <c r="G226" s="294"/>
      <c r="H226" s="294"/>
      <c r="I226" s="294"/>
      <c r="J226" s="294"/>
      <c r="K226" s="294"/>
      <c r="L226" s="294"/>
      <c r="M226" s="294"/>
      <c r="N226" s="437"/>
      <c r="O226" s="294"/>
      <c r="P226" s="294"/>
      <c r="Q226" s="294"/>
      <c r="R226" s="294"/>
      <c r="S226" s="294"/>
      <c r="T226" s="294"/>
      <c r="U226" s="294"/>
      <c r="V226" s="294"/>
      <c r="W226" s="294"/>
      <c r="X226" s="294"/>
      <c r="Y226" s="387">
        <f>Y225</f>
        <v>0</v>
      </c>
      <c r="Z226" s="387">
        <f t="shared" ref="Z226" si="161">Z225</f>
        <v>0</v>
      </c>
      <c r="AA226" s="387">
        <f t="shared" ref="AA226" si="162">AA225</f>
        <v>0</v>
      </c>
      <c r="AB226" s="387">
        <f t="shared" ref="AB226" si="163">AB225</f>
        <v>0</v>
      </c>
      <c r="AC226" s="387">
        <f t="shared" ref="AC226" si="164">AC225</f>
        <v>0</v>
      </c>
      <c r="AD226" s="387">
        <f t="shared" ref="AD226" si="165">AD225</f>
        <v>0</v>
      </c>
      <c r="AE226" s="387">
        <f t="shared" ref="AE226" si="166">AE225</f>
        <v>0</v>
      </c>
      <c r="AF226" s="387">
        <f t="shared" ref="AF226" si="167">AF225</f>
        <v>0</v>
      </c>
      <c r="AG226" s="387">
        <f t="shared" ref="AG226" si="168">AG225</f>
        <v>0</v>
      </c>
      <c r="AH226" s="387">
        <f t="shared" ref="AH226" si="169">AH225</f>
        <v>0</v>
      </c>
      <c r="AI226" s="387">
        <f t="shared" ref="AI226" si="170">AI225</f>
        <v>0</v>
      </c>
      <c r="AJ226" s="387">
        <f t="shared" ref="AJ226" si="171">AJ225</f>
        <v>0</v>
      </c>
      <c r="AK226" s="387">
        <f t="shared" ref="AK226" si="172">AK225</f>
        <v>0</v>
      </c>
      <c r="AL226" s="387">
        <f t="shared" ref="AL226" si="173">AL225</f>
        <v>0</v>
      </c>
      <c r="AM226" s="296"/>
    </row>
    <row r="227" spans="1:39" ht="15.5" hidden="1" outlineLevel="1">
      <c r="B227" s="297"/>
      <c r="C227" s="298"/>
      <c r="D227" s="303"/>
      <c r="E227" s="303"/>
      <c r="F227" s="303"/>
      <c r="G227" s="303"/>
      <c r="H227" s="303"/>
      <c r="I227" s="303"/>
      <c r="J227" s="303"/>
      <c r="K227" s="303"/>
      <c r="L227" s="303"/>
      <c r="M227" s="303"/>
      <c r="N227" s="299"/>
      <c r="O227" s="303"/>
      <c r="P227" s="303"/>
      <c r="Q227" s="303"/>
      <c r="R227" s="303"/>
      <c r="S227" s="303"/>
      <c r="T227" s="303"/>
      <c r="U227" s="303"/>
      <c r="V227" s="303"/>
      <c r="W227" s="303"/>
      <c r="X227" s="303"/>
      <c r="Y227" s="388"/>
      <c r="Z227" s="389"/>
      <c r="AA227" s="389"/>
      <c r="AB227" s="389"/>
      <c r="AC227" s="389"/>
      <c r="AD227" s="389"/>
      <c r="AE227" s="389"/>
      <c r="AF227" s="389"/>
      <c r="AG227" s="389"/>
      <c r="AH227" s="389"/>
      <c r="AI227" s="389"/>
      <c r="AJ227" s="389"/>
      <c r="AK227" s="389"/>
      <c r="AL227" s="389"/>
      <c r="AM227" s="301"/>
    </row>
    <row r="228" spans="1:39" ht="15.5" hidden="1" outlineLevel="1">
      <c r="A228" s="487">
        <v>3</v>
      </c>
      <c r="B228" s="485" t="s">
        <v>97</v>
      </c>
      <c r="C228" s="290" t="s">
        <v>25</v>
      </c>
      <c r="D228" s="294"/>
      <c r="E228" s="294"/>
      <c r="F228" s="294"/>
      <c r="G228" s="294"/>
      <c r="H228" s="294"/>
      <c r="I228" s="294"/>
      <c r="J228" s="294"/>
      <c r="K228" s="294"/>
      <c r="L228" s="294"/>
      <c r="M228" s="294"/>
      <c r="N228" s="290"/>
      <c r="O228" s="294"/>
      <c r="P228" s="294"/>
      <c r="Q228" s="294"/>
      <c r="R228" s="294"/>
      <c r="S228" s="294"/>
      <c r="T228" s="294"/>
      <c r="U228" s="294"/>
      <c r="V228" s="294"/>
      <c r="W228" s="294"/>
      <c r="X228" s="294"/>
      <c r="Y228" s="386"/>
      <c r="Z228" s="386"/>
      <c r="AA228" s="386"/>
      <c r="AB228" s="386"/>
      <c r="AC228" s="386"/>
      <c r="AD228" s="386"/>
      <c r="AE228" s="386"/>
      <c r="AF228" s="386"/>
      <c r="AG228" s="386"/>
      <c r="AH228" s="386"/>
      <c r="AI228" s="386"/>
      <c r="AJ228" s="386"/>
      <c r="AK228" s="386"/>
      <c r="AL228" s="386"/>
      <c r="AM228" s="295">
        <f>SUM(Y228:AL228)</f>
        <v>0</v>
      </c>
    </row>
    <row r="229" spans="1:39" ht="15.5" hidden="1" outlineLevel="1">
      <c r="B229" s="293" t="s">
        <v>289</v>
      </c>
      <c r="C229" s="290" t="s">
        <v>163</v>
      </c>
      <c r="D229" s="294"/>
      <c r="E229" s="294"/>
      <c r="F229" s="294"/>
      <c r="G229" s="294"/>
      <c r="H229" s="294"/>
      <c r="I229" s="294"/>
      <c r="J229" s="294"/>
      <c r="K229" s="294"/>
      <c r="L229" s="294"/>
      <c r="M229" s="294"/>
      <c r="N229" s="437"/>
      <c r="O229" s="294"/>
      <c r="P229" s="294"/>
      <c r="Q229" s="294"/>
      <c r="R229" s="294"/>
      <c r="S229" s="294"/>
      <c r="T229" s="294"/>
      <c r="U229" s="294"/>
      <c r="V229" s="294"/>
      <c r="W229" s="294"/>
      <c r="X229" s="294"/>
      <c r="Y229" s="387">
        <f>Y228</f>
        <v>0</v>
      </c>
      <c r="Z229" s="387">
        <f t="shared" ref="Z229" si="174">Z228</f>
        <v>0</v>
      </c>
      <c r="AA229" s="387">
        <f t="shared" ref="AA229" si="175">AA228</f>
        <v>0</v>
      </c>
      <c r="AB229" s="387">
        <f t="shared" ref="AB229" si="176">AB228</f>
        <v>0</v>
      </c>
      <c r="AC229" s="387">
        <f t="shared" ref="AC229" si="177">AC228</f>
        <v>0</v>
      </c>
      <c r="AD229" s="387">
        <f t="shared" ref="AD229" si="178">AD228</f>
        <v>0</v>
      </c>
      <c r="AE229" s="387">
        <f t="shared" ref="AE229" si="179">AE228</f>
        <v>0</v>
      </c>
      <c r="AF229" s="387">
        <f t="shared" ref="AF229" si="180">AF228</f>
        <v>0</v>
      </c>
      <c r="AG229" s="387">
        <f t="shared" ref="AG229" si="181">AG228</f>
        <v>0</v>
      </c>
      <c r="AH229" s="387">
        <f t="shared" ref="AH229" si="182">AH228</f>
        <v>0</v>
      </c>
      <c r="AI229" s="387">
        <f t="shared" ref="AI229" si="183">AI228</f>
        <v>0</v>
      </c>
      <c r="AJ229" s="387">
        <f t="shared" ref="AJ229" si="184">AJ228</f>
        <v>0</v>
      </c>
      <c r="AK229" s="387">
        <f t="shared" ref="AK229" si="185">AK228</f>
        <v>0</v>
      </c>
      <c r="AL229" s="387">
        <f t="shared" ref="AL229" si="186">AL228</f>
        <v>0</v>
      </c>
      <c r="AM229" s="296"/>
    </row>
    <row r="230" spans="1:39" ht="15.5" hidden="1" outlineLevel="1">
      <c r="B230" s="293"/>
      <c r="C230" s="304"/>
      <c r="D230" s="290"/>
      <c r="E230" s="290"/>
      <c r="F230" s="290"/>
      <c r="G230" s="290"/>
      <c r="H230" s="290"/>
      <c r="I230" s="290"/>
      <c r="J230" s="290"/>
      <c r="K230" s="290"/>
      <c r="L230" s="290"/>
      <c r="M230" s="290"/>
      <c r="N230" s="290"/>
      <c r="O230" s="290"/>
      <c r="P230" s="290"/>
      <c r="Q230" s="290"/>
      <c r="R230" s="290"/>
      <c r="S230" s="290"/>
      <c r="T230" s="290"/>
      <c r="U230" s="290"/>
      <c r="V230" s="290"/>
      <c r="W230" s="290"/>
      <c r="X230" s="290"/>
      <c r="Y230" s="388"/>
      <c r="Z230" s="388"/>
      <c r="AA230" s="388"/>
      <c r="AB230" s="388"/>
      <c r="AC230" s="388"/>
      <c r="AD230" s="388"/>
      <c r="AE230" s="388"/>
      <c r="AF230" s="388"/>
      <c r="AG230" s="388"/>
      <c r="AH230" s="388"/>
      <c r="AI230" s="388"/>
      <c r="AJ230" s="388"/>
      <c r="AK230" s="388"/>
      <c r="AL230" s="388"/>
      <c r="AM230" s="305"/>
    </row>
    <row r="231" spans="1:39" ht="15.5" hidden="1" outlineLevel="1">
      <c r="A231" s="487">
        <v>4</v>
      </c>
      <c r="B231" s="485" t="s">
        <v>673</v>
      </c>
      <c r="C231" s="290" t="s">
        <v>25</v>
      </c>
      <c r="D231" s="294"/>
      <c r="E231" s="294"/>
      <c r="F231" s="294"/>
      <c r="G231" s="294"/>
      <c r="H231" s="294"/>
      <c r="I231" s="294"/>
      <c r="J231" s="294"/>
      <c r="K231" s="294"/>
      <c r="L231" s="294"/>
      <c r="M231" s="294"/>
      <c r="N231" s="290"/>
      <c r="O231" s="294"/>
      <c r="P231" s="294"/>
      <c r="Q231" s="294"/>
      <c r="R231" s="294"/>
      <c r="S231" s="294"/>
      <c r="T231" s="294"/>
      <c r="U231" s="294"/>
      <c r="V231" s="294"/>
      <c r="W231" s="294"/>
      <c r="X231" s="294"/>
      <c r="Y231" s="386"/>
      <c r="Z231" s="386"/>
      <c r="AA231" s="386"/>
      <c r="AB231" s="386"/>
      <c r="AC231" s="386"/>
      <c r="AD231" s="386"/>
      <c r="AE231" s="386"/>
      <c r="AF231" s="386"/>
      <c r="AG231" s="386"/>
      <c r="AH231" s="386"/>
      <c r="AI231" s="386"/>
      <c r="AJ231" s="386"/>
      <c r="AK231" s="386"/>
      <c r="AL231" s="386"/>
      <c r="AM231" s="295">
        <f>SUM(Y231:AL231)</f>
        <v>0</v>
      </c>
    </row>
    <row r="232" spans="1:39" ht="15.5" hidden="1" outlineLevel="1">
      <c r="B232" s="293" t="s">
        <v>289</v>
      </c>
      <c r="C232" s="290" t="s">
        <v>163</v>
      </c>
      <c r="D232" s="294"/>
      <c r="E232" s="294"/>
      <c r="F232" s="294"/>
      <c r="G232" s="294"/>
      <c r="H232" s="294"/>
      <c r="I232" s="294"/>
      <c r="J232" s="294"/>
      <c r="K232" s="294"/>
      <c r="L232" s="294"/>
      <c r="M232" s="294"/>
      <c r="N232" s="437"/>
      <c r="O232" s="294"/>
      <c r="P232" s="294"/>
      <c r="Q232" s="294"/>
      <c r="R232" s="294"/>
      <c r="S232" s="294"/>
      <c r="T232" s="294"/>
      <c r="U232" s="294"/>
      <c r="V232" s="294"/>
      <c r="W232" s="294"/>
      <c r="X232" s="294"/>
      <c r="Y232" s="387">
        <f>Y231</f>
        <v>0</v>
      </c>
      <c r="Z232" s="387">
        <f t="shared" ref="Z232" si="187">Z231</f>
        <v>0</v>
      </c>
      <c r="AA232" s="387">
        <f t="shared" ref="AA232" si="188">AA231</f>
        <v>0</v>
      </c>
      <c r="AB232" s="387">
        <f t="shared" ref="AB232" si="189">AB231</f>
        <v>0</v>
      </c>
      <c r="AC232" s="387">
        <f t="shared" ref="AC232" si="190">AC231</f>
        <v>0</v>
      </c>
      <c r="AD232" s="387">
        <f t="shared" ref="AD232" si="191">AD231</f>
        <v>0</v>
      </c>
      <c r="AE232" s="387">
        <f t="shared" ref="AE232" si="192">AE231</f>
        <v>0</v>
      </c>
      <c r="AF232" s="387">
        <f t="shared" ref="AF232" si="193">AF231</f>
        <v>0</v>
      </c>
      <c r="AG232" s="387">
        <f t="shared" ref="AG232" si="194">AG231</f>
        <v>0</v>
      </c>
      <c r="AH232" s="387">
        <f t="shared" ref="AH232" si="195">AH231</f>
        <v>0</v>
      </c>
      <c r="AI232" s="387">
        <f t="shared" ref="AI232" si="196">AI231</f>
        <v>0</v>
      </c>
      <c r="AJ232" s="387">
        <f t="shared" ref="AJ232" si="197">AJ231</f>
        <v>0</v>
      </c>
      <c r="AK232" s="387">
        <f t="shared" ref="AK232" si="198">AK231</f>
        <v>0</v>
      </c>
      <c r="AL232" s="387">
        <f t="shared" ref="AL232" si="199">AL231</f>
        <v>0</v>
      </c>
      <c r="AM232" s="296"/>
    </row>
    <row r="233" spans="1:39" ht="30" hidden="1" customHeight="1" outlineLevel="1">
      <c r="B233" s="293"/>
      <c r="C233" s="304"/>
      <c r="D233" s="303"/>
      <c r="E233" s="303"/>
      <c r="F233" s="303"/>
      <c r="G233" s="303"/>
      <c r="H233" s="303"/>
      <c r="I233" s="303"/>
      <c r="J233" s="303"/>
      <c r="K233" s="303"/>
      <c r="L233" s="303"/>
      <c r="M233" s="303"/>
      <c r="N233" s="290"/>
      <c r="O233" s="303"/>
      <c r="P233" s="303"/>
      <c r="Q233" s="303"/>
      <c r="R233" s="303"/>
      <c r="S233" s="303"/>
      <c r="T233" s="303"/>
      <c r="U233" s="303"/>
      <c r="V233" s="303"/>
      <c r="W233" s="303"/>
      <c r="X233" s="303"/>
      <c r="Y233" s="388"/>
      <c r="Z233" s="388"/>
      <c r="AA233" s="388"/>
      <c r="AB233" s="388"/>
      <c r="AC233" s="388"/>
      <c r="AD233" s="388"/>
      <c r="AE233" s="388"/>
      <c r="AF233" s="388"/>
      <c r="AG233" s="388"/>
      <c r="AH233" s="388"/>
      <c r="AI233" s="388"/>
      <c r="AJ233" s="388"/>
      <c r="AK233" s="388"/>
      <c r="AL233" s="388"/>
      <c r="AM233" s="305"/>
    </row>
    <row r="234" spans="1:39" ht="31" hidden="1" outlineLevel="1">
      <c r="A234" s="487">
        <v>5</v>
      </c>
      <c r="B234" s="485" t="s">
        <v>98</v>
      </c>
      <c r="C234" s="290" t="s">
        <v>25</v>
      </c>
      <c r="D234" s="294"/>
      <c r="E234" s="294"/>
      <c r="F234" s="294"/>
      <c r="G234" s="294"/>
      <c r="H234" s="294"/>
      <c r="I234" s="294"/>
      <c r="J234" s="294"/>
      <c r="K234" s="294"/>
      <c r="L234" s="294"/>
      <c r="M234" s="294"/>
      <c r="N234" s="290"/>
      <c r="O234" s="294"/>
      <c r="P234" s="294"/>
      <c r="Q234" s="294"/>
      <c r="R234" s="294"/>
      <c r="S234" s="294"/>
      <c r="T234" s="294"/>
      <c r="U234" s="294"/>
      <c r="V234" s="294"/>
      <c r="W234" s="294"/>
      <c r="X234" s="294"/>
      <c r="Y234" s="386"/>
      <c r="Z234" s="386"/>
      <c r="AA234" s="386"/>
      <c r="AB234" s="386"/>
      <c r="AC234" s="386"/>
      <c r="AD234" s="386"/>
      <c r="AE234" s="386"/>
      <c r="AF234" s="386"/>
      <c r="AG234" s="386"/>
      <c r="AH234" s="386"/>
      <c r="AI234" s="386"/>
      <c r="AJ234" s="386"/>
      <c r="AK234" s="386"/>
      <c r="AL234" s="386"/>
      <c r="AM234" s="295">
        <f>SUM(Y234:AL234)</f>
        <v>0</v>
      </c>
    </row>
    <row r="235" spans="1:39" ht="15.5" hidden="1" outlineLevel="1">
      <c r="B235" s="293" t="s">
        <v>289</v>
      </c>
      <c r="C235" s="290" t="s">
        <v>163</v>
      </c>
      <c r="D235" s="294"/>
      <c r="E235" s="294"/>
      <c r="F235" s="294"/>
      <c r="G235" s="294"/>
      <c r="H235" s="294"/>
      <c r="I235" s="294"/>
      <c r="J235" s="294"/>
      <c r="K235" s="294"/>
      <c r="L235" s="294"/>
      <c r="M235" s="294"/>
      <c r="N235" s="437"/>
      <c r="O235" s="294"/>
      <c r="P235" s="294"/>
      <c r="Q235" s="294"/>
      <c r="R235" s="294"/>
      <c r="S235" s="294"/>
      <c r="T235" s="294"/>
      <c r="U235" s="294"/>
      <c r="V235" s="294"/>
      <c r="W235" s="294"/>
      <c r="X235" s="294"/>
      <c r="Y235" s="387">
        <f>Y234</f>
        <v>0</v>
      </c>
      <c r="Z235" s="387">
        <f t="shared" ref="Z235" si="200">Z234</f>
        <v>0</v>
      </c>
      <c r="AA235" s="387">
        <f t="shared" ref="AA235" si="201">AA234</f>
        <v>0</v>
      </c>
      <c r="AB235" s="387">
        <f t="shared" ref="AB235" si="202">AB234</f>
        <v>0</v>
      </c>
      <c r="AC235" s="387">
        <f t="shared" ref="AC235" si="203">AC234</f>
        <v>0</v>
      </c>
      <c r="AD235" s="387">
        <f t="shared" ref="AD235" si="204">AD234</f>
        <v>0</v>
      </c>
      <c r="AE235" s="387">
        <f t="shared" ref="AE235" si="205">AE234</f>
        <v>0</v>
      </c>
      <c r="AF235" s="387">
        <f t="shared" ref="AF235" si="206">AF234</f>
        <v>0</v>
      </c>
      <c r="AG235" s="387">
        <f t="shared" ref="AG235" si="207">AG234</f>
        <v>0</v>
      </c>
      <c r="AH235" s="387">
        <f t="shared" ref="AH235" si="208">AH234</f>
        <v>0</v>
      </c>
      <c r="AI235" s="387">
        <f t="shared" ref="AI235" si="209">AI234</f>
        <v>0</v>
      </c>
      <c r="AJ235" s="387">
        <f t="shared" ref="AJ235" si="210">AJ234</f>
        <v>0</v>
      </c>
      <c r="AK235" s="387">
        <f t="shared" ref="AK235" si="211">AK234</f>
        <v>0</v>
      </c>
      <c r="AL235" s="387">
        <f t="shared" ref="AL235" si="212">AL234</f>
        <v>0</v>
      </c>
      <c r="AM235" s="296"/>
    </row>
    <row r="236" spans="1:39" ht="15.5" hidden="1" outlineLevel="1">
      <c r="B236" s="293"/>
      <c r="C236" s="290"/>
      <c r="D236" s="290"/>
      <c r="E236" s="290"/>
      <c r="F236" s="290"/>
      <c r="G236" s="290"/>
      <c r="H236" s="290"/>
      <c r="I236" s="290"/>
      <c r="J236" s="290"/>
      <c r="K236" s="290"/>
      <c r="L236" s="290"/>
      <c r="M236" s="290"/>
      <c r="N236" s="290"/>
      <c r="O236" s="290"/>
      <c r="P236" s="290"/>
      <c r="Q236" s="290"/>
      <c r="R236" s="290"/>
      <c r="S236" s="290"/>
      <c r="T236" s="290"/>
      <c r="U236" s="290"/>
      <c r="V236" s="290"/>
      <c r="W236" s="290"/>
      <c r="X236" s="290"/>
      <c r="Y236" s="396"/>
      <c r="Z236" s="397"/>
      <c r="AA236" s="397"/>
      <c r="AB236" s="397"/>
      <c r="AC236" s="397"/>
      <c r="AD236" s="397"/>
      <c r="AE236" s="397"/>
      <c r="AF236" s="397"/>
      <c r="AG236" s="397"/>
      <c r="AH236" s="397"/>
      <c r="AI236" s="397"/>
      <c r="AJ236" s="397"/>
      <c r="AK236" s="397"/>
      <c r="AL236" s="397"/>
      <c r="AM236" s="296"/>
    </row>
    <row r="237" spans="1:39" ht="15.5" hidden="1" outlineLevel="1">
      <c r="B237" s="316" t="s">
        <v>497</v>
      </c>
      <c r="C237" s="288"/>
      <c r="D237" s="288"/>
      <c r="E237" s="288"/>
      <c r="F237" s="288"/>
      <c r="G237" s="288"/>
      <c r="H237" s="288"/>
      <c r="I237" s="288"/>
      <c r="J237" s="288"/>
      <c r="K237" s="288"/>
      <c r="L237" s="288"/>
      <c r="M237" s="288"/>
      <c r="N237" s="289"/>
      <c r="O237" s="288"/>
      <c r="P237" s="288"/>
      <c r="Q237" s="288"/>
      <c r="R237" s="288"/>
      <c r="S237" s="288"/>
      <c r="T237" s="288"/>
      <c r="U237" s="288"/>
      <c r="V237" s="288"/>
      <c r="W237" s="288"/>
      <c r="X237" s="288"/>
      <c r="Y237" s="390"/>
      <c r="Z237" s="390"/>
      <c r="AA237" s="390"/>
      <c r="AB237" s="390"/>
      <c r="AC237" s="390"/>
      <c r="AD237" s="390"/>
      <c r="AE237" s="390"/>
      <c r="AF237" s="390"/>
      <c r="AG237" s="390"/>
      <c r="AH237" s="390"/>
      <c r="AI237" s="390"/>
      <c r="AJ237" s="390"/>
      <c r="AK237" s="390"/>
      <c r="AL237" s="390"/>
      <c r="AM237" s="291"/>
    </row>
    <row r="238" spans="1:39" ht="15.5" hidden="1" outlineLevel="1">
      <c r="A238" s="487">
        <v>6</v>
      </c>
      <c r="B238" s="485" t="s">
        <v>99</v>
      </c>
      <c r="C238" s="290" t="s">
        <v>25</v>
      </c>
      <c r="D238" s="294"/>
      <c r="E238" s="294"/>
      <c r="F238" s="294"/>
      <c r="G238" s="294"/>
      <c r="H238" s="294"/>
      <c r="I238" s="294"/>
      <c r="J238" s="294"/>
      <c r="K238" s="294"/>
      <c r="L238" s="294"/>
      <c r="M238" s="294"/>
      <c r="N238" s="294">
        <v>12</v>
      </c>
      <c r="O238" s="294"/>
      <c r="P238" s="294"/>
      <c r="Q238" s="294"/>
      <c r="R238" s="294"/>
      <c r="S238" s="294"/>
      <c r="T238" s="294"/>
      <c r="U238" s="294"/>
      <c r="V238" s="294"/>
      <c r="W238" s="294"/>
      <c r="X238" s="294"/>
      <c r="Y238" s="391"/>
      <c r="Z238" s="386"/>
      <c r="AA238" s="386"/>
      <c r="AB238" s="386"/>
      <c r="AC238" s="386"/>
      <c r="AD238" s="386"/>
      <c r="AE238" s="386"/>
      <c r="AF238" s="391"/>
      <c r="AG238" s="391"/>
      <c r="AH238" s="391"/>
      <c r="AI238" s="391"/>
      <c r="AJ238" s="391"/>
      <c r="AK238" s="391"/>
      <c r="AL238" s="391"/>
      <c r="AM238" s="295">
        <f>SUM(Y238:AL238)</f>
        <v>0</v>
      </c>
    </row>
    <row r="239" spans="1:39" ht="15.5" hidden="1" outlineLevel="1">
      <c r="B239" s="293" t="s">
        <v>289</v>
      </c>
      <c r="C239" s="290" t="s">
        <v>163</v>
      </c>
      <c r="D239" s="294"/>
      <c r="E239" s="294"/>
      <c r="F239" s="294"/>
      <c r="G239" s="294"/>
      <c r="H239" s="294"/>
      <c r="I239" s="294"/>
      <c r="J239" s="294"/>
      <c r="K239" s="294"/>
      <c r="L239" s="294"/>
      <c r="M239" s="294"/>
      <c r="N239" s="294">
        <f>N238</f>
        <v>12</v>
      </c>
      <c r="O239" s="294"/>
      <c r="P239" s="294"/>
      <c r="Q239" s="294"/>
      <c r="R239" s="294"/>
      <c r="S239" s="294"/>
      <c r="T239" s="294"/>
      <c r="U239" s="294"/>
      <c r="V239" s="294"/>
      <c r="W239" s="294"/>
      <c r="X239" s="294"/>
      <c r="Y239" s="387">
        <f>Y238</f>
        <v>0</v>
      </c>
      <c r="Z239" s="387">
        <f t="shared" ref="Z239" si="213">Z238</f>
        <v>0</v>
      </c>
      <c r="AA239" s="387">
        <f t="shared" ref="AA239" si="214">AA238</f>
        <v>0</v>
      </c>
      <c r="AB239" s="387">
        <f t="shared" ref="AB239" si="215">AB238</f>
        <v>0</v>
      </c>
      <c r="AC239" s="387">
        <f t="shared" ref="AC239" si="216">AC238</f>
        <v>0</v>
      </c>
      <c r="AD239" s="387">
        <f t="shared" ref="AD239" si="217">AD238</f>
        <v>0</v>
      </c>
      <c r="AE239" s="387">
        <f t="shared" ref="AE239" si="218">AE238</f>
        <v>0</v>
      </c>
      <c r="AF239" s="387">
        <f t="shared" ref="AF239" si="219">AF238</f>
        <v>0</v>
      </c>
      <c r="AG239" s="387">
        <f t="shared" ref="AG239" si="220">AG238</f>
        <v>0</v>
      </c>
      <c r="AH239" s="387">
        <f t="shared" ref="AH239" si="221">AH238</f>
        <v>0</v>
      </c>
      <c r="AI239" s="387">
        <f t="shared" ref="AI239" si="222">AI238</f>
        <v>0</v>
      </c>
      <c r="AJ239" s="387">
        <f t="shared" ref="AJ239" si="223">AJ238</f>
        <v>0</v>
      </c>
      <c r="AK239" s="387">
        <f t="shared" ref="AK239" si="224">AK238</f>
        <v>0</v>
      </c>
      <c r="AL239" s="387">
        <f t="shared" ref="AL239" si="225">AL238</f>
        <v>0</v>
      </c>
      <c r="AM239" s="309"/>
    </row>
    <row r="240" spans="1:39" ht="15.5" hidden="1" outlineLevel="1">
      <c r="B240" s="308"/>
      <c r="C240" s="310"/>
      <c r="D240" s="290"/>
      <c r="E240" s="290"/>
      <c r="F240" s="290"/>
      <c r="G240" s="290"/>
      <c r="H240" s="290"/>
      <c r="I240" s="290"/>
      <c r="J240" s="290"/>
      <c r="K240" s="290"/>
      <c r="L240" s="290"/>
      <c r="M240" s="290"/>
      <c r="N240" s="290"/>
      <c r="O240" s="290"/>
      <c r="P240" s="290"/>
      <c r="Q240" s="290"/>
      <c r="R240" s="290"/>
      <c r="S240" s="290"/>
      <c r="T240" s="290"/>
      <c r="U240" s="290"/>
      <c r="V240" s="290"/>
      <c r="W240" s="290"/>
      <c r="X240" s="290"/>
      <c r="Y240" s="392"/>
      <c r="Z240" s="392"/>
      <c r="AA240" s="392"/>
      <c r="AB240" s="392"/>
      <c r="AC240" s="392"/>
      <c r="AD240" s="392"/>
      <c r="AE240" s="392"/>
      <c r="AF240" s="392"/>
      <c r="AG240" s="392"/>
      <c r="AH240" s="392"/>
      <c r="AI240" s="392"/>
      <c r="AJ240" s="392"/>
      <c r="AK240" s="392"/>
      <c r="AL240" s="392"/>
      <c r="AM240" s="311"/>
    </row>
    <row r="241" spans="1:39" ht="31" hidden="1" outlineLevel="1">
      <c r="A241" s="487">
        <v>7</v>
      </c>
      <c r="B241" s="485" t="s">
        <v>100</v>
      </c>
      <c r="C241" s="290" t="s">
        <v>25</v>
      </c>
      <c r="D241" s="294"/>
      <c r="E241" s="294"/>
      <c r="F241" s="294"/>
      <c r="G241" s="294"/>
      <c r="H241" s="294"/>
      <c r="I241" s="294"/>
      <c r="J241" s="294"/>
      <c r="K241" s="294"/>
      <c r="L241" s="294"/>
      <c r="M241" s="294"/>
      <c r="N241" s="294">
        <v>12</v>
      </c>
      <c r="O241" s="294"/>
      <c r="P241" s="294"/>
      <c r="Q241" s="294"/>
      <c r="R241" s="294"/>
      <c r="S241" s="294"/>
      <c r="T241" s="294"/>
      <c r="U241" s="294"/>
      <c r="V241" s="294"/>
      <c r="W241" s="294"/>
      <c r="X241" s="294"/>
      <c r="Y241" s="391"/>
      <c r="Z241" s="386"/>
      <c r="AA241" s="386"/>
      <c r="AB241" s="386"/>
      <c r="AC241" s="386"/>
      <c r="AD241" s="386"/>
      <c r="AE241" s="386"/>
      <c r="AF241" s="391"/>
      <c r="AG241" s="391"/>
      <c r="AH241" s="391"/>
      <c r="AI241" s="391"/>
      <c r="AJ241" s="391"/>
      <c r="AK241" s="391"/>
      <c r="AL241" s="391"/>
      <c r="AM241" s="295">
        <f>SUM(Y241:AL241)</f>
        <v>0</v>
      </c>
    </row>
    <row r="242" spans="1:39" ht="15.5" hidden="1" outlineLevel="1">
      <c r="B242" s="293" t="s">
        <v>289</v>
      </c>
      <c r="C242" s="290" t="s">
        <v>163</v>
      </c>
      <c r="D242" s="294"/>
      <c r="E242" s="294"/>
      <c r="F242" s="294"/>
      <c r="G242" s="294"/>
      <c r="H242" s="294"/>
      <c r="I242" s="294"/>
      <c r="J242" s="294"/>
      <c r="K242" s="294"/>
      <c r="L242" s="294"/>
      <c r="M242" s="294"/>
      <c r="N242" s="294">
        <f>N241</f>
        <v>12</v>
      </c>
      <c r="O242" s="294"/>
      <c r="P242" s="294"/>
      <c r="Q242" s="294"/>
      <c r="R242" s="294"/>
      <c r="S242" s="294"/>
      <c r="T242" s="294"/>
      <c r="U242" s="294"/>
      <c r="V242" s="294"/>
      <c r="W242" s="294"/>
      <c r="X242" s="294"/>
      <c r="Y242" s="387">
        <f>Y241</f>
        <v>0</v>
      </c>
      <c r="Z242" s="387">
        <f t="shared" ref="Z242" si="226">Z241</f>
        <v>0</v>
      </c>
      <c r="AA242" s="387">
        <f t="shared" ref="AA242" si="227">AA241</f>
        <v>0</v>
      </c>
      <c r="AB242" s="387">
        <f t="shared" ref="AB242" si="228">AB241</f>
        <v>0</v>
      </c>
      <c r="AC242" s="387">
        <f t="shared" ref="AC242" si="229">AC241</f>
        <v>0</v>
      </c>
      <c r="AD242" s="387">
        <f t="shared" ref="AD242" si="230">AD241</f>
        <v>0</v>
      </c>
      <c r="AE242" s="387">
        <f t="shared" ref="AE242" si="231">AE241</f>
        <v>0</v>
      </c>
      <c r="AF242" s="387">
        <f t="shared" ref="AF242" si="232">AF241</f>
        <v>0</v>
      </c>
      <c r="AG242" s="387">
        <f t="shared" ref="AG242" si="233">AG241</f>
        <v>0</v>
      </c>
      <c r="AH242" s="387">
        <f t="shared" ref="AH242" si="234">AH241</f>
        <v>0</v>
      </c>
      <c r="AI242" s="387">
        <f t="shared" ref="AI242" si="235">AI241</f>
        <v>0</v>
      </c>
      <c r="AJ242" s="387">
        <f t="shared" ref="AJ242" si="236">AJ241</f>
        <v>0</v>
      </c>
      <c r="AK242" s="387">
        <f t="shared" ref="AK242" si="237">AK241</f>
        <v>0</v>
      </c>
      <c r="AL242" s="387">
        <f t="shared" ref="AL242" si="238">AL241</f>
        <v>0</v>
      </c>
      <c r="AM242" s="309"/>
    </row>
    <row r="243" spans="1:39" ht="15.5" hidden="1" outlineLevel="1">
      <c r="B243" s="312"/>
      <c r="C243" s="310"/>
      <c r="D243" s="290"/>
      <c r="E243" s="290"/>
      <c r="F243" s="290"/>
      <c r="G243" s="290"/>
      <c r="H243" s="290"/>
      <c r="I243" s="290"/>
      <c r="J243" s="290"/>
      <c r="K243" s="290"/>
      <c r="L243" s="290"/>
      <c r="M243" s="290"/>
      <c r="N243" s="290"/>
      <c r="O243" s="290"/>
      <c r="P243" s="290"/>
      <c r="Q243" s="290"/>
      <c r="R243" s="290"/>
      <c r="S243" s="290"/>
      <c r="T243" s="290"/>
      <c r="U243" s="290"/>
      <c r="V243" s="290"/>
      <c r="W243" s="290"/>
      <c r="X243" s="290"/>
      <c r="Y243" s="392"/>
      <c r="Z243" s="393"/>
      <c r="AA243" s="392"/>
      <c r="AB243" s="392"/>
      <c r="AC243" s="392"/>
      <c r="AD243" s="392"/>
      <c r="AE243" s="392"/>
      <c r="AF243" s="392"/>
      <c r="AG243" s="392"/>
      <c r="AH243" s="392"/>
      <c r="AI243" s="392"/>
      <c r="AJ243" s="392"/>
      <c r="AK243" s="392"/>
      <c r="AL243" s="392"/>
      <c r="AM243" s="311"/>
    </row>
    <row r="244" spans="1:39" ht="31" hidden="1" outlineLevel="1">
      <c r="A244" s="487">
        <v>8</v>
      </c>
      <c r="B244" s="485" t="s">
        <v>101</v>
      </c>
      <c r="C244" s="290" t="s">
        <v>25</v>
      </c>
      <c r="D244" s="294"/>
      <c r="E244" s="294"/>
      <c r="F244" s="294"/>
      <c r="G244" s="294"/>
      <c r="H244" s="294"/>
      <c r="I244" s="294"/>
      <c r="J244" s="294"/>
      <c r="K244" s="294"/>
      <c r="L244" s="294"/>
      <c r="M244" s="294"/>
      <c r="N244" s="294">
        <v>12</v>
      </c>
      <c r="O244" s="294"/>
      <c r="P244" s="294"/>
      <c r="Q244" s="294"/>
      <c r="R244" s="294"/>
      <c r="S244" s="294"/>
      <c r="T244" s="294"/>
      <c r="U244" s="294"/>
      <c r="V244" s="294"/>
      <c r="W244" s="294"/>
      <c r="X244" s="294"/>
      <c r="Y244" s="391"/>
      <c r="Z244" s="386"/>
      <c r="AA244" s="386"/>
      <c r="AB244" s="386"/>
      <c r="AC244" s="386"/>
      <c r="AD244" s="386"/>
      <c r="AE244" s="386"/>
      <c r="AF244" s="391"/>
      <c r="AG244" s="391"/>
      <c r="AH244" s="391"/>
      <c r="AI244" s="391"/>
      <c r="AJ244" s="391"/>
      <c r="AK244" s="391"/>
      <c r="AL244" s="391"/>
      <c r="AM244" s="295">
        <f>SUM(Y244:AL244)</f>
        <v>0</v>
      </c>
    </row>
    <row r="245" spans="1:39" ht="15.5" hidden="1" outlineLevel="1">
      <c r="B245" s="293" t="s">
        <v>289</v>
      </c>
      <c r="C245" s="290" t="s">
        <v>163</v>
      </c>
      <c r="D245" s="294"/>
      <c r="E245" s="294"/>
      <c r="F245" s="294"/>
      <c r="G245" s="294"/>
      <c r="H245" s="294"/>
      <c r="I245" s="294"/>
      <c r="J245" s="294"/>
      <c r="K245" s="294"/>
      <c r="L245" s="294"/>
      <c r="M245" s="294"/>
      <c r="N245" s="294">
        <f>N244</f>
        <v>12</v>
      </c>
      <c r="O245" s="294"/>
      <c r="P245" s="294"/>
      <c r="Q245" s="294"/>
      <c r="R245" s="294"/>
      <c r="S245" s="294"/>
      <c r="T245" s="294"/>
      <c r="U245" s="294"/>
      <c r="V245" s="294"/>
      <c r="W245" s="294"/>
      <c r="X245" s="294"/>
      <c r="Y245" s="387">
        <f>Y244</f>
        <v>0</v>
      </c>
      <c r="Z245" s="387">
        <f t="shared" ref="Z245" si="239">Z244</f>
        <v>0</v>
      </c>
      <c r="AA245" s="387">
        <f t="shared" ref="AA245" si="240">AA244</f>
        <v>0</v>
      </c>
      <c r="AB245" s="387">
        <f t="shared" ref="AB245" si="241">AB244</f>
        <v>0</v>
      </c>
      <c r="AC245" s="387">
        <f t="shared" ref="AC245" si="242">AC244</f>
        <v>0</v>
      </c>
      <c r="AD245" s="387">
        <f t="shared" ref="AD245" si="243">AD244</f>
        <v>0</v>
      </c>
      <c r="AE245" s="387">
        <f t="shared" ref="AE245" si="244">AE244</f>
        <v>0</v>
      </c>
      <c r="AF245" s="387">
        <f t="shared" ref="AF245" si="245">AF244</f>
        <v>0</v>
      </c>
      <c r="AG245" s="387">
        <f t="shared" ref="AG245" si="246">AG244</f>
        <v>0</v>
      </c>
      <c r="AH245" s="387">
        <f t="shared" ref="AH245" si="247">AH244</f>
        <v>0</v>
      </c>
      <c r="AI245" s="387">
        <f t="shared" ref="AI245" si="248">AI244</f>
        <v>0</v>
      </c>
      <c r="AJ245" s="387">
        <f t="shared" ref="AJ245" si="249">AJ244</f>
        <v>0</v>
      </c>
      <c r="AK245" s="387">
        <f t="shared" ref="AK245" si="250">AK244</f>
        <v>0</v>
      </c>
      <c r="AL245" s="387">
        <f t="shared" ref="AL245" si="251">AL244</f>
        <v>0</v>
      </c>
      <c r="AM245" s="309"/>
    </row>
    <row r="246" spans="1:39" ht="15.5" hidden="1" outlineLevel="1">
      <c r="B246" s="312"/>
      <c r="C246" s="310"/>
      <c r="D246" s="314"/>
      <c r="E246" s="314"/>
      <c r="F246" s="314"/>
      <c r="G246" s="314"/>
      <c r="H246" s="314"/>
      <c r="I246" s="314"/>
      <c r="J246" s="314"/>
      <c r="K246" s="314"/>
      <c r="L246" s="314"/>
      <c r="M246" s="314"/>
      <c r="N246" s="290"/>
      <c r="O246" s="314"/>
      <c r="P246" s="314"/>
      <c r="Q246" s="314"/>
      <c r="R246" s="314"/>
      <c r="S246" s="314"/>
      <c r="T246" s="314"/>
      <c r="U246" s="314"/>
      <c r="V246" s="314"/>
      <c r="W246" s="314"/>
      <c r="X246" s="314"/>
      <c r="Y246" s="392"/>
      <c r="Z246" s="393"/>
      <c r="AA246" s="392"/>
      <c r="AB246" s="392"/>
      <c r="AC246" s="392"/>
      <c r="AD246" s="392"/>
      <c r="AE246" s="392"/>
      <c r="AF246" s="392"/>
      <c r="AG246" s="392"/>
      <c r="AH246" s="392"/>
      <c r="AI246" s="392"/>
      <c r="AJ246" s="392"/>
      <c r="AK246" s="392"/>
      <c r="AL246" s="392"/>
      <c r="AM246" s="311"/>
    </row>
    <row r="247" spans="1:39" ht="31" hidden="1" outlineLevel="1">
      <c r="A247" s="487">
        <v>9</v>
      </c>
      <c r="B247" s="485" t="s">
        <v>102</v>
      </c>
      <c r="C247" s="290" t="s">
        <v>25</v>
      </c>
      <c r="D247" s="294"/>
      <c r="E247" s="294"/>
      <c r="F247" s="294"/>
      <c r="G247" s="294"/>
      <c r="H247" s="294"/>
      <c r="I247" s="294"/>
      <c r="J247" s="294"/>
      <c r="K247" s="294"/>
      <c r="L247" s="294"/>
      <c r="M247" s="294"/>
      <c r="N247" s="294">
        <v>12</v>
      </c>
      <c r="O247" s="294"/>
      <c r="P247" s="294"/>
      <c r="Q247" s="294"/>
      <c r="R247" s="294"/>
      <c r="S247" s="294"/>
      <c r="T247" s="294"/>
      <c r="U247" s="294"/>
      <c r="V247" s="294"/>
      <c r="W247" s="294"/>
      <c r="X247" s="294"/>
      <c r="Y247" s="391"/>
      <c r="Z247" s="386"/>
      <c r="AA247" s="386"/>
      <c r="AB247" s="386"/>
      <c r="AC247" s="386"/>
      <c r="AD247" s="386"/>
      <c r="AE247" s="386"/>
      <c r="AF247" s="391"/>
      <c r="AG247" s="391"/>
      <c r="AH247" s="391"/>
      <c r="AI247" s="391"/>
      <c r="AJ247" s="391"/>
      <c r="AK247" s="391"/>
      <c r="AL247" s="391"/>
      <c r="AM247" s="295">
        <f>SUM(Y247:AL247)</f>
        <v>0</v>
      </c>
    </row>
    <row r="248" spans="1:39" ht="15.5" hidden="1" outlineLevel="1">
      <c r="B248" s="293" t="s">
        <v>289</v>
      </c>
      <c r="C248" s="290" t="s">
        <v>163</v>
      </c>
      <c r="D248" s="294"/>
      <c r="E248" s="294"/>
      <c r="F248" s="294"/>
      <c r="G248" s="294"/>
      <c r="H248" s="294"/>
      <c r="I248" s="294"/>
      <c r="J248" s="294"/>
      <c r="K248" s="294"/>
      <c r="L248" s="294"/>
      <c r="M248" s="294"/>
      <c r="N248" s="294">
        <f>N247</f>
        <v>12</v>
      </c>
      <c r="O248" s="294"/>
      <c r="P248" s="294"/>
      <c r="Q248" s="294"/>
      <c r="R248" s="294"/>
      <c r="S248" s="294"/>
      <c r="T248" s="294"/>
      <c r="U248" s="294"/>
      <c r="V248" s="294"/>
      <c r="W248" s="294"/>
      <c r="X248" s="294"/>
      <c r="Y248" s="387">
        <f>Y247</f>
        <v>0</v>
      </c>
      <c r="Z248" s="387">
        <f t="shared" ref="Z248" si="252">Z247</f>
        <v>0</v>
      </c>
      <c r="AA248" s="387">
        <f t="shared" ref="AA248" si="253">AA247</f>
        <v>0</v>
      </c>
      <c r="AB248" s="387">
        <f t="shared" ref="AB248" si="254">AB247</f>
        <v>0</v>
      </c>
      <c r="AC248" s="387">
        <f t="shared" ref="AC248" si="255">AC247</f>
        <v>0</v>
      </c>
      <c r="AD248" s="387">
        <f t="shared" ref="AD248" si="256">AD247</f>
        <v>0</v>
      </c>
      <c r="AE248" s="387">
        <f t="shared" ref="AE248" si="257">AE247</f>
        <v>0</v>
      </c>
      <c r="AF248" s="387">
        <f t="shared" ref="AF248" si="258">AF247</f>
        <v>0</v>
      </c>
      <c r="AG248" s="387">
        <f t="shared" ref="AG248" si="259">AG247</f>
        <v>0</v>
      </c>
      <c r="AH248" s="387">
        <f t="shared" ref="AH248" si="260">AH247</f>
        <v>0</v>
      </c>
      <c r="AI248" s="387">
        <f t="shared" ref="AI248" si="261">AI247</f>
        <v>0</v>
      </c>
      <c r="AJ248" s="387">
        <f t="shared" ref="AJ248" si="262">AJ247</f>
        <v>0</v>
      </c>
      <c r="AK248" s="387">
        <f t="shared" ref="AK248" si="263">AK247</f>
        <v>0</v>
      </c>
      <c r="AL248" s="387">
        <f t="shared" ref="AL248" si="264">AL247</f>
        <v>0</v>
      </c>
      <c r="AM248" s="309"/>
    </row>
    <row r="249" spans="1:39" ht="15.5" hidden="1" outlineLevel="1">
      <c r="B249" s="312"/>
      <c r="C249" s="310"/>
      <c r="D249" s="314"/>
      <c r="E249" s="314"/>
      <c r="F249" s="314"/>
      <c r="G249" s="314"/>
      <c r="H249" s="314"/>
      <c r="I249" s="314"/>
      <c r="J249" s="314"/>
      <c r="K249" s="314"/>
      <c r="L249" s="314"/>
      <c r="M249" s="314"/>
      <c r="N249" s="290"/>
      <c r="O249" s="314"/>
      <c r="P249" s="314"/>
      <c r="Q249" s="314"/>
      <c r="R249" s="314"/>
      <c r="S249" s="314"/>
      <c r="T249" s="314"/>
      <c r="U249" s="314"/>
      <c r="V249" s="314"/>
      <c r="W249" s="314"/>
      <c r="X249" s="314"/>
      <c r="Y249" s="392"/>
      <c r="Z249" s="392"/>
      <c r="AA249" s="392"/>
      <c r="AB249" s="392"/>
      <c r="AC249" s="392"/>
      <c r="AD249" s="392"/>
      <c r="AE249" s="392"/>
      <c r="AF249" s="392"/>
      <c r="AG249" s="392"/>
      <c r="AH249" s="392"/>
      <c r="AI249" s="392"/>
      <c r="AJ249" s="392"/>
      <c r="AK249" s="392"/>
      <c r="AL249" s="392"/>
      <c r="AM249" s="311"/>
    </row>
    <row r="250" spans="1:39" ht="31" hidden="1" outlineLevel="1">
      <c r="A250" s="487">
        <v>10</v>
      </c>
      <c r="B250" s="485" t="s">
        <v>103</v>
      </c>
      <c r="C250" s="290" t="s">
        <v>25</v>
      </c>
      <c r="D250" s="294"/>
      <c r="E250" s="294"/>
      <c r="F250" s="294"/>
      <c r="G250" s="294"/>
      <c r="H250" s="294"/>
      <c r="I250" s="294"/>
      <c r="J250" s="294"/>
      <c r="K250" s="294"/>
      <c r="L250" s="294"/>
      <c r="M250" s="294"/>
      <c r="N250" s="294">
        <v>3</v>
      </c>
      <c r="O250" s="294"/>
      <c r="P250" s="294"/>
      <c r="Q250" s="294"/>
      <c r="R250" s="294"/>
      <c r="S250" s="294"/>
      <c r="T250" s="294"/>
      <c r="U250" s="294"/>
      <c r="V250" s="294"/>
      <c r="W250" s="294"/>
      <c r="X250" s="294"/>
      <c r="Y250" s="391"/>
      <c r="Z250" s="386"/>
      <c r="AA250" s="386"/>
      <c r="AB250" s="386"/>
      <c r="AC250" s="386"/>
      <c r="AD250" s="386"/>
      <c r="AE250" s="386"/>
      <c r="AF250" s="391"/>
      <c r="AG250" s="391"/>
      <c r="AH250" s="391"/>
      <c r="AI250" s="391"/>
      <c r="AJ250" s="391"/>
      <c r="AK250" s="391"/>
      <c r="AL250" s="391"/>
      <c r="AM250" s="295">
        <f>SUM(Y250:AL250)</f>
        <v>0</v>
      </c>
    </row>
    <row r="251" spans="1:39" ht="15.5" hidden="1" outlineLevel="1">
      <c r="B251" s="293" t="s">
        <v>289</v>
      </c>
      <c r="C251" s="290" t="s">
        <v>163</v>
      </c>
      <c r="D251" s="294"/>
      <c r="E251" s="294"/>
      <c r="F251" s="294"/>
      <c r="G251" s="294"/>
      <c r="H251" s="294"/>
      <c r="I251" s="294"/>
      <c r="J251" s="294"/>
      <c r="K251" s="294"/>
      <c r="L251" s="294"/>
      <c r="M251" s="294"/>
      <c r="N251" s="294">
        <f>N250</f>
        <v>3</v>
      </c>
      <c r="O251" s="294"/>
      <c r="P251" s="294"/>
      <c r="Q251" s="294"/>
      <c r="R251" s="294"/>
      <c r="S251" s="294"/>
      <c r="T251" s="294"/>
      <c r="U251" s="294"/>
      <c r="V251" s="294"/>
      <c r="W251" s="294"/>
      <c r="X251" s="294"/>
      <c r="Y251" s="387">
        <f>Y250</f>
        <v>0</v>
      </c>
      <c r="Z251" s="387">
        <f t="shared" ref="Z251" si="265">Z250</f>
        <v>0</v>
      </c>
      <c r="AA251" s="387">
        <f t="shared" ref="AA251" si="266">AA250</f>
        <v>0</v>
      </c>
      <c r="AB251" s="387">
        <f t="shared" ref="AB251" si="267">AB250</f>
        <v>0</v>
      </c>
      <c r="AC251" s="387">
        <f t="shared" ref="AC251" si="268">AC250</f>
        <v>0</v>
      </c>
      <c r="AD251" s="387">
        <f t="shared" ref="AD251" si="269">AD250</f>
        <v>0</v>
      </c>
      <c r="AE251" s="387">
        <f t="shared" ref="AE251" si="270">AE250</f>
        <v>0</v>
      </c>
      <c r="AF251" s="387">
        <f t="shared" ref="AF251" si="271">AF250</f>
        <v>0</v>
      </c>
      <c r="AG251" s="387">
        <f t="shared" ref="AG251" si="272">AG250</f>
        <v>0</v>
      </c>
      <c r="AH251" s="387">
        <f t="shared" ref="AH251" si="273">AH250</f>
        <v>0</v>
      </c>
      <c r="AI251" s="387">
        <f t="shared" ref="AI251" si="274">AI250</f>
        <v>0</v>
      </c>
      <c r="AJ251" s="387">
        <f t="shared" ref="AJ251" si="275">AJ250</f>
        <v>0</v>
      </c>
      <c r="AK251" s="387">
        <f t="shared" ref="AK251" si="276">AK250</f>
        <v>0</v>
      </c>
      <c r="AL251" s="387">
        <f t="shared" ref="AL251" si="277">AL250</f>
        <v>0</v>
      </c>
      <c r="AM251" s="309"/>
    </row>
    <row r="252" spans="1:39" ht="15.5" hidden="1" outlineLevel="1">
      <c r="B252" s="312"/>
      <c r="C252" s="310"/>
      <c r="D252" s="314"/>
      <c r="E252" s="314"/>
      <c r="F252" s="314"/>
      <c r="G252" s="314"/>
      <c r="H252" s="314"/>
      <c r="I252" s="314"/>
      <c r="J252" s="314"/>
      <c r="K252" s="314"/>
      <c r="L252" s="314"/>
      <c r="M252" s="314"/>
      <c r="N252" s="290"/>
      <c r="O252" s="314"/>
      <c r="P252" s="314"/>
      <c r="Q252" s="314"/>
      <c r="R252" s="314"/>
      <c r="S252" s="314"/>
      <c r="T252" s="314"/>
      <c r="U252" s="314"/>
      <c r="V252" s="314"/>
      <c r="W252" s="314"/>
      <c r="X252" s="314"/>
      <c r="Y252" s="392"/>
      <c r="Z252" s="393"/>
      <c r="AA252" s="392"/>
      <c r="AB252" s="392"/>
      <c r="AC252" s="392"/>
      <c r="AD252" s="392"/>
      <c r="AE252" s="392"/>
      <c r="AF252" s="392"/>
      <c r="AG252" s="392"/>
      <c r="AH252" s="392"/>
      <c r="AI252" s="392"/>
      <c r="AJ252" s="392"/>
      <c r="AK252" s="392"/>
      <c r="AL252" s="392"/>
      <c r="AM252" s="311"/>
    </row>
    <row r="253" spans="1:39" ht="15.5" hidden="1" outlineLevel="1">
      <c r="B253" s="287" t="s">
        <v>10</v>
      </c>
      <c r="C253" s="288"/>
      <c r="D253" s="288"/>
      <c r="E253" s="288"/>
      <c r="F253" s="288"/>
      <c r="G253" s="288"/>
      <c r="H253" s="288"/>
      <c r="I253" s="288"/>
      <c r="J253" s="288"/>
      <c r="K253" s="288"/>
      <c r="L253" s="288"/>
      <c r="M253" s="288"/>
      <c r="N253" s="289"/>
      <c r="O253" s="288"/>
      <c r="P253" s="288"/>
      <c r="Q253" s="288"/>
      <c r="R253" s="288"/>
      <c r="S253" s="288"/>
      <c r="T253" s="288"/>
      <c r="U253" s="288"/>
      <c r="V253" s="288"/>
      <c r="W253" s="288"/>
      <c r="X253" s="288"/>
      <c r="Y253" s="390"/>
      <c r="Z253" s="390"/>
      <c r="AA253" s="390"/>
      <c r="AB253" s="390"/>
      <c r="AC253" s="390"/>
      <c r="AD253" s="390"/>
      <c r="AE253" s="390"/>
      <c r="AF253" s="390"/>
      <c r="AG253" s="390"/>
      <c r="AH253" s="390"/>
      <c r="AI253" s="390"/>
      <c r="AJ253" s="390"/>
      <c r="AK253" s="390"/>
      <c r="AL253" s="390"/>
      <c r="AM253" s="291"/>
    </row>
    <row r="254" spans="1:39" ht="31" hidden="1" outlineLevel="1">
      <c r="A254" s="487">
        <v>11</v>
      </c>
      <c r="B254" s="485" t="s">
        <v>104</v>
      </c>
      <c r="C254" s="290" t="s">
        <v>25</v>
      </c>
      <c r="D254" s="294"/>
      <c r="E254" s="294"/>
      <c r="F254" s="294"/>
      <c r="G254" s="294"/>
      <c r="H254" s="294"/>
      <c r="I254" s="294"/>
      <c r="J254" s="294"/>
      <c r="K254" s="294"/>
      <c r="L254" s="294"/>
      <c r="M254" s="294"/>
      <c r="N254" s="294">
        <v>12</v>
      </c>
      <c r="O254" s="294"/>
      <c r="P254" s="294"/>
      <c r="Q254" s="294"/>
      <c r="R254" s="294"/>
      <c r="S254" s="294"/>
      <c r="T254" s="294"/>
      <c r="U254" s="294"/>
      <c r="V254" s="294"/>
      <c r="W254" s="294"/>
      <c r="X254" s="294"/>
      <c r="Y254" s="400"/>
      <c r="Z254" s="386"/>
      <c r="AA254" s="386"/>
      <c r="AB254" s="386"/>
      <c r="AC254" s="386"/>
      <c r="AD254" s="386"/>
      <c r="AE254" s="386"/>
      <c r="AF254" s="391"/>
      <c r="AG254" s="391"/>
      <c r="AH254" s="391"/>
      <c r="AI254" s="391"/>
      <c r="AJ254" s="391"/>
      <c r="AK254" s="391"/>
      <c r="AL254" s="391"/>
      <c r="AM254" s="295">
        <f>SUM(Y254:AL254)</f>
        <v>0</v>
      </c>
    </row>
    <row r="255" spans="1:39" ht="15.5" hidden="1" outlineLevel="1">
      <c r="B255" s="293" t="s">
        <v>289</v>
      </c>
      <c r="C255" s="290" t="s">
        <v>163</v>
      </c>
      <c r="D255" s="294"/>
      <c r="E255" s="294"/>
      <c r="F255" s="294"/>
      <c r="G255" s="294"/>
      <c r="H255" s="294"/>
      <c r="I255" s="294"/>
      <c r="J255" s="294"/>
      <c r="K255" s="294"/>
      <c r="L255" s="294"/>
      <c r="M255" s="294"/>
      <c r="N255" s="294">
        <f>N254</f>
        <v>12</v>
      </c>
      <c r="O255" s="294"/>
      <c r="P255" s="294"/>
      <c r="Q255" s="294"/>
      <c r="R255" s="294"/>
      <c r="S255" s="294"/>
      <c r="T255" s="294"/>
      <c r="U255" s="294"/>
      <c r="V255" s="294"/>
      <c r="W255" s="294"/>
      <c r="X255" s="294"/>
      <c r="Y255" s="387">
        <f>Y254</f>
        <v>0</v>
      </c>
      <c r="Z255" s="387">
        <f t="shared" ref="Z255" si="278">Z254</f>
        <v>0</v>
      </c>
      <c r="AA255" s="387">
        <f t="shared" ref="AA255" si="279">AA254</f>
        <v>0</v>
      </c>
      <c r="AB255" s="387">
        <f t="shared" ref="AB255" si="280">AB254</f>
        <v>0</v>
      </c>
      <c r="AC255" s="387">
        <f t="shared" ref="AC255" si="281">AC254</f>
        <v>0</v>
      </c>
      <c r="AD255" s="387">
        <f t="shared" ref="AD255" si="282">AD254</f>
        <v>0</v>
      </c>
      <c r="AE255" s="387">
        <f t="shared" ref="AE255" si="283">AE254</f>
        <v>0</v>
      </c>
      <c r="AF255" s="387">
        <f t="shared" ref="AF255" si="284">AF254</f>
        <v>0</v>
      </c>
      <c r="AG255" s="387">
        <f t="shared" ref="AG255" si="285">AG254</f>
        <v>0</v>
      </c>
      <c r="AH255" s="387">
        <f t="shared" ref="AH255" si="286">AH254</f>
        <v>0</v>
      </c>
      <c r="AI255" s="387">
        <f t="shared" ref="AI255" si="287">AI254</f>
        <v>0</v>
      </c>
      <c r="AJ255" s="387">
        <f t="shared" ref="AJ255" si="288">AJ254</f>
        <v>0</v>
      </c>
      <c r="AK255" s="387">
        <f t="shared" ref="AK255" si="289">AK254</f>
        <v>0</v>
      </c>
      <c r="AL255" s="387">
        <f t="shared" ref="AL255" si="290">AL254</f>
        <v>0</v>
      </c>
      <c r="AM255" s="296"/>
    </row>
    <row r="256" spans="1:39" ht="15.5" hidden="1" outlineLevel="1">
      <c r="B256" s="313"/>
      <c r="C256" s="304"/>
      <c r="D256" s="290"/>
      <c r="E256" s="290"/>
      <c r="F256" s="290"/>
      <c r="G256" s="290"/>
      <c r="H256" s="290"/>
      <c r="I256" s="290"/>
      <c r="J256" s="290"/>
      <c r="K256" s="290"/>
      <c r="L256" s="290"/>
      <c r="M256" s="290"/>
      <c r="N256" s="290"/>
      <c r="O256" s="290"/>
      <c r="P256" s="290"/>
      <c r="Q256" s="290"/>
      <c r="R256" s="290"/>
      <c r="S256" s="290"/>
      <c r="T256" s="290"/>
      <c r="U256" s="290"/>
      <c r="V256" s="290"/>
      <c r="W256" s="290"/>
      <c r="X256" s="290"/>
      <c r="Y256" s="388"/>
      <c r="Z256" s="395"/>
      <c r="AA256" s="395"/>
      <c r="AB256" s="395"/>
      <c r="AC256" s="395"/>
      <c r="AD256" s="395"/>
      <c r="AE256" s="395"/>
      <c r="AF256" s="395"/>
      <c r="AG256" s="395"/>
      <c r="AH256" s="395"/>
      <c r="AI256" s="395"/>
      <c r="AJ256" s="395"/>
      <c r="AK256" s="395"/>
      <c r="AL256" s="395"/>
      <c r="AM256" s="305"/>
    </row>
    <row r="257" spans="1:40" ht="31" hidden="1" outlineLevel="1">
      <c r="A257" s="487">
        <v>12</v>
      </c>
      <c r="B257" s="485" t="s">
        <v>105</v>
      </c>
      <c r="C257" s="290" t="s">
        <v>25</v>
      </c>
      <c r="D257" s="294"/>
      <c r="E257" s="294"/>
      <c r="F257" s="294"/>
      <c r="G257" s="294"/>
      <c r="H257" s="294"/>
      <c r="I257" s="294"/>
      <c r="J257" s="294"/>
      <c r="K257" s="294"/>
      <c r="L257" s="294"/>
      <c r="M257" s="294"/>
      <c r="N257" s="294">
        <v>12</v>
      </c>
      <c r="O257" s="294"/>
      <c r="P257" s="294"/>
      <c r="Q257" s="294"/>
      <c r="R257" s="294"/>
      <c r="S257" s="294"/>
      <c r="T257" s="294"/>
      <c r="U257" s="294"/>
      <c r="V257" s="294"/>
      <c r="W257" s="294"/>
      <c r="X257" s="294"/>
      <c r="Y257" s="386"/>
      <c r="Z257" s="386"/>
      <c r="AA257" s="386"/>
      <c r="AB257" s="386"/>
      <c r="AC257" s="386"/>
      <c r="AD257" s="386"/>
      <c r="AE257" s="386"/>
      <c r="AF257" s="391"/>
      <c r="AG257" s="391"/>
      <c r="AH257" s="391"/>
      <c r="AI257" s="391"/>
      <c r="AJ257" s="391"/>
      <c r="AK257" s="391"/>
      <c r="AL257" s="391"/>
      <c r="AM257" s="295">
        <f>SUM(Y257:AL257)</f>
        <v>0</v>
      </c>
    </row>
    <row r="258" spans="1:40" ht="15.5" hidden="1" outlineLevel="1">
      <c r="B258" s="293" t="s">
        <v>289</v>
      </c>
      <c r="C258" s="290" t="s">
        <v>163</v>
      </c>
      <c r="D258" s="294"/>
      <c r="E258" s="294"/>
      <c r="F258" s="294"/>
      <c r="G258" s="294"/>
      <c r="H258" s="294"/>
      <c r="I258" s="294"/>
      <c r="J258" s="294"/>
      <c r="K258" s="294"/>
      <c r="L258" s="294"/>
      <c r="M258" s="294"/>
      <c r="N258" s="294">
        <f>N257</f>
        <v>12</v>
      </c>
      <c r="O258" s="294"/>
      <c r="P258" s="294"/>
      <c r="Q258" s="294"/>
      <c r="R258" s="294"/>
      <c r="S258" s="294"/>
      <c r="T258" s="294"/>
      <c r="U258" s="294"/>
      <c r="V258" s="294"/>
      <c r="W258" s="294"/>
      <c r="X258" s="294"/>
      <c r="Y258" s="387">
        <f>Y257</f>
        <v>0</v>
      </c>
      <c r="Z258" s="387">
        <f t="shared" ref="Z258" si="291">Z257</f>
        <v>0</v>
      </c>
      <c r="AA258" s="387">
        <f t="shared" ref="AA258" si="292">AA257</f>
        <v>0</v>
      </c>
      <c r="AB258" s="387">
        <f t="shared" ref="AB258" si="293">AB257</f>
        <v>0</v>
      </c>
      <c r="AC258" s="387">
        <f t="shared" ref="AC258" si="294">AC257</f>
        <v>0</v>
      </c>
      <c r="AD258" s="387">
        <f t="shared" ref="AD258" si="295">AD257</f>
        <v>0</v>
      </c>
      <c r="AE258" s="387">
        <f t="shared" ref="AE258" si="296">AE257</f>
        <v>0</v>
      </c>
      <c r="AF258" s="387">
        <f t="shared" ref="AF258" si="297">AF257</f>
        <v>0</v>
      </c>
      <c r="AG258" s="387">
        <f t="shared" ref="AG258" si="298">AG257</f>
        <v>0</v>
      </c>
      <c r="AH258" s="387">
        <f t="shared" ref="AH258" si="299">AH257</f>
        <v>0</v>
      </c>
      <c r="AI258" s="387">
        <f t="shared" ref="AI258" si="300">AI257</f>
        <v>0</v>
      </c>
      <c r="AJ258" s="387">
        <f t="shared" ref="AJ258" si="301">AJ257</f>
        <v>0</v>
      </c>
      <c r="AK258" s="387">
        <f t="shared" ref="AK258" si="302">AK257</f>
        <v>0</v>
      </c>
      <c r="AL258" s="387">
        <f t="shared" ref="AL258" si="303">AL257</f>
        <v>0</v>
      </c>
      <c r="AM258" s="296"/>
    </row>
    <row r="259" spans="1:40" ht="15.5" hidden="1" outlineLevel="1">
      <c r="B259" s="313"/>
      <c r="C259" s="304"/>
      <c r="D259" s="290"/>
      <c r="E259" s="290"/>
      <c r="F259" s="290"/>
      <c r="G259" s="290"/>
      <c r="H259" s="290"/>
      <c r="I259" s="290"/>
      <c r="J259" s="290"/>
      <c r="K259" s="290"/>
      <c r="L259" s="290"/>
      <c r="M259" s="290"/>
      <c r="N259" s="290"/>
      <c r="O259" s="290"/>
      <c r="P259" s="290"/>
      <c r="Q259" s="290"/>
      <c r="R259" s="290"/>
      <c r="S259" s="290"/>
      <c r="T259" s="290"/>
      <c r="U259" s="290"/>
      <c r="V259" s="290"/>
      <c r="W259" s="290"/>
      <c r="X259" s="290"/>
      <c r="Y259" s="396"/>
      <c r="Z259" s="396"/>
      <c r="AA259" s="388"/>
      <c r="AB259" s="388"/>
      <c r="AC259" s="388"/>
      <c r="AD259" s="388"/>
      <c r="AE259" s="388"/>
      <c r="AF259" s="388"/>
      <c r="AG259" s="388"/>
      <c r="AH259" s="388"/>
      <c r="AI259" s="388"/>
      <c r="AJ259" s="388"/>
      <c r="AK259" s="388"/>
      <c r="AL259" s="388"/>
      <c r="AM259" s="305"/>
    </row>
    <row r="260" spans="1:40" ht="31" hidden="1" outlineLevel="1">
      <c r="A260" s="487">
        <v>13</v>
      </c>
      <c r="B260" s="485" t="s">
        <v>106</v>
      </c>
      <c r="C260" s="290" t="s">
        <v>25</v>
      </c>
      <c r="D260" s="294"/>
      <c r="E260" s="294"/>
      <c r="F260" s="294"/>
      <c r="G260" s="294"/>
      <c r="H260" s="294"/>
      <c r="I260" s="294"/>
      <c r="J260" s="294"/>
      <c r="K260" s="294"/>
      <c r="L260" s="294"/>
      <c r="M260" s="294"/>
      <c r="N260" s="294">
        <v>12</v>
      </c>
      <c r="O260" s="294"/>
      <c r="P260" s="294"/>
      <c r="Q260" s="294"/>
      <c r="R260" s="294"/>
      <c r="S260" s="294"/>
      <c r="T260" s="294"/>
      <c r="U260" s="294"/>
      <c r="V260" s="294"/>
      <c r="W260" s="294"/>
      <c r="X260" s="294"/>
      <c r="Y260" s="386"/>
      <c r="Z260" s="386"/>
      <c r="AA260" s="386"/>
      <c r="AB260" s="386"/>
      <c r="AC260" s="386"/>
      <c r="AD260" s="386"/>
      <c r="AE260" s="386"/>
      <c r="AF260" s="391"/>
      <c r="AG260" s="391"/>
      <c r="AH260" s="391"/>
      <c r="AI260" s="391"/>
      <c r="AJ260" s="391"/>
      <c r="AK260" s="391"/>
      <c r="AL260" s="391"/>
      <c r="AM260" s="295">
        <f>SUM(Y260:AL260)</f>
        <v>0</v>
      </c>
    </row>
    <row r="261" spans="1:40" ht="15.5" hidden="1" outlineLevel="1">
      <c r="B261" s="293" t="s">
        <v>289</v>
      </c>
      <c r="C261" s="290" t="s">
        <v>163</v>
      </c>
      <c r="D261" s="294"/>
      <c r="E261" s="294"/>
      <c r="F261" s="294"/>
      <c r="G261" s="294"/>
      <c r="H261" s="294"/>
      <c r="I261" s="294"/>
      <c r="J261" s="294"/>
      <c r="K261" s="294"/>
      <c r="L261" s="294"/>
      <c r="M261" s="294"/>
      <c r="N261" s="294">
        <f>N260</f>
        <v>12</v>
      </c>
      <c r="O261" s="294"/>
      <c r="P261" s="294"/>
      <c r="Q261" s="294"/>
      <c r="R261" s="294"/>
      <c r="S261" s="294"/>
      <c r="T261" s="294"/>
      <c r="U261" s="294"/>
      <c r="V261" s="294"/>
      <c r="W261" s="294"/>
      <c r="X261" s="294"/>
      <c r="Y261" s="387">
        <f>Y260</f>
        <v>0</v>
      </c>
      <c r="Z261" s="387">
        <f t="shared" ref="Z261" si="304">Z260</f>
        <v>0</v>
      </c>
      <c r="AA261" s="387">
        <f t="shared" ref="AA261" si="305">AA260</f>
        <v>0</v>
      </c>
      <c r="AB261" s="387">
        <f t="shared" ref="AB261" si="306">AB260</f>
        <v>0</v>
      </c>
      <c r="AC261" s="387">
        <f t="shared" ref="AC261" si="307">AC260</f>
        <v>0</v>
      </c>
      <c r="AD261" s="387">
        <f t="shared" ref="AD261" si="308">AD260</f>
        <v>0</v>
      </c>
      <c r="AE261" s="387">
        <f t="shared" ref="AE261" si="309">AE260</f>
        <v>0</v>
      </c>
      <c r="AF261" s="387">
        <f t="shared" ref="AF261" si="310">AF260</f>
        <v>0</v>
      </c>
      <c r="AG261" s="387">
        <f t="shared" ref="AG261" si="311">AG260</f>
        <v>0</v>
      </c>
      <c r="AH261" s="387">
        <f t="shared" ref="AH261" si="312">AH260</f>
        <v>0</v>
      </c>
      <c r="AI261" s="387">
        <f t="shared" ref="AI261" si="313">AI260</f>
        <v>0</v>
      </c>
      <c r="AJ261" s="387">
        <f t="shared" ref="AJ261" si="314">AJ260</f>
        <v>0</v>
      </c>
      <c r="AK261" s="387">
        <f t="shared" ref="AK261" si="315">AK260</f>
        <v>0</v>
      </c>
      <c r="AL261" s="387">
        <f t="shared" ref="AL261" si="316">AL260</f>
        <v>0</v>
      </c>
      <c r="AM261" s="305"/>
    </row>
    <row r="262" spans="1:40" ht="15.5" hidden="1" outlineLevel="1">
      <c r="B262" s="313"/>
      <c r="C262" s="304"/>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388"/>
      <c r="Z262" s="388"/>
      <c r="AA262" s="388"/>
      <c r="AB262" s="388"/>
      <c r="AC262" s="388"/>
      <c r="AD262" s="388"/>
      <c r="AE262" s="388"/>
      <c r="AF262" s="388"/>
      <c r="AG262" s="388"/>
      <c r="AH262" s="388"/>
      <c r="AI262" s="388"/>
      <c r="AJ262" s="388"/>
      <c r="AK262" s="388"/>
      <c r="AL262" s="388"/>
      <c r="AM262" s="305"/>
    </row>
    <row r="263" spans="1:40" ht="15.5" hidden="1" outlineLevel="1">
      <c r="B263" s="287" t="s">
        <v>107</v>
      </c>
      <c r="C263" s="288"/>
      <c r="D263" s="289"/>
      <c r="E263" s="289"/>
      <c r="F263" s="289"/>
      <c r="G263" s="289"/>
      <c r="H263" s="289"/>
      <c r="I263" s="289"/>
      <c r="J263" s="289"/>
      <c r="K263" s="289"/>
      <c r="L263" s="289"/>
      <c r="M263" s="289"/>
      <c r="N263" s="289"/>
      <c r="O263" s="289"/>
      <c r="P263" s="288"/>
      <c r="Q263" s="288"/>
      <c r="R263" s="288"/>
      <c r="S263" s="288"/>
      <c r="T263" s="288"/>
      <c r="U263" s="288"/>
      <c r="V263" s="288"/>
      <c r="W263" s="288"/>
      <c r="X263" s="288"/>
      <c r="Y263" s="390"/>
      <c r="Z263" s="390"/>
      <c r="AA263" s="390"/>
      <c r="AB263" s="390"/>
      <c r="AC263" s="390"/>
      <c r="AD263" s="390"/>
      <c r="AE263" s="390"/>
      <c r="AF263" s="390"/>
      <c r="AG263" s="390"/>
      <c r="AH263" s="390"/>
      <c r="AI263" s="390"/>
      <c r="AJ263" s="390"/>
      <c r="AK263" s="390"/>
      <c r="AL263" s="390"/>
      <c r="AM263" s="291"/>
    </row>
    <row r="264" spans="1:40" ht="15.5" hidden="1" outlineLevel="1">
      <c r="A264" s="487">
        <v>14</v>
      </c>
      <c r="B264" s="313" t="s">
        <v>108</v>
      </c>
      <c r="C264" s="290" t="s">
        <v>25</v>
      </c>
      <c r="D264" s="294"/>
      <c r="E264" s="294"/>
      <c r="F264" s="294"/>
      <c r="G264" s="294"/>
      <c r="H264" s="294"/>
      <c r="I264" s="294"/>
      <c r="J264" s="294"/>
      <c r="K264" s="294"/>
      <c r="L264" s="294"/>
      <c r="M264" s="294"/>
      <c r="N264" s="294">
        <v>12</v>
      </c>
      <c r="O264" s="294"/>
      <c r="P264" s="294"/>
      <c r="Q264" s="294"/>
      <c r="R264" s="294"/>
      <c r="S264" s="294"/>
      <c r="T264" s="294"/>
      <c r="U264" s="294"/>
      <c r="V264" s="294"/>
      <c r="W264" s="294"/>
      <c r="X264" s="294"/>
      <c r="Y264" s="386"/>
      <c r="Z264" s="386"/>
      <c r="AA264" s="386"/>
      <c r="AB264" s="386"/>
      <c r="AC264" s="386"/>
      <c r="AD264" s="386"/>
      <c r="AE264" s="386"/>
      <c r="AF264" s="386"/>
      <c r="AG264" s="386"/>
      <c r="AH264" s="386"/>
      <c r="AI264" s="386"/>
      <c r="AJ264" s="386"/>
      <c r="AK264" s="386"/>
      <c r="AL264" s="386"/>
      <c r="AM264" s="295">
        <f>SUM(Y264:AL264)</f>
        <v>0</v>
      </c>
    </row>
    <row r="265" spans="1:40" ht="15.5" hidden="1" outlineLevel="1">
      <c r="B265" s="293" t="s">
        <v>289</v>
      </c>
      <c r="C265" s="290" t="s">
        <v>163</v>
      </c>
      <c r="D265" s="294"/>
      <c r="E265" s="294"/>
      <c r="F265" s="294"/>
      <c r="G265" s="294"/>
      <c r="H265" s="294"/>
      <c r="I265" s="294"/>
      <c r="J265" s="294"/>
      <c r="K265" s="294"/>
      <c r="L265" s="294"/>
      <c r="M265" s="294"/>
      <c r="N265" s="294">
        <f>N264</f>
        <v>12</v>
      </c>
      <c r="O265" s="294"/>
      <c r="P265" s="294"/>
      <c r="Q265" s="294"/>
      <c r="R265" s="294"/>
      <c r="S265" s="294"/>
      <c r="T265" s="294"/>
      <c r="U265" s="294"/>
      <c r="V265" s="294"/>
      <c r="W265" s="294"/>
      <c r="X265" s="294"/>
      <c r="Y265" s="387">
        <f>Y264</f>
        <v>0</v>
      </c>
      <c r="Z265" s="387">
        <f t="shared" ref="Z265" si="317">Z264</f>
        <v>0</v>
      </c>
      <c r="AA265" s="387">
        <f t="shared" ref="AA265" si="318">AA264</f>
        <v>0</v>
      </c>
      <c r="AB265" s="387">
        <f t="shared" ref="AB265" si="319">AB264</f>
        <v>0</v>
      </c>
      <c r="AC265" s="387">
        <f t="shared" ref="AC265" si="320">AC264</f>
        <v>0</v>
      </c>
      <c r="AD265" s="387">
        <f t="shared" ref="AD265" si="321">AD264</f>
        <v>0</v>
      </c>
      <c r="AE265" s="387">
        <f t="shared" ref="AE265" si="322">AE264</f>
        <v>0</v>
      </c>
      <c r="AF265" s="387">
        <f t="shared" ref="AF265" si="323">AF264</f>
        <v>0</v>
      </c>
      <c r="AG265" s="387">
        <f t="shared" ref="AG265" si="324">AG264</f>
        <v>0</v>
      </c>
      <c r="AH265" s="387">
        <f t="shared" ref="AH265" si="325">AH264</f>
        <v>0</v>
      </c>
      <c r="AI265" s="387">
        <f t="shared" ref="AI265" si="326">AI264</f>
        <v>0</v>
      </c>
      <c r="AJ265" s="387">
        <f t="shared" ref="AJ265" si="327">AJ264</f>
        <v>0</v>
      </c>
      <c r="AK265" s="387">
        <f t="shared" ref="AK265" si="328">AK264</f>
        <v>0</v>
      </c>
      <c r="AL265" s="387">
        <f t="shared" ref="AL265" si="329">AL264</f>
        <v>0</v>
      </c>
      <c r="AM265" s="296"/>
    </row>
    <row r="266" spans="1:40" ht="15.5" hidden="1" outlineLevel="1">
      <c r="A266" s="488"/>
      <c r="B266" s="313"/>
      <c r="C266" s="304"/>
      <c r="D266" s="290"/>
      <c r="E266" s="290"/>
      <c r="F266" s="290"/>
      <c r="G266" s="290"/>
      <c r="H266" s="290"/>
      <c r="I266" s="290"/>
      <c r="J266" s="290"/>
      <c r="K266" s="290"/>
      <c r="L266" s="290"/>
      <c r="M266" s="290"/>
      <c r="N266" s="437"/>
      <c r="O266" s="290"/>
      <c r="P266" s="290"/>
      <c r="Q266" s="290"/>
      <c r="R266" s="290"/>
      <c r="S266" s="290"/>
      <c r="T266" s="290"/>
      <c r="U266" s="290"/>
      <c r="V266" s="290"/>
      <c r="W266" s="290"/>
      <c r="X266" s="290"/>
      <c r="Y266" s="388"/>
      <c r="Z266" s="388"/>
      <c r="AA266" s="388"/>
      <c r="AB266" s="388"/>
      <c r="AC266" s="388"/>
      <c r="AD266" s="388"/>
      <c r="AE266" s="388"/>
      <c r="AF266" s="388"/>
      <c r="AG266" s="388"/>
      <c r="AH266" s="388"/>
      <c r="AI266" s="388"/>
      <c r="AJ266" s="388"/>
      <c r="AK266" s="388"/>
      <c r="AL266" s="388"/>
      <c r="AM266" s="300"/>
      <c r="AN266" s="594"/>
    </row>
    <row r="267" spans="1:40" s="307" customFormat="1" ht="15.5" hidden="1" outlineLevel="1">
      <c r="A267" s="488"/>
      <c r="B267" s="287" t="s">
        <v>489</v>
      </c>
      <c r="C267" s="290"/>
      <c r="D267" s="290"/>
      <c r="E267" s="290"/>
      <c r="F267" s="290"/>
      <c r="G267" s="290"/>
      <c r="H267" s="290"/>
      <c r="I267" s="290"/>
      <c r="J267" s="290"/>
      <c r="K267" s="290"/>
      <c r="L267" s="290"/>
      <c r="M267" s="290"/>
      <c r="N267" s="290"/>
      <c r="O267" s="290"/>
      <c r="P267" s="290"/>
      <c r="Q267" s="290"/>
      <c r="R267" s="290"/>
      <c r="S267" s="290"/>
      <c r="T267" s="290"/>
      <c r="U267" s="290"/>
      <c r="V267" s="290"/>
      <c r="W267" s="290"/>
      <c r="X267" s="290"/>
      <c r="Y267" s="388"/>
      <c r="Z267" s="388"/>
      <c r="AA267" s="388"/>
      <c r="AB267" s="388"/>
      <c r="AC267" s="388"/>
      <c r="AD267" s="388"/>
      <c r="AE267" s="392"/>
      <c r="AF267" s="392"/>
      <c r="AG267" s="392"/>
      <c r="AH267" s="392"/>
      <c r="AI267" s="392"/>
      <c r="AJ267" s="392"/>
      <c r="AK267" s="392"/>
      <c r="AL267" s="392"/>
      <c r="AM267" s="482"/>
      <c r="AN267" s="595"/>
    </row>
    <row r="268" spans="1:40" ht="15.5" hidden="1" outlineLevel="1">
      <c r="A268" s="487">
        <v>15</v>
      </c>
      <c r="B268" s="293" t="s">
        <v>494</v>
      </c>
      <c r="C268" s="290" t="s">
        <v>25</v>
      </c>
      <c r="D268" s="294"/>
      <c r="E268" s="294"/>
      <c r="F268" s="294"/>
      <c r="G268" s="294"/>
      <c r="H268" s="294"/>
      <c r="I268" s="294"/>
      <c r="J268" s="294"/>
      <c r="K268" s="294"/>
      <c r="L268" s="294"/>
      <c r="M268" s="294"/>
      <c r="N268" s="294">
        <v>0</v>
      </c>
      <c r="O268" s="294"/>
      <c r="P268" s="294"/>
      <c r="Q268" s="294"/>
      <c r="R268" s="294"/>
      <c r="S268" s="294"/>
      <c r="T268" s="294"/>
      <c r="U268" s="294"/>
      <c r="V268" s="294"/>
      <c r="W268" s="294"/>
      <c r="X268" s="294"/>
      <c r="Y268" s="386"/>
      <c r="Z268" s="386"/>
      <c r="AA268" s="386"/>
      <c r="AB268" s="386"/>
      <c r="AC268" s="386"/>
      <c r="AD268" s="386"/>
      <c r="AE268" s="386"/>
      <c r="AF268" s="386"/>
      <c r="AG268" s="386"/>
      <c r="AH268" s="386"/>
      <c r="AI268" s="386"/>
      <c r="AJ268" s="386"/>
      <c r="AK268" s="386"/>
      <c r="AL268" s="386"/>
      <c r="AM268" s="295">
        <f>SUM(Y268:AL268)</f>
        <v>0</v>
      </c>
    </row>
    <row r="269" spans="1:40" ht="15.5" hidden="1" outlineLevel="1">
      <c r="B269" s="293" t="s">
        <v>289</v>
      </c>
      <c r="C269" s="290" t="s">
        <v>163</v>
      </c>
      <c r="D269" s="294"/>
      <c r="E269" s="294"/>
      <c r="F269" s="294"/>
      <c r="G269" s="294"/>
      <c r="H269" s="294"/>
      <c r="I269" s="294"/>
      <c r="J269" s="294"/>
      <c r="K269" s="294"/>
      <c r="L269" s="294"/>
      <c r="M269" s="294"/>
      <c r="N269" s="294">
        <f>N268</f>
        <v>0</v>
      </c>
      <c r="O269" s="294"/>
      <c r="P269" s="294"/>
      <c r="Q269" s="294"/>
      <c r="R269" s="294"/>
      <c r="S269" s="294"/>
      <c r="T269" s="294"/>
      <c r="U269" s="294"/>
      <c r="V269" s="294"/>
      <c r="W269" s="294"/>
      <c r="X269" s="294"/>
      <c r="Y269" s="387">
        <f>Y268</f>
        <v>0</v>
      </c>
      <c r="Z269" s="387">
        <f t="shared" ref="Z269:AL269" si="330">Z268</f>
        <v>0</v>
      </c>
      <c r="AA269" s="387">
        <f t="shared" si="330"/>
        <v>0</v>
      </c>
      <c r="AB269" s="387">
        <f t="shared" si="330"/>
        <v>0</v>
      </c>
      <c r="AC269" s="387">
        <f t="shared" si="330"/>
        <v>0</v>
      </c>
      <c r="AD269" s="387">
        <f t="shared" si="330"/>
        <v>0</v>
      </c>
      <c r="AE269" s="387">
        <f t="shared" si="330"/>
        <v>0</v>
      </c>
      <c r="AF269" s="387">
        <f t="shared" si="330"/>
        <v>0</v>
      </c>
      <c r="AG269" s="387">
        <f t="shared" si="330"/>
        <v>0</v>
      </c>
      <c r="AH269" s="387">
        <f t="shared" si="330"/>
        <v>0</v>
      </c>
      <c r="AI269" s="387">
        <f t="shared" si="330"/>
        <v>0</v>
      </c>
      <c r="AJ269" s="387">
        <f t="shared" si="330"/>
        <v>0</v>
      </c>
      <c r="AK269" s="387">
        <f t="shared" si="330"/>
        <v>0</v>
      </c>
      <c r="AL269" s="387">
        <f t="shared" si="330"/>
        <v>0</v>
      </c>
      <c r="AM269" s="296"/>
    </row>
    <row r="270" spans="1:40" ht="15.5" hidden="1" outlineLevel="1">
      <c r="B270" s="313"/>
      <c r="C270" s="304"/>
      <c r="D270" s="290"/>
      <c r="E270" s="290"/>
      <c r="F270" s="290"/>
      <c r="G270" s="290"/>
      <c r="H270" s="290"/>
      <c r="I270" s="290"/>
      <c r="J270" s="290"/>
      <c r="K270" s="290"/>
      <c r="L270" s="290"/>
      <c r="M270" s="290"/>
      <c r="N270" s="290"/>
      <c r="O270" s="290"/>
      <c r="P270" s="290"/>
      <c r="Q270" s="290"/>
      <c r="R270" s="290"/>
      <c r="S270" s="290"/>
      <c r="T270" s="290"/>
      <c r="U270" s="290"/>
      <c r="V270" s="290"/>
      <c r="W270" s="290"/>
      <c r="X270" s="290"/>
      <c r="Y270" s="388"/>
      <c r="Z270" s="388"/>
      <c r="AA270" s="388"/>
      <c r="AB270" s="388"/>
      <c r="AC270" s="388"/>
      <c r="AD270" s="388"/>
      <c r="AE270" s="388"/>
      <c r="AF270" s="388"/>
      <c r="AG270" s="388"/>
      <c r="AH270" s="388"/>
      <c r="AI270" s="388"/>
      <c r="AJ270" s="388"/>
      <c r="AK270" s="388"/>
      <c r="AL270" s="388"/>
      <c r="AM270" s="305"/>
    </row>
    <row r="271" spans="1:40" s="283" customFormat="1" ht="15.5" hidden="1" outlineLevel="1">
      <c r="A271" s="487">
        <v>16</v>
      </c>
      <c r="B271" s="321" t="s">
        <v>490</v>
      </c>
      <c r="C271" s="290" t="s">
        <v>25</v>
      </c>
      <c r="D271" s="294"/>
      <c r="E271" s="294"/>
      <c r="F271" s="294"/>
      <c r="G271" s="294"/>
      <c r="H271" s="294"/>
      <c r="I271" s="294"/>
      <c r="J271" s="294"/>
      <c r="K271" s="294"/>
      <c r="L271" s="294"/>
      <c r="M271" s="294"/>
      <c r="N271" s="294">
        <v>0</v>
      </c>
      <c r="O271" s="294"/>
      <c r="P271" s="294"/>
      <c r="Q271" s="294"/>
      <c r="R271" s="294"/>
      <c r="S271" s="294"/>
      <c r="T271" s="294"/>
      <c r="U271" s="294"/>
      <c r="V271" s="294"/>
      <c r="W271" s="294"/>
      <c r="X271" s="294"/>
      <c r="Y271" s="386"/>
      <c r="Z271" s="386"/>
      <c r="AA271" s="386"/>
      <c r="AB271" s="386"/>
      <c r="AC271" s="386"/>
      <c r="AD271" s="386"/>
      <c r="AE271" s="386"/>
      <c r="AF271" s="386"/>
      <c r="AG271" s="386"/>
      <c r="AH271" s="386"/>
      <c r="AI271" s="386"/>
      <c r="AJ271" s="386"/>
      <c r="AK271" s="386"/>
      <c r="AL271" s="386"/>
      <c r="AM271" s="295">
        <f>SUM(Y271:AL271)</f>
        <v>0</v>
      </c>
    </row>
    <row r="272" spans="1:40" s="283" customFormat="1" ht="15.5" hidden="1" outlineLevel="1">
      <c r="A272" s="487"/>
      <c r="B272" s="321" t="s">
        <v>289</v>
      </c>
      <c r="C272" s="290" t="s">
        <v>163</v>
      </c>
      <c r="D272" s="294"/>
      <c r="E272" s="294"/>
      <c r="F272" s="294"/>
      <c r="G272" s="294"/>
      <c r="H272" s="294"/>
      <c r="I272" s="294"/>
      <c r="J272" s="294"/>
      <c r="K272" s="294"/>
      <c r="L272" s="294"/>
      <c r="M272" s="294"/>
      <c r="N272" s="294">
        <f>N271</f>
        <v>0</v>
      </c>
      <c r="O272" s="294"/>
      <c r="P272" s="294"/>
      <c r="Q272" s="294"/>
      <c r="R272" s="294"/>
      <c r="S272" s="294"/>
      <c r="T272" s="294"/>
      <c r="U272" s="294"/>
      <c r="V272" s="294"/>
      <c r="W272" s="294"/>
      <c r="X272" s="294"/>
      <c r="Y272" s="387">
        <f>Y271</f>
        <v>0</v>
      </c>
      <c r="Z272" s="387">
        <f t="shared" ref="Z272:AL272" si="331">Z271</f>
        <v>0</v>
      </c>
      <c r="AA272" s="387">
        <f t="shared" si="331"/>
        <v>0</v>
      </c>
      <c r="AB272" s="387">
        <f t="shared" si="331"/>
        <v>0</v>
      </c>
      <c r="AC272" s="387">
        <f t="shared" si="331"/>
        <v>0</v>
      </c>
      <c r="AD272" s="387">
        <f t="shared" si="331"/>
        <v>0</v>
      </c>
      <c r="AE272" s="387">
        <f t="shared" si="331"/>
        <v>0</v>
      </c>
      <c r="AF272" s="387">
        <f t="shared" si="331"/>
        <v>0</v>
      </c>
      <c r="AG272" s="387">
        <f t="shared" si="331"/>
        <v>0</v>
      </c>
      <c r="AH272" s="387">
        <f t="shared" si="331"/>
        <v>0</v>
      </c>
      <c r="AI272" s="387">
        <f t="shared" si="331"/>
        <v>0</v>
      </c>
      <c r="AJ272" s="387">
        <f t="shared" si="331"/>
        <v>0</v>
      </c>
      <c r="AK272" s="387">
        <f t="shared" si="331"/>
        <v>0</v>
      </c>
      <c r="AL272" s="387">
        <f t="shared" si="331"/>
        <v>0</v>
      </c>
      <c r="AM272" s="296"/>
    </row>
    <row r="273" spans="1:39" s="283" customFormat="1" ht="15.5" hidden="1" outlineLevel="1">
      <c r="A273" s="487"/>
      <c r="B273" s="321"/>
      <c r="C273" s="290"/>
      <c r="D273" s="290"/>
      <c r="E273" s="290"/>
      <c r="F273" s="290"/>
      <c r="G273" s="290"/>
      <c r="H273" s="290"/>
      <c r="I273" s="290"/>
      <c r="J273" s="290"/>
      <c r="K273" s="290"/>
      <c r="L273" s="290"/>
      <c r="M273" s="290"/>
      <c r="N273" s="290"/>
      <c r="O273" s="290"/>
      <c r="P273" s="290"/>
      <c r="Q273" s="290"/>
      <c r="R273" s="290"/>
      <c r="S273" s="290"/>
      <c r="T273" s="290"/>
      <c r="U273" s="290"/>
      <c r="V273" s="290"/>
      <c r="W273" s="290"/>
      <c r="X273" s="290"/>
      <c r="Y273" s="388"/>
      <c r="Z273" s="388"/>
      <c r="AA273" s="388"/>
      <c r="AB273" s="388"/>
      <c r="AC273" s="388"/>
      <c r="AD273" s="388"/>
      <c r="AE273" s="392"/>
      <c r="AF273" s="392"/>
      <c r="AG273" s="392"/>
      <c r="AH273" s="392"/>
      <c r="AI273" s="392"/>
      <c r="AJ273" s="392"/>
      <c r="AK273" s="392"/>
      <c r="AL273" s="392"/>
      <c r="AM273" s="311"/>
    </row>
    <row r="274" spans="1:39" ht="15.5" hidden="1" outlineLevel="1">
      <c r="B274" s="484" t="s">
        <v>495</v>
      </c>
      <c r="C274" s="317"/>
      <c r="D274" s="289"/>
      <c r="E274" s="288"/>
      <c r="F274" s="288"/>
      <c r="G274" s="288"/>
      <c r="H274" s="288"/>
      <c r="I274" s="288"/>
      <c r="J274" s="288"/>
      <c r="K274" s="288"/>
      <c r="L274" s="288"/>
      <c r="M274" s="288"/>
      <c r="N274" s="289"/>
      <c r="O274" s="288"/>
      <c r="P274" s="288"/>
      <c r="Q274" s="288"/>
      <c r="R274" s="288"/>
      <c r="S274" s="288"/>
      <c r="T274" s="288"/>
      <c r="U274" s="288"/>
      <c r="V274" s="288"/>
      <c r="W274" s="288"/>
      <c r="X274" s="288"/>
      <c r="Y274" s="390"/>
      <c r="Z274" s="390"/>
      <c r="AA274" s="390"/>
      <c r="AB274" s="390"/>
      <c r="AC274" s="390"/>
      <c r="AD274" s="390"/>
      <c r="AE274" s="390"/>
      <c r="AF274" s="390"/>
      <c r="AG274" s="390"/>
      <c r="AH274" s="390"/>
      <c r="AI274" s="390"/>
      <c r="AJ274" s="390"/>
      <c r="AK274" s="390"/>
      <c r="AL274" s="390"/>
      <c r="AM274" s="291"/>
    </row>
    <row r="275" spans="1:39" ht="15.5" hidden="1" outlineLevel="1">
      <c r="A275" s="487">
        <v>17</v>
      </c>
      <c r="B275" s="485" t="s">
        <v>112</v>
      </c>
      <c r="C275" s="290" t="s">
        <v>25</v>
      </c>
      <c r="D275" s="294"/>
      <c r="E275" s="294"/>
      <c r="F275" s="294"/>
      <c r="G275" s="294"/>
      <c r="H275" s="294"/>
      <c r="I275" s="294"/>
      <c r="J275" s="294"/>
      <c r="K275" s="294"/>
      <c r="L275" s="294"/>
      <c r="M275" s="294"/>
      <c r="N275" s="294">
        <v>12</v>
      </c>
      <c r="O275" s="294"/>
      <c r="P275" s="294"/>
      <c r="Q275" s="294"/>
      <c r="R275" s="294"/>
      <c r="S275" s="294"/>
      <c r="T275" s="294"/>
      <c r="U275" s="294"/>
      <c r="V275" s="294"/>
      <c r="W275" s="294"/>
      <c r="X275" s="294"/>
      <c r="Y275" s="400"/>
      <c r="Z275" s="386"/>
      <c r="AA275" s="386"/>
      <c r="AB275" s="386"/>
      <c r="AC275" s="386"/>
      <c r="AD275" s="386"/>
      <c r="AE275" s="386"/>
      <c r="AF275" s="391"/>
      <c r="AG275" s="391"/>
      <c r="AH275" s="391"/>
      <c r="AI275" s="391"/>
      <c r="AJ275" s="391"/>
      <c r="AK275" s="391"/>
      <c r="AL275" s="391"/>
      <c r="AM275" s="295">
        <f>SUM(Y275:AL275)</f>
        <v>0</v>
      </c>
    </row>
    <row r="276" spans="1:39" ht="15.5" hidden="1" outlineLevel="1">
      <c r="B276" s="293" t="s">
        <v>289</v>
      </c>
      <c r="C276" s="290" t="s">
        <v>163</v>
      </c>
      <c r="D276" s="294"/>
      <c r="E276" s="294"/>
      <c r="F276" s="294"/>
      <c r="G276" s="294"/>
      <c r="H276" s="294"/>
      <c r="I276" s="294"/>
      <c r="J276" s="294"/>
      <c r="K276" s="294"/>
      <c r="L276" s="294"/>
      <c r="M276" s="294"/>
      <c r="N276" s="294">
        <f>N275</f>
        <v>12</v>
      </c>
      <c r="O276" s="294"/>
      <c r="P276" s="294"/>
      <c r="Q276" s="294"/>
      <c r="R276" s="294"/>
      <c r="S276" s="294"/>
      <c r="T276" s="294"/>
      <c r="U276" s="294"/>
      <c r="V276" s="294"/>
      <c r="W276" s="294"/>
      <c r="X276" s="294"/>
      <c r="Y276" s="387">
        <f>Y275</f>
        <v>0</v>
      </c>
      <c r="Z276" s="387">
        <f t="shared" ref="Z276:AL276" si="332">Z275</f>
        <v>0</v>
      </c>
      <c r="AA276" s="387">
        <f t="shared" si="332"/>
        <v>0</v>
      </c>
      <c r="AB276" s="387">
        <f t="shared" si="332"/>
        <v>0</v>
      </c>
      <c r="AC276" s="387">
        <f t="shared" si="332"/>
        <v>0</v>
      </c>
      <c r="AD276" s="387">
        <f t="shared" si="332"/>
        <v>0</v>
      </c>
      <c r="AE276" s="387">
        <f t="shared" si="332"/>
        <v>0</v>
      </c>
      <c r="AF276" s="387">
        <f t="shared" si="332"/>
        <v>0</v>
      </c>
      <c r="AG276" s="387">
        <f t="shared" si="332"/>
        <v>0</v>
      </c>
      <c r="AH276" s="387">
        <f t="shared" si="332"/>
        <v>0</v>
      </c>
      <c r="AI276" s="387">
        <f t="shared" si="332"/>
        <v>0</v>
      </c>
      <c r="AJ276" s="387">
        <f t="shared" si="332"/>
        <v>0</v>
      </c>
      <c r="AK276" s="387">
        <f t="shared" si="332"/>
        <v>0</v>
      </c>
      <c r="AL276" s="387">
        <f t="shared" si="332"/>
        <v>0</v>
      </c>
      <c r="AM276" s="305"/>
    </row>
    <row r="277" spans="1:39" ht="15.5" hidden="1" outlineLevel="1">
      <c r="B277" s="293"/>
      <c r="C277" s="290"/>
      <c r="D277" s="290"/>
      <c r="E277" s="290"/>
      <c r="F277" s="290"/>
      <c r="G277" s="290"/>
      <c r="H277" s="290"/>
      <c r="I277" s="290"/>
      <c r="J277" s="290"/>
      <c r="K277" s="290"/>
      <c r="L277" s="290"/>
      <c r="M277" s="290"/>
      <c r="N277" s="290"/>
      <c r="O277" s="290"/>
      <c r="P277" s="290"/>
      <c r="Q277" s="290"/>
      <c r="R277" s="290"/>
      <c r="S277" s="290"/>
      <c r="T277" s="290"/>
      <c r="U277" s="290"/>
      <c r="V277" s="290"/>
      <c r="W277" s="290"/>
      <c r="X277" s="290"/>
      <c r="Y277" s="396"/>
      <c r="Z277" s="399"/>
      <c r="AA277" s="399"/>
      <c r="AB277" s="399"/>
      <c r="AC277" s="399"/>
      <c r="AD277" s="399"/>
      <c r="AE277" s="399"/>
      <c r="AF277" s="399"/>
      <c r="AG277" s="399"/>
      <c r="AH277" s="399"/>
      <c r="AI277" s="399"/>
      <c r="AJ277" s="399"/>
      <c r="AK277" s="399"/>
      <c r="AL277" s="399"/>
      <c r="AM277" s="305"/>
    </row>
    <row r="278" spans="1:39" ht="15.5" hidden="1" outlineLevel="1">
      <c r="A278" s="487">
        <v>18</v>
      </c>
      <c r="B278" s="485" t="s">
        <v>109</v>
      </c>
      <c r="C278" s="290" t="s">
        <v>25</v>
      </c>
      <c r="D278" s="294"/>
      <c r="E278" s="294"/>
      <c r="F278" s="294"/>
      <c r="G278" s="294"/>
      <c r="H278" s="294"/>
      <c r="I278" s="294"/>
      <c r="J278" s="294"/>
      <c r="K278" s="294"/>
      <c r="L278" s="294"/>
      <c r="M278" s="294"/>
      <c r="N278" s="294">
        <v>12</v>
      </c>
      <c r="O278" s="294"/>
      <c r="P278" s="294"/>
      <c r="Q278" s="294"/>
      <c r="R278" s="294"/>
      <c r="S278" s="294"/>
      <c r="T278" s="294"/>
      <c r="U278" s="294"/>
      <c r="V278" s="294"/>
      <c r="W278" s="294"/>
      <c r="X278" s="294"/>
      <c r="Y278" s="400"/>
      <c r="Z278" s="386"/>
      <c r="AA278" s="386"/>
      <c r="AB278" s="386"/>
      <c r="AC278" s="386"/>
      <c r="AD278" s="386"/>
      <c r="AE278" s="386"/>
      <c r="AF278" s="391"/>
      <c r="AG278" s="391"/>
      <c r="AH278" s="391"/>
      <c r="AI278" s="391"/>
      <c r="AJ278" s="391"/>
      <c r="AK278" s="391"/>
      <c r="AL278" s="391"/>
      <c r="AM278" s="295">
        <f>SUM(Y278:AL278)</f>
        <v>0</v>
      </c>
    </row>
    <row r="279" spans="1:39" ht="15.5" hidden="1" outlineLevel="1">
      <c r="B279" s="293" t="s">
        <v>289</v>
      </c>
      <c r="C279" s="290" t="s">
        <v>163</v>
      </c>
      <c r="D279" s="294"/>
      <c r="E279" s="294"/>
      <c r="F279" s="294"/>
      <c r="G279" s="294"/>
      <c r="H279" s="294"/>
      <c r="I279" s="294"/>
      <c r="J279" s="294"/>
      <c r="K279" s="294"/>
      <c r="L279" s="294"/>
      <c r="M279" s="294"/>
      <c r="N279" s="294">
        <f>N278</f>
        <v>12</v>
      </c>
      <c r="O279" s="294"/>
      <c r="P279" s="294"/>
      <c r="Q279" s="294"/>
      <c r="R279" s="294"/>
      <c r="S279" s="294"/>
      <c r="T279" s="294"/>
      <c r="U279" s="294"/>
      <c r="V279" s="294"/>
      <c r="W279" s="294"/>
      <c r="X279" s="294"/>
      <c r="Y279" s="387">
        <f>Y278</f>
        <v>0</v>
      </c>
      <c r="Z279" s="387">
        <f t="shared" ref="Z279:AL279" si="333">Z278</f>
        <v>0</v>
      </c>
      <c r="AA279" s="387">
        <f t="shared" si="333"/>
        <v>0</v>
      </c>
      <c r="AB279" s="387">
        <f t="shared" si="333"/>
        <v>0</v>
      </c>
      <c r="AC279" s="387">
        <f t="shared" si="333"/>
        <v>0</v>
      </c>
      <c r="AD279" s="387">
        <f t="shared" si="333"/>
        <v>0</v>
      </c>
      <c r="AE279" s="387">
        <f t="shared" si="333"/>
        <v>0</v>
      </c>
      <c r="AF279" s="387">
        <f t="shared" si="333"/>
        <v>0</v>
      </c>
      <c r="AG279" s="387">
        <f t="shared" si="333"/>
        <v>0</v>
      </c>
      <c r="AH279" s="387">
        <f t="shared" si="333"/>
        <v>0</v>
      </c>
      <c r="AI279" s="387">
        <f t="shared" si="333"/>
        <v>0</v>
      </c>
      <c r="AJ279" s="387">
        <f t="shared" si="333"/>
        <v>0</v>
      </c>
      <c r="AK279" s="387">
        <f t="shared" si="333"/>
        <v>0</v>
      </c>
      <c r="AL279" s="387">
        <f t="shared" si="333"/>
        <v>0</v>
      </c>
      <c r="AM279" s="305"/>
    </row>
    <row r="280" spans="1:39" ht="15.5" hidden="1" outlineLevel="1">
      <c r="B280" s="319"/>
      <c r="C280" s="290"/>
      <c r="D280" s="290"/>
      <c r="E280" s="290"/>
      <c r="F280" s="290"/>
      <c r="G280" s="290"/>
      <c r="H280" s="290"/>
      <c r="I280" s="290"/>
      <c r="J280" s="290"/>
      <c r="K280" s="290"/>
      <c r="L280" s="290"/>
      <c r="M280" s="290"/>
      <c r="N280" s="290"/>
      <c r="O280" s="290"/>
      <c r="P280" s="290"/>
      <c r="Q280" s="290"/>
      <c r="R280" s="290"/>
      <c r="S280" s="290"/>
      <c r="T280" s="290"/>
      <c r="U280" s="290"/>
      <c r="V280" s="290"/>
      <c r="W280" s="290"/>
      <c r="X280" s="290"/>
      <c r="Y280" s="397"/>
      <c r="Z280" s="398"/>
      <c r="AA280" s="398"/>
      <c r="AB280" s="398"/>
      <c r="AC280" s="398"/>
      <c r="AD280" s="398"/>
      <c r="AE280" s="398"/>
      <c r="AF280" s="398"/>
      <c r="AG280" s="398"/>
      <c r="AH280" s="398"/>
      <c r="AI280" s="398"/>
      <c r="AJ280" s="398"/>
      <c r="AK280" s="398"/>
      <c r="AL280" s="398"/>
      <c r="AM280" s="296"/>
    </row>
    <row r="281" spans="1:39" ht="15.5" hidden="1" outlineLevel="1">
      <c r="A281" s="487">
        <v>19</v>
      </c>
      <c r="B281" s="485" t="s">
        <v>111</v>
      </c>
      <c r="C281" s="290" t="s">
        <v>25</v>
      </c>
      <c r="D281" s="294"/>
      <c r="E281" s="294"/>
      <c r="F281" s="294"/>
      <c r="G281" s="294"/>
      <c r="H281" s="294"/>
      <c r="I281" s="294"/>
      <c r="J281" s="294"/>
      <c r="K281" s="294"/>
      <c r="L281" s="294"/>
      <c r="M281" s="294"/>
      <c r="N281" s="294">
        <v>12</v>
      </c>
      <c r="O281" s="294"/>
      <c r="P281" s="294"/>
      <c r="Q281" s="294"/>
      <c r="R281" s="294"/>
      <c r="S281" s="294"/>
      <c r="T281" s="294"/>
      <c r="U281" s="294"/>
      <c r="V281" s="294"/>
      <c r="W281" s="294"/>
      <c r="X281" s="294"/>
      <c r="Y281" s="400"/>
      <c r="Z281" s="386"/>
      <c r="AA281" s="386"/>
      <c r="AB281" s="386"/>
      <c r="AC281" s="386"/>
      <c r="AD281" s="386"/>
      <c r="AE281" s="386"/>
      <c r="AF281" s="391"/>
      <c r="AG281" s="391"/>
      <c r="AH281" s="391"/>
      <c r="AI281" s="391"/>
      <c r="AJ281" s="391"/>
      <c r="AK281" s="391"/>
      <c r="AL281" s="391"/>
      <c r="AM281" s="295">
        <f>SUM(Y281:AL281)</f>
        <v>0</v>
      </c>
    </row>
    <row r="282" spans="1:39" ht="15.5" hidden="1" outlineLevel="1">
      <c r="B282" s="293" t="s">
        <v>289</v>
      </c>
      <c r="C282" s="290" t="s">
        <v>163</v>
      </c>
      <c r="D282" s="294"/>
      <c r="E282" s="294"/>
      <c r="F282" s="294"/>
      <c r="G282" s="294"/>
      <c r="H282" s="294"/>
      <c r="I282" s="294"/>
      <c r="J282" s="294"/>
      <c r="K282" s="294"/>
      <c r="L282" s="294"/>
      <c r="M282" s="294"/>
      <c r="N282" s="294">
        <f>N281</f>
        <v>12</v>
      </c>
      <c r="O282" s="294"/>
      <c r="P282" s="294"/>
      <c r="Q282" s="294"/>
      <c r="R282" s="294"/>
      <c r="S282" s="294"/>
      <c r="T282" s="294"/>
      <c r="U282" s="294"/>
      <c r="V282" s="294"/>
      <c r="W282" s="294"/>
      <c r="X282" s="294"/>
      <c r="Y282" s="387">
        <f>Y281</f>
        <v>0</v>
      </c>
      <c r="Z282" s="387">
        <f t="shared" ref="Z282:AL282" si="334">Z281</f>
        <v>0</v>
      </c>
      <c r="AA282" s="387">
        <f t="shared" si="334"/>
        <v>0</v>
      </c>
      <c r="AB282" s="387">
        <f t="shared" si="334"/>
        <v>0</v>
      </c>
      <c r="AC282" s="387">
        <f t="shared" si="334"/>
        <v>0</v>
      </c>
      <c r="AD282" s="387">
        <f t="shared" si="334"/>
        <v>0</v>
      </c>
      <c r="AE282" s="387">
        <f t="shared" si="334"/>
        <v>0</v>
      </c>
      <c r="AF282" s="387">
        <f t="shared" si="334"/>
        <v>0</v>
      </c>
      <c r="AG282" s="387">
        <f t="shared" si="334"/>
        <v>0</v>
      </c>
      <c r="AH282" s="387">
        <f t="shared" si="334"/>
        <v>0</v>
      </c>
      <c r="AI282" s="387">
        <f t="shared" si="334"/>
        <v>0</v>
      </c>
      <c r="AJ282" s="387">
        <f t="shared" si="334"/>
        <v>0</v>
      </c>
      <c r="AK282" s="387">
        <f t="shared" si="334"/>
        <v>0</v>
      </c>
      <c r="AL282" s="387">
        <f t="shared" si="334"/>
        <v>0</v>
      </c>
      <c r="AM282" s="296"/>
    </row>
    <row r="283" spans="1:39" ht="15.5" hidden="1" outlineLevel="1">
      <c r="B283" s="319"/>
      <c r="C283" s="290"/>
      <c r="D283" s="290"/>
      <c r="E283" s="290"/>
      <c r="F283" s="290"/>
      <c r="G283" s="290"/>
      <c r="H283" s="290"/>
      <c r="I283" s="290"/>
      <c r="J283" s="290"/>
      <c r="K283" s="290"/>
      <c r="L283" s="290"/>
      <c r="M283" s="290"/>
      <c r="N283" s="290"/>
      <c r="O283" s="290"/>
      <c r="P283" s="290"/>
      <c r="Q283" s="290"/>
      <c r="R283" s="290"/>
      <c r="S283" s="290"/>
      <c r="T283" s="290"/>
      <c r="U283" s="290"/>
      <c r="V283" s="290"/>
      <c r="W283" s="290"/>
      <c r="X283" s="290"/>
      <c r="Y283" s="388"/>
      <c r="Z283" s="388"/>
      <c r="AA283" s="388"/>
      <c r="AB283" s="388"/>
      <c r="AC283" s="388"/>
      <c r="AD283" s="388"/>
      <c r="AE283" s="388"/>
      <c r="AF283" s="388"/>
      <c r="AG283" s="388"/>
      <c r="AH283" s="388"/>
      <c r="AI283" s="388"/>
      <c r="AJ283" s="388"/>
      <c r="AK283" s="388"/>
      <c r="AL283" s="388"/>
      <c r="AM283" s="305"/>
    </row>
    <row r="284" spans="1:39" ht="15.5" hidden="1" outlineLevel="1">
      <c r="A284" s="487">
        <v>20</v>
      </c>
      <c r="B284" s="485" t="s">
        <v>110</v>
      </c>
      <c r="C284" s="290" t="s">
        <v>25</v>
      </c>
      <c r="D284" s="294"/>
      <c r="E284" s="294"/>
      <c r="F284" s="294"/>
      <c r="G284" s="294"/>
      <c r="H284" s="294"/>
      <c r="I284" s="294"/>
      <c r="J284" s="294"/>
      <c r="K284" s="294"/>
      <c r="L284" s="294"/>
      <c r="M284" s="294"/>
      <c r="N284" s="294">
        <v>12</v>
      </c>
      <c r="O284" s="294"/>
      <c r="P284" s="294"/>
      <c r="Q284" s="294"/>
      <c r="R284" s="294"/>
      <c r="S284" s="294"/>
      <c r="T284" s="294"/>
      <c r="U284" s="294"/>
      <c r="V284" s="294"/>
      <c r="W284" s="294"/>
      <c r="X284" s="294"/>
      <c r="Y284" s="400"/>
      <c r="Z284" s="386"/>
      <c r="AA284" s="386"/>
      <c r="AB284" s="386"/>
      <c r="AC284" s="386"/>
      <c r="AD284" s="386"/>
      <c r="AE284" s="386"/>
      <c r="AF284" s="391"/>
      <c r="AG284" s="391"/>
      <c r="AH284" s="391"/>
      <c r="AI284" s="391"/>
      <c r="AJ284" s="391"/>
      <c r="AK284" s="391"/>
      <c r="AL284" s="391"/>
      <c r="AM284" s="295">
        <f>SUM(Y284:AL284)</f>
        <v>0</v>
      </c>
    </row>
    <row r="285" spans="1:39" ht="15.5" hidden="1" outlineLevel="1">
      <c r="B285" s="293" t="s">
        <v>289</v>
      </c>
      <c r="C285" s="290" t="s">
        <v>163</v>
      </c>
      <c r="D285" s="294"/>
      <c r="E285" s="294"/>
      <c r="F285" s="294"/>
      <c r="G285" s="294"/>
      <c r="H285" s="294"/>
      <c r="I285" s="294"/>
      <c r="J285" s="294"/>
      <c r="K285" s="294"/>
      <c r="L285" s="294"/>
      <c r="M285" s="294"/>
      <c r="N285" s="294">
        <f>N284</f>
        <v>12</v>
      </c>
      <c r="O285" s="294"/>
      <c r="P285" s="294"/>
      <c r="Q285" s="294"/>
      <c r="R285" s="294"/>
      <c r="S285" s="294"/>
      <c r="T285" s="294"/>
      <c r="U285" s="294"/>
      <c r="V285" s="294"/>
      <c r="W285" s="294"/>
      <c r="X285" s="294"/>
      <c r="Y285" s="387">
        <f t="shared" ref="Y285:AL285" si="335">Y284</f>
        <v>0</v>
      </c>
      <c r="Z285" s="387">
        <f t="shared" si="335"/>
        <v>0</v>
      </c>
      <c r="AA285" s="387">
        <f t="shared" si="335"/>
        <v>0</v>
      </c>
      <c r="AB285" s="387">
        <f t="shared" si="335"/>
        <v>0</v>
      </c>
      <c r="AC285" s="387">
        <f t="shared" si="335"/>
        <v>0</v>
      </c>
      <c r="AD285" s="387">
        <f t="shared" si="335"/>
        <v>0</v>
      </c>
      <c r="AE285" s="387">
        <f t="shared" si="335"/>
        <v>0</v>
      </c>
      <c r="AF285" s="387">
        <f t="shared" si="335"/>
        <v>0</v>
      </c>
      <c r="AG285" s="387">
        <f t="shared" si="335"/>
        <v>0</v>
      </c>
      <c r="AH285" s="387">
        <f t="shared" si="335"/>
        <v>0</v>
      </c>
      <c r="AI285" s="387">
        <f t="shared" si="335"/>
        <v>0</v>
      </c>
      <c r="AJ285" s="387">
        <f t="shared" si="335"/>
        <v>0</v>
      </c>
      <c r="AK285" s="387">
        <f t="shared" si="335"/>
        <v>0</v>
      </c>
      <c r="AL285" s="387">
        <f t="shared" si="335"/>
        <v>0</v>
      </c>
      <c r="AM285" s="305"/>
    </row>
    <row r="286" spans="1:39" ht="15.5" hidden="1" outlineLevel="1">
      <c r="B286" s="320"/>
      <c r="C286" s="299"/>
      <c r="D286" s="290"/>
      <c r="E286" s="290"/>
      <c r="F286" s="290"/>
      <c r="G286" s="290"/>
      <c r="H286" s="290"/>
      <c r="I286" s="290"/>
      <c r="J286" s="290"/>
      <c r="K286" s="290"/>
      <c r="L286" s="290"/>
      <c r="M286" s="290"/>
      <c r="N286" s="299"/>
      <c r="O286" s="290"/>
      <c r="P286" s="290"/>
      <c r="Q286" s="290"/>
      <c r="R286" s="290"/>
      <c r="S286" s="290"/>
      <c r="T286" s="290"/>
      <c r="U286" s="290"/>
      <c r="V286" s="290"/>
      <c r="W286" s="290"/>
      <c r="X286" s="290"/>
      <c r="Y286" s="388"/>
      <c r="Z286" s="388"/>
      <c r="AA286" s="388"/>
      <c r="AB286" s="388"/>
      <c r="AC286" s="388"/>
      <c r="AD286" s="388"/>
      <c r="AE286" s="388"/>
      <c r="AF286" s="388"/>
      <c r="AG286" s="388"/>
      <c r="AH286" s="388"/>
      <c r="AI286" s="388"/>
      <c r="AJ286" s="388"/>
      <c r="AK286" s="388"/>
      <c r="AL286" s="388"/>
      <c r="AM286" s="305"/>
    </row>
    <row r="287" spans="1:39" ht="15.5" outlineLevel="1">
      <c r="B287" s="483" t="s">
        <v>502</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396"/>
      <c r="Z287" s="399"/>
      <c r="AA287" s="399"/>
      <c r="AB287" s="399"/>
      <c r="AC287" s="399"/>
      <c r="AD287" s="399"/>
      <c r="AE287" s="399"/>
      <c r="AF287" s="399"/>
      <c r="AG287" s="399"/>
      <c r="AH287" s="399"/>
      <c r="AI287" s="399"/>
      <c r="AJ287" s="399"/>
      <c r="AK287" s="399"/>
      <c r="AL287" s="399"/>
      <c r="AM287" s="305"/>
    </row>
    <row r="288" spans="1:39" ht="15.5" outlineLevel="1">
      <c r="B288" s="287" t="s">
        <v>498</v>
      </c>
      <c r="C288" s="290"/>
      <c r="D288" s="290"/>
      <c r="E288" s="290"/>
      <c r="F288" s="290"/>
      <c r="G288" s="290"/>
      <c r="H288" s="290"/>
      <c r="I288" s="290"/>
      <c r="J288" s="290"/>
      <c r="K288" s="290"/>
      <c r="L288" s="290"/>
      <c r="M288" s="290"/>
      <c r="N288" s="290"/>
      <c r="O288" s="290"/>
      <c r="P288" s="290"/>
      <c r="Q288" s="290"/>
      <c r="R288" s="290"/>
      <c r="S288" s="290"/>
      <c r="T288" s="290"/>
      <c r="U288" s="290"/>
      <c r="V288" s="290"/>
      <c r="W288" s="290"/>
      <c r="X288" s="290"/>
      <c r="Y288" s="396"/>
      <c r="Z288" s="399"/>
      <c r="AA288" s="399"/>
      <c r="AB288" s="399"/>
      <c r="AC288" s="399"/>
      <c r="AD288" s="399"/>
      <c r="AE288" s="399"/>
      <c r="AF288" s="399"/>
      <c r="AG288" s="399"/>
      <c r="AH288" s="399"/>
      <c r="AI288" s="399"/>
      <c r="AJ288" s="399"/>
      <c r="AK288" s="399"/>
      <c r="AL288" s="399"/>
      <c r="AM288" s="305"/>
    </row>
    <row r="289" spans="1:39" ht="15.5" outlineLevel="1">
      <c r="A289" s="487">
        <v>21</v>
      </c>
      <c r="B289" s="485" t="s">
        <v>113</v>
      </c>
      <c r="C289" s="812" t="s">
        <v>25</v>
      </c>
      <c r="D289" s="294">
        <v>2980023</v>
      </c>
      <c r="E289" s="294">
        <v>2980023</v>
      </c>
      <c r="F289" s="294">
        <v>2980023</v>
      </c>
      <c r="G289" s="294">
        <v>2980023</v>
      </c>
      <c r="H289" s="294">
        <v>2980023</v>
      </c>
      <c r="I289" s="294">
        <v>2980023</v>
      </c>
      <c r="J289" s="294">
        <v>2980023</v>
      </c>
      <c r="K289" s="294">
        <v>2979581</v>
      </c>
      <c r="L289" s="294">
        <v>2979581</v>
      </c>
      <c r="M289" s="294">
        <v>2966301</v>
      </c>
      <c r="N289" s="812"/>
      <c r="O289" s="294">
        <v>194</v>
      </c>
      <c r="P289" s="294">
        <v>194</v>
      </c>
      <c r="Q289" s="294">
        <v>194</v>
      </c>
      <c r="R289" s="294">
        <v>194</v>
      </c>
      <c r="S289" s="294">
        <v>194</v>
      </c>
      <c r="T289" s="294">
        <v>194</v>
      </c>
      <c r="U289" s="294">
        <v>194</v>
      </c>
      <c r="V289" s="294">
        <v>194</v>
      </c>
      <c r="W289" s="294">
        <v>194</v>
      </c>
      <c r="X289" s="294">
        <v>193</v>
      </c>
      <c r="Y289" s="814">
        <v>1</v>
      </c>
      <c r="Z289" s="814"/>
      <c r="AA289" s="814"/>
      <c r="AB289" s="814"/>
      <c r="AC289" s="814"/>
      <c r="AD289" s="814"/>
      <c r="AE289" s="814"/>
      <c r="AF289" s="814"/>
      <c r="AG289" s="814"/>
      <c r="AH289" s="814"/>
      <c r="AI289" s="814"/>
      <c r="AJ289" s="814"/>
      <c r="AK289" s="814"/>
      <c r="AL289" s="814"/>
      <c r="AM289" s="295">
        <f>SUM(Y289:AL289)</f>
        <v>1</v>
      </c>
    </row>
    <row r="290" spans="1:39" ht="15.5" outlineLevel="1">
      <c r="B290" s="293" t="s">
        <v>289</v>
      </c>
      <c r="C290" s="812" t="s">
        <v>163</v>
      </c>
      <c r="D290" s="294">
        <v>331839</v>
      </c>
      <c r="E290" s="294">
        <v>331839</v>
      </c>
      <c r="F290" s="294">
        <v>331839</v>
      </c>
      <c r="G290" s="294">
        <v>331839</v>
      </c>
      <c r="H290" s="294">
        <v>331839</v>
      </c>
      <c r="I290" s="294">
        <v>331839</v>
      </c>
      <c r="J290" s="294">
        <v>331839</v>
      </c>
      <c r="K290" s="294">
        <v>331809</v>
      </c>
      <c r="L290" s="294">
        <v>331809</v>
      </c>
      <c r="M290" s="294">
        <v>332300</v>
      </c>
      <c r="N290" s="812"/>
      <c r="O290" s="294">
        <v>21</v>
      </c>
      <c r="P290" s="294">
        <v>21</v>
      </c>
      <c r="Q290" s="294">
        <v>21</v>
      </c>
      <c r="R290" s="294">
        <v>21</v>
      </c>
      <c r="S290" s="294">
        <v>21</v>
      </c>
      <c r="T290" s="294">
        <v>21</v>
      </c>
      <c r="U290" s="294">
        <v>21</v>
      </c>
      <c r="V290" s="294">
        <v>21</v>
      </c>
      <c r="W290" s="294">
        <v>21</v>
      </c>
      <c r="X290" s="294">
        <v>21</v>
      </c>
      <c r="Y290" s="816">
        <v>1</v>
      </c>
      <c r="Z290" s="816">
        <f t="shared" ref="Z290:AL290" si="336">Z289</f>
        <v>0</v>
      </c>
      <c r="AA290" s="816">
        <f t="shared" si="336"/>
        <v>0</v>
      </c>
      <c r="AB290" s="816">
        <f t="shared" si="336"/>
        <v>0</v>
      </c>
      <c r="AC290" s="816">
        <f t="shared" si="336"/>
        <v>0</v>
      </c>
      <c r="AD290" s="816">
        <f t="shared" si="336"/>
        <v>0</v>
      </c>
      <c r="AE290" s="816">
        <f t="shared" si="336"/>
        <v>0</v>
      </c>
      <c r="AF290" s="816">
        <f t="shared" si="336"/>
        <v>0</v>
      </c>
      <c r="AG290" s="816">
        <f t="shared" si="336"/>
        <v>0</v>
      </c>
      <c r="AH290" s="816">
        <f t="shared" si="336"/>
        <v>0</v>
      </c>
      <c r="AI290" s="816">
        <f t="shared" si="336"/>
        <v>0</v>
      </c>
      <c r="AJ290" s="816">
        <f t="shared" si="336"/>
        <v>0</v>
      </c>
      <c r="AK290" s="816">
        <f t="shared" si="336"/>
        <v>0</v>
      </c>
      <c r="AL290" s="816">
        <f t="shared" si="336"/>
        <v>0</v>
      </c>
      <c r="AM290" s="305"/>
    </row>
    <row r="291" spans="1:39" ht="15.5" outlineLevel="1">
      <c r="B291" s="293"/>
      <c r="C291" s="812"/>
      <c r="D291" s="812"/>
      <c r="E291" s="812"/>
      <c r="F291" s="812"/>
      <c r="G291" s="812"/>
      <c r="H291" s="812"/>
      <c r="I291" s="812"/>
      <c r="J291" s="812"/>
      <c r="K291" s="812"/>
      <c r="L291" s="812"/>
      <c r="M291" s="812"/>
      <c r="N291" s="812"/>
      <c r="O291" s="812"/>
      <c r="P291" s="812"/>
      <c r="Q291" s="812"/>
      <c r="R291" s="812"/>
      <c r="S291" s="812"/>
      <c r="T291" s="812"/>
      <c r="U291" s="812"/>
      <c r="V291" s="812"/>
      <c r="W291" s="812"/>
      <c r="X291" s="812"/>
      <c r="Y291" s="830"/>
      <c r="Z291" s="901"/>
      <c r="AA291" s="901"/>
      <c r="AB291" s="901"/>
      <c r="AC291" s="901"/>
      <c r="AD291" s="901"/>
      <c r="AE291" s="901"/>
      <c r="AF291" s="901"/>
      <c r="AG291" s="901"/>
      <c r="AH291" s="901"/>
      <c r="AI291" s="901"/>
      <c r="AJ291" s="901"/>
      <c r="AK291" s="901"/>
      <c r="AL291" s="901"/>
      <c r="AM291" s="305"/>
    </row>
    <row r="292" spans="1:39" ht="31" outlineLevel="1">
      <c r="A292" s="487">
        <v>22</v>
      </c>
      <c r="B292" s="485" t="s">
        <v>114</v>
      </c>
      <c r="C292" s="812" t="s">
        <v>25</v>
      </c>
      <c r="D292" s="294">
        <v>547288</v>
      </c>
      <c r="E292" s="294">
        <v>547288</v>
      </c>
      <c r="F292" s="294">
        <v>547288</v>
      </c>
      <c r="G292" s="294">
        <v>547288</v>
      </c>
      <c r="H292" s="294">
        <v>547288</v>
      </c>
      <c r="I292" s="294">
        <v>547288</v>
      </c>
      <c r="J292" s="294">
        <v>547288</v>
      </c>
      <c r="K292" s="294">
        <v>547288</v>
      </c>
      <c r="L292" s="294">
        <v>547288</v>
      </c>
      <c r="M292" s="294">
        <v>547288</v>
      </c>
      <c r="N292" s="812"/>
      <c r="O292" s="294">
        <v>161</v>
      </c>
      <c r="P292" s="294">
        <v>161</v>
      </c>
      <c r="Q292" s="294">
        <v>161</v>
      </c>
      <c r="R292" s="294">
        <v>161</v>
      </c>
      <c r="S292" s="294">
        <v>161</v>
      </c>
      <c r="T292" s="294">
        <v>161</v>
      </c>
      <c r="U292" s="294">
        <v>161</v>
      </c>
      <c r="V292" s="294">
        <v>161</v>
      </c>
      <c r="W292" s="294">
        <v>161</v>
      </c>
      <c r="X292" s="294">
        <v>161</v>
      </c>
      <c r="Y292" s="814">
        <v>1</v>
      </c>
      <c r="Z292" s="814"/>
      <c r="AA292" s="814"/>
      <c r="AB292" s="814"/>
      <c r="AC292" s="814"/>
      <c r="AD292" s="814"/>
      <c r="AE292" s="814"/>
      <c r="AF292" s="814"/>
      <c r="AG292" s="814"/>
      <c r="AH292" s="814"/>
      <c r="AI292" s="814"/>
      <c r="AJ292" s="814"/>
      <c r="AK292" s="814"/>
      <c r="AL292" s="814"/>
      <c r="AM292" s="295">
        <f>SUM(Y292:AL292)</f>
        <v>1</v>
      </c>
    </row>
    <row r="293" spans="1:39" ht="15.5" outlineLevel="1">
      <c r="B293" s="293" t="s">
        <v>289</v>
      </c>
      <c r="C293" s="812" t="s">
        <v>163</v>
      </c>
      <c r="D293" s="294">
        <v>5804</v>
      </c>
      <c r="E293" s="294">
        <v>5804</v>
      </c>
      <c r="F293" s="294">
        <v>5804</v>
      </c>
      <c r="G293" s="294">
        <v>5804</v>
      </c>
      <c r="H293" s="294">
        <v>5804</v>
      </c>
      <c r="I293" s="294">
        <v>5804</v>
      </c>
      <c r="J293" s="294">
        <v>5804</v>
      </c>
      <c r="K293" s="294">
        <v>5804</v>
      </c>
      <c r="L293" s="294">
        <v>5804</v>
      </c>
      <c r="M293" s="294">
        <v>5804</v>
      </c>
      <c r="N293" s="812"/>
      <c r="O293" s="294">
        <v>2</v>
      </c>
      <c r="P293" s="294">
        <v>2</v>
      </c>
      <c r="Q293" s="294">
        <v>2</v>
      </c>
      <c r="R293" s="294">
        <v>2</v>
      </c>
      <c r="S293" s="294">
        <v>2</v>
      </c>
      <c r="T293" s="294">
        <v>2</v>
      </c>
      <c r="U293" s="294">
        <v>2</v>
      </c>
      <c r="V293" s="294">
        <v>2</v>
      </c>
      <c r="W293" s="294">
        <v>2</v>
      </c>
      <c r="X293" s="294">
        <v>2</v>
      </c>
      <c r="Y293" s="816">
        <f>Y292</f>
        <v>1</v>
      </c>
      <c r="Z293" s="816">
        <f t="shared" ref="Z293:AL293" si="337">Z292</f>
        <v>0</v>
      </c>
      <c r="AA293" s="816">
        <f t="shared" si="337"/>
        <v>0</v>
      </c>
      <c r="AB293" s="816">
        <f t="shared" si="337"/>
        <v>0</v>
      </c>
      <c r="AC293" s="816">
        <f t="shared" si="337"/>
        <v>0</v>
      </c>
      <c r="AD293" s="816">
        <f t="shared" si="337"/>
        <v>0</v>
      </c>
      <c r="AE293" s="816">
        <f t="shared" si="337"/>
        <v>0</v>
      </c>
      <c r="AF293" s="816">
        <f t="shared" si="337"/>
        <v>0</v>
      </c>
      <c r="AG293" s="816">
        <f t="shared" si="337"/>
        <v>0</v>
      </c>
      <c r="AH293" s="816">
        <f t="shared" si="337"/>
        <v>0</v>
      </c>
      <c r="AI293" s="816">
        <f t="shared" si="337"/>
        <v>0</v>
      </c>
      <c r="AJ293" s="816">
        <f t="shared" si="337"/>
        <v>0</v>
      </c>
      <c r="AK293" s="816">
        <f t="shared" si="337"/>
        <v>0</v>
      </c>
      <c r="AL293" s="816">
        <f t="shared" si="337"/>
        <v>0</v>
      </c>
      <c r="AM293" s="305"/>
    </row>
    <row r="294" spans="1:39" ht="15.5" outlineLevel="1">
      <c r="B294" s="293"/>
      <c r="C294" s="812"/>
      <c r="D294" s="812"/>
      <c r="E294" s="812"/>
      <c r="F294" s="812"/>
      <c r="G294" s="812"/>
      <c r="H294" s="812"/>
      <c r="I294" s="812"/>
      <c r="J294" s="812"/>
      <c r="K294" s="812"/>
      <c r="L294" s="812"/>
      <c r="M294" s="812"/>
      <c r="N294" s="812"/>
      <c r="O294" s="812"/>
      <c r="P294" s="812"/>
      <c r="Q294" s="812"/>
      <c r="R294" s="812"/>
      <c r="S294" s="812"/>
      <c r="T294" s="812"/>
      <c r="U294" s="812"/>
      <c r="V294" s="812"/>
      <c r="W294" s="812"/>
      <c r="X294" s="812"/>
      <c r="Y294" s="830"/>
      <c r="Z294" s="901"/>
      <c r="AA294" s="901"/>
      <c r="AB294" s="901"/>
      <c r="AC294" s="901"/>
      <c r="AD294" s="901"/>
      <c r="AE294" s="901"/>
      <c r="AF294" s="901"/>
      <c r="AG294" s="901"/>
      <c r="AH294" s="901"/>
      <c r="AI294" s="901"/>
      <c r="AJ294" s="901"/>
      <c r="AK294" s="901"/>
      <c r="AL294" s="901"/>
      <c r="AM294" s="305"/>
    </row>
    <row r="295" spans="1:39" ht="31" hidden="1" outlineLevel="1">
      <c r="A295" s="487">
        <v>23</v>
      </c>
      <c r="B295" s="485" t="s">
        <v>115</v>
      </c>
      <c r="C295" s="812" t="s">
        <v>25</v>
      </c>
      <c r="D295" s="294"/>
      <c r="E295" s="294"/>
      <c r="F295" s="294"/>
      <c r="G295" s="294"/>
      <c r="H295" s="294"/>
      <c r="I295" s="294"/>
      <c r="J295" s="294"/>
      <c r="K295" s="294"/>
      <c r="L295" s="294"/>
      <c r="M295" s="294"/>
      <c r="N295" s="812"/>
      <c r="O295" s="294"/>
      <c r="P295" s="294"/>
      <c r="Q295" s="294"/>
      <c r="R295" s="294"/>
      <c r="S295" s="294"/>
      <c r="T295" s="294"/>
      <c r="U295" s="294"/>
      <c r="V295" s="294"/>
      <c r="W295" s="294"/>
      <c r="X295" s="294"/>
      <c r="Y295" s="814"/>
      <c r="Z295" s="814"/>
      <c r="AA295" s="814"/>
      <c r="AB295" s="814"/>
      <c r="AC295" s="814"/>
      <c r="AD295" s="814"/>
      <c r="AE295" s="814"/>
      <c r="AF295" s="814"/>
      <c r="AG295" s="814"/>
      <c r="AH295" s="814"/>
      <c r="AI295" s="814"/>
      <c r="AJ295" s="814"/>
      <c r="AK295" s="814"/>
      <c r="AL295" s="814"/>
      <c r="AM295" s="295">
        <f>SUM(Y295:AL295)</f>
        <v>0</v>
      </c>
    </row>
    <row r="296" spans="1:39" ht="15.5" hidden="1" outlineLevel="1">
      <c r="B296" s="293" t="s">
        <v>289</v>
      </c>
      <c r="C296" s="812" t="s">
        <v>163</v>
      </c>
      <c r="D296" s="294"/>
      <c r="E296" s="294"/>
      <c r="F296" s="294"/>
      <c r="G296" s="294"/>
      <c r="H296" s="294"/>
      <c r="I296" s="294"/>
      <c r="J296" s="294"/>
      <c r="K296" s="294"/>
      <c r="L296" s="294"/>
      <c r="M296" s="294"/>
      <c r="N296" s="812"/>
      <c r="O296" s="294"/>
      <c r="P296" s="294"/>
      <c r="Q296" s="294"/>
      <c r="R296" s="294"/>
      <c r="S296" s="294"/>
      <c r="T296" s="294"/>
      <c r="U296" s="294"/>
      <c r="V296" s="294"/>
      <c r="W296" s="294"/>
      <c r="X296" s="294"/>
      <c r="Y296" s="816">
        <f>Y295</f>
        <v>0</v>
      </c>
      <c r="Z296" s="816">
        <f t="shared" ref="Z296:AL296" si="338">Z295</f>
        <v>0</v>
      </c>
      <c r="AA296" s="816">
        <f t="shared" si="338"/>
        <v>0</v>
      </c>
      <c r="AB296" s="816">
        <f t="shared" si="338"/>
        <v>0</v>
      </c>
      <c r="AC296" s="816">
        <f t="shared" si="338"/>
        <v>0</v>
      </c>
      <c r="AD296" s="816">
        <f t="shared" si="338"/>
        <v>0</v>
      </c>
      <c r="AE296" s="816">
        <f t="shared" si="338"/>
        <v>0</v>
      </c>
      <c r="AF296" s="816">
        <f t="shared" si="338"/>
        <v>0</v>
      </c>
      <c r="AG296" s="816">
        <f t="shared" si="338"/>
        <v>0</v>
      </c>
      <c r="AH296" s="816">
        <f t="shared" si="338"/>
        <v>0</v>
      </c>
      <c r="AI296" s="816">
        <f t="shared" si="338"/>
        <v>0</v>
      </c>
      <c r="AJ296" s="816">
        <f t="shared" si="338"/>
        <v>0</v>
      </c>
      <c r="AK296" s="816">
        <f t="shared" si="338"/>
        <v>0</v>
      </c>
      <c r="AL296" s="816">
        <f t="shared" si="338"/>
        <v>0</v>
      </c>
      <c r="AM296" s="305"/>
    </row>
    <row r="297" spans="1:39" ht="15.5" hidden="1" outlineLevel="1">
      <c r="B297" s="319"/>
      <c r="C297" s="812"/>
      <c r="D297" s="812"/>
      <c r="E297" s="812"/>
      <c r="F297" s="812"/>
      <c r="G297" s="812"/>
      <c r="H297" s="812"/>
      <c r="I297" s="812"/>
      <c r="J297" s="812"/>
      <c r="K297" s="812"/>
      <c r="L297" s="812"/>
      <c r="M297" s="812"/>
      <c r="N297" s="812"/>
      <c r="O297" s="812"/>
      <c r="P297" s="812"/>
      <c r="Q297" s="812"/>
      <c r="R297" s="812"/>
      <c r="S297" s="812"/>
      <c r="T297" s="812"/>
      <c r="U297" s="812"/>
      <c r="V297" s="812"/>
      <c r="W297" s="812"/>
      <c r="X297" s="812"/>
      <c r="Y297" s="830"/>
      <c r="Z297" s="901"/>
      <c r="AA297" s="901"/>
      <c r="AB297" s="901"/>
      <c r="AC297" s="901"/>
      <c r="AD297" s="901"/>
      <c r="AE297" s="901"/>
      <c r="AF297" s="901"/>
      <c r="AG297" s="901"/>
      <c r="AH297" s="901"/>
      <c r="AI297" s="901"/>
      <c r="AJ297" s="901"/>
      <c r="AK297" s="901"/>
      <c r="AL297" s="901"/>
      <c r="AM297" s="305"/>
    </row>
    <row r="298" spans="1:39" ht="15.5" outlineLevel="1">
      <c r="A298" s="487">
        <v>24</v>
      </c>
      <c r="B298" s="485" t="s">
        <v>116</v>
      </c>
      <c r="C298" s="812" t="s">
        <v>25</v>
      </c>
      <c r="D298" s="294">
        <v>90903</v>
      </c>
      <c r="E298" s="294">
        <v>90903</v>
      </c>
      <c r="F298" s="294">
        <v>90903</v>
      </c>
      <c r="G298" s="294">
        <v>90903</v>
      </c>
      <c r="H298" s="294">
        <v>90903</v>
      </c>
      <c r="I298" s="294">
        <v>90903</v>
      </c>
      <c r="J298" s="294">
        <v>90903</v>
      </c>
      <c r="K298" s="294">
        <v>90903</v>
      </c>
      <c r="L298" s="294">
        <v>90903</v>
      </c>
      <c r="M298" s="294">
        <v>89574</v>
      </c>
      <c r="N298" s="812"/>
      <c r="O298" s="294">
        <v>12</v>
      </c>
      <c r="P298" s="294">
        <v>12</v>
      </c>
      <c r="Q298" s="294">
        <v>12</v>
      </c>
      <c r="R298" s="294">
        <v>12</v>
      </c>
      <c r="S298" s="294">
        <v>12</v>
      </c>
      <c r="T298" s="294">
        <v>12</v>
      </c>
      <c r="U298" s="294">
        <v>12</v>
      </c>
      <c r="V298" s="294">
        <v>12</v>
      </c>
      <c r="W298" s="294">
        <v>12</v>
      </c>
      <c r="X298" s="294">
        <v>12</v>
      </c>
      <c r="Y298" s="814">
        <v>1</v>
      </c>
      <c r="Z298" s="814"/>
      <c r="AA298" s="814"/>
      <c r="AB298" s="814"/>
      <c r="AC298" s="814"/>
      <c r="AD298" s="814"/>
      <c r="AE298" s="814"/>
      <c r="AF298" s="814"/>
      <c r="AG298" s="814"/>
      <c r="AH298" s="814"/>
      <c r="AI298" s="814"/>
      <c r="AJ298" s="814"/>
      <c r="AK298" s="814"/>
      <c r="AL298" s="814"/>
      <c r="AM298" s="295">
        <f>SUM(Y298:AL298)</f>
        <v>1</v>
      </c>
    </row>
    <row r="299" spans="1:39" ht="15.5" outlineLevel="1">
      <c r="B299" s="293" t="s">
        <v>289</v>
      </c>
      <c r="C299" s="812" t="s">
        <v>163</v>
      </c>
      <c r="D299" s="294"/>
      <c r="E299" s="294"/>
      <c r="F299" s="294"/>
      <c r="G299" s="294"/>
      <c r="H299" s="294"/>
      <c r="I299" s="294"/>
      <c r="J299" s="294"/>
      <c r="K299" s="294"/>
      <c r="L299" s="294"/>
      <c r="M299" s="294"/>
      <c r="N299" s="812"/>
      <c r="O299" s="294"/>
      <c r="P299" s="294"/>
      <c r="Q299" s="294"/>
      <c r="R299" s="294"/>
      <c r="S299" s="294"/>
      <c r="T299" s="294"/>
      <c r="U299" s="294"/>
      <c r="V299" s="294"/>
      <c r="W299" s="294"/>
      <c r="X299" s="294"/>
      <c r="Y299" s="816">
        <f>Y298</f>
        <v>1</v>
      </c>
      <c r="Z299" s="816">
        <f t="shared" ref="Z299:AL299" si="339">Z298</f>
        <v>0</v>
      </c>
      <c r="AA299" s="816">
        <f t="shared" si="339"/>
        <v>0</v>
      </c>
      <c r="AB299" s="816">
        <f t="shared" si="339"/>
        <v>0</v>
      </c>
      <c r="AC299" s="816">
        <f t="shared" si="339"/>
        <v>0</v>
      </c>
      <c r="AD299" s="816">
        <f t="shared" si="339"/>
        <v>0</v>
      </c>
      <c r="AE299" s="816">
        <f t="shared" si="339"/>
        <v>0</v>
      </c>
      <c r="AF299" s="816">
        <f t="shared" si="339"/>
        <v>0</v>
      </c>
      <c r="AG299" s="816">
        <f t="shared" si="339"/>
        <v>0</v>
      </c>
      <c r="AH299" s="816">
        <f t="shared" si="339"/>
        <v>0</v>
      </c>
      <c r="AI299" s="816">
        <f t="shared" si="339"/>
        <v>0</v>
      </c>
      <c r="AJ299" s="816">
        <f t="shared" si="339"/>
        <v>0</v>
      </c>
      <c r="AK299" s="816">
        <f t="shared" si="339"/>
        <v>0</v>
      </c>
      <c r="AL299" s="816">
        <f t="shared" si="339"/>
        <v>0</v>
      </c>
      <c r="AM299" s="305"/>
    </row>
    <row r="300" spans="1:39" ht="15.5" outlineLevel="1">
      <c r="B300" s="293"/>
      <c r="C300" s="812"/>
      <c r="D300" s="812"/>
      <c r="E300" s="812"/>
      <c r="F300" s="812"/>
      <c r="G300" s="812"/>
      <c r="H300" s="812"/>
      <c r="I300" s="812"/>
      <c r="J300" s="812"/>
      <c r="K300" s="812"/>
      <c r="L300" s="812"/>
      <c r="M300" s="812"/>
      <c r="N300" s="812"/>
      <c r="O300" s="812"/>
      <c r="P300" s="812"/>
      <c r="Q300" s="812"/>
      <c r="R300" s="812"/>
      <c r="S300" s="812"/>
      <c r="T300" s="812"/>
      <c r="U300" s="812"/>
      <c r="V300" s="812"/>
      <c r="W300" s="812"/>
      <c r="X300" s="812"/>
      <c r="Y300" s="818"/>
      <c r="Z300" s="901"/>
      <c r="AA300" s="901"/>
      <c r="AB300" s="901"/>
      <c r="AC300" s="901"/>
      <c r="AD300" s="901"/>
      <c r="AE300" s="901"/>
      <c r="AF300" s="901"/>
      <c r="AG300" s="901"/>
      <c r="AH300" s="901"/>
      <c r="AI300" s="901"/>
      <c r="AJ300" s="901"/>
      <c r="AK300" s="901"/>
      <c r="AL300" s="901"/>
      <c r="AM300" s="305"/>
    </row>
    <row r="301" spans="1:39" ht="15.5" outlineLevel="1">
      <c r="B301" s="287" t="s">
        <v>499</v>
      </c>
      <c r="C301" s="812"/>
      <c r="D301" s="812"/>
      <c r="E301" s="812"/>
      <c r="F301" s="812"/>
      <c r="G301" s="812"/>
      <c r="H301" s="812"/>
      <c r="I301" s="812"/>
      <c r="J301" s="812"/>
      <c r="K301" s="812"/>
      <c r="L301" s="812"/>
      <c r="M301" s="812"/>
      <c r="N301" s="812"/>
      <c r="O301" s="812"/>
      <c r="P301" s="812"/>
      <c r="Q301" s="812"/>
      <c r="R301" s="812"/>
      <c r="S301" s="812"/>
      <c r="T301" s="812"/>
      <c r="U301" s="812"/>
      <c r="V301" s="812"/>
      <c r="W301" s="812"/>
      <c r="X301" s="812"/>
      <c r="Y301" s="818"/>
      <c r="Z301" s="901"/>
      <c r="AA301" s="901"/>
      <c r="AB301" s="901"/>
      <c r="AC301" s="901"/>
      <c r="AD301" s="901"/>
      <c r="AE301" s="901"/>
      <c r="AF301" s="901"/>
      <c r="AG301" s="901"/>
      <c r="AH301" s="901"/>
      <c r="AI301" s="901"/>
      <c r="AJ301" s="901"/>
      <c r="AK301" s="901"/>
      <c r="AL301" s="901"/>
      <c r="AM301" s="305"/>
    </row>
    <row r="302" spans="1:39" ht="15.5" outlineLevel="1">
      <c r="A302" s="487">
        <v>25</v>
      </c>
      <c r="B302" s="485" t="s">
        <v>117</v>
      </c>
      <c r="C302" s="812" t="s">
        <v>25</v>
      </c>
      <c r="D302" s="294">
        <v>26285</v>
      </c>
      <c r="E302" s="294">
        <v>26285</v>
      </c>
      <c r="F302" s="294">
        <v>26285</v>
      </c>
      <c r="G302" s="294">
        <v>26285</v>
      </c>
      <c r="H302" s="294">
        <v>26285</v>
      </c>
      <c r="I302" s="294">
        <v>26285</v>
      </c>
      <c r="J302" s="294">
        <v>26285</v>
      </c>
      <c r="K302" s="294">
        <v>26285</v>
      </c>
      <c r="L302" s="294">
        <v>26285</v>
      </c>
      <c r="M302" s="294">
        <v>26285</v>
      </c>
      <c r="N302" s="294">
        <v>12</v>
      </c>
      <c r="O302" s="294">
        <v>3</v>
      </c>
      <c r="P302" s="294">
        <v>3</v>
      </c>
      <c r="Q302" s="294">
        <v>3</v>
      </c>
      <c r="R302" s="294">
        <v>3</v>
      </c>
      <c r="S302" s="294">
        <v>3</v>
      </c>
      <c r="T302" s="294">
        <v>3</v>
      </c>
      <c r="U302" s="294">
        <v>3</v>
      </c>
      <c r="V302" s="294">
        <v>3</v>
      </c>
      <c r="W302" s="294">
        <v>3</v>
      </c>
      <c r="X302" s="294">
        <v>3</v>
      </c>
      <c r="Y302" s="865"/>
      <c r="Z302" s="814"/>
      <c r="AA302" s="814">
        <v>1</v>
      </c>
      <c r="AB302" s="814"/>
      <c r="AC302" s="814"/>
      <c r="AD302" s="814"/>
      <c r="AE302" s="814"/>
      <c r="AF302" s="814"/>
      <c r="AG302" s="391"/>
      <c r="AH302" s="391"/>
      <c r="AI302" s="391"/>
      <c r="AJ302" s="391"/>
      <c r="AK302" s="391"/>
      <c r="AL302" s="391"/>
      <c r="AM302" s="295">
        <f>SUM(Y302:AL302)</f>
        <v>1</v>
      </c>
    </row>
    <row r="303" spans="1:39" ht="15.5" outlineLevel="1">
      <c r="B303" s="293" t="s">
        <v>289</v>
      </c>
      <c r="C303" s="812" t="s">
        <v>163</v>
      </c>
      <c r="D303" s="294"/>
      <c r="E303" s="294"/>
      <c r="F303" s="294"/>
      <c r="G303" s="294"/>
      <c r="H303" s="294"/>
      <c r="I303" s="294"/>
      <c r="J303" s="294"/>
      <c r="K303" s="294"/>
      <c r="L303" s="294"/>
      <c r="M303" s="294"/>
      <c r="N303" s="294">
        <f>N302</f>
        <v>12</v>
      </c>
      <c r="O303" s="294"/>
      <c r="P303" s="294"/>
      <c r="Q303" s="294"/>
      <c r="R303" s="294"/>
      <c r="S303" s="294"/>
      <c r="T303" s="294"/>
      <c r="U303" s="294"/>
      <c r="V303" s="294"/>
      <c r="W303" s="294"/>
      <c r="X303" s="294"/>
      <c r="Y303" s="816">
        <f t="shared" ref="Y303:AL303" si="340">Y302</f>
        <v>0</v>
      </c>
      <c r="Z303" s="816">
        <f t="shared" si="340"/>
        <v>0</v>
      </c>
      <c r="AA303" s="816">
        <f t="shared" si="340"/>
        <v>1</v>
      </c>
      <c r="AB303" s="816">
        <f t="shared" si="340"/>
        <v>0</v>
      </c>
      <c r="AC303" s="816">
        <f t="shared" si="340"/>
        <v>0</v>
      </c>
      <c r="AD303" s="816">
        <f t="shared" si="340"/>
        <v>0</v>
      </c>
      <c r="AE303" s="816">
        <f t="shared" si="340"/>
        <v>0</v>
      </c>
      <c r="AF303" s="816">
        <f t="shared" si="340"/>
        <v>0</v>
      </c>
      <c r="AG303" s="816">
        <f t="shared" si="340"/>
        <v>0</v>
      </c>
      <c r="AH303" s="816">
        <f t="shared" si="340"/>
        <v>0</v>
      </c>
      <c r="AI303" s="816">
        <f t="shared" si="340"/>
        <v>0</v>
      </c>
      <c r="AJ303" s="816">
        <f t="shared" si="340"/>
        <v>0</v>
      </c>
      <c r="AK303" s="816">
        <f t="shared" si="340"/>
        <v>0</v>
      </c>
      <c r="AL303" s="816">
        <f t="shared" si="340"/>
        <v>0</v>
      </c>
      <c r="AM303" s="305"/>
    </row>
    <row r="304" spans="1:39" ht="15.5" outlineLevel="1">
      <c r="B304" s="293"/>
      <c r="C304" s="812"/>
      <c r="D304" s="812"/>
      <c r="E304" s="812"/>
      <c r="F304" s="812"/>
      <c r="G304" s="812"/>
      <c r="H304" s="812"/>
      <c r="I304" s="812"/>
      <c r="J304" s="812"/>
      <c r="K304" s="812"/>
      <c r="L304" s="812"/>
      <c r="M304" s="812"/>
      <c r="N304" s="812"/>
      <c r="O304" s="812"/>
      <c r="P304" s="812"/>
      <c r="Q304" s="812"/>
      <c r="R304" s="812"/>
      <c r="S304" s="812"/>
      <c r="T304" s="812"/>
      <c r="U304" s="812"/>
      <c r="V304" s="812"/>
      <c r="W304" s="812"/>
      <c r="X304" s="812"/>
      <c r="Y304" s="818"/>
      <c r="Z304" s="901"/>
      <c r="AA304" s="901"/>
      <c r="AB304" s="901"/>
      <c r="AC304" s="901"/>
      <c r="AD304" s="901"/>
      <c r="AE304" s="901"/>
      <c r="AF304" s="901"/>
      <c r="AG304" s="901"/>
      <c r="AH304" s="901"/>
      <c r="AI304" s="901"/>
      <c r="AJ304" s="901"/>
      <c r="AK304" s="901"/>
      <c r="AL304" s="901"/>
      <c r="AM304" s="305"/>
    </row>
    <row r="305" spans="1:39" ht="31" outlineLevel="1">
      <c r="A305" s="487">
        <v>26</v>
      </c>
      <c r="B305" s="896" t="s">
        <v>921</v>
      </c>
      <c r="C305" s="812" t="s">
        <v>25</v>
      </c>
      <c r="D305" s="294">
        <v>6618202.4747712435</v>
      </c>
      <c r="E305" s="294">
        <v>6466711.4747712435</v>
      </c>
      <c r="F305" s="294">
        <v>6466711.4747712435</v>
      </c>
      <c r="G305" s="294">
        <v>6466711.4747712435</v>
      </c>
      <c r="H305" s="294">
        <v>6466711.4747712435</v>
      </c>
      <c r="I305" s="294">
        <v>6336626.4747712435</v>
      </c>
      <c r="J305" s="294">
        <v>6336626.4747712435</v>
      </c>
      <c r="K305" s="294">
        <v>6336626.4747712435</v>
      </c>
      <c r="L305" s="294">
        <v>6214855.4747712435</v>
      </c>
      <c r="M305" s="294">
        <v>6214855.4747712435</v>
      </c>
      <c r="N305" s="294">
        <v>12</v>
      </c>
      <c r="O305" s="294">
        <v>841</v>
      </c>
      <c r="P305" s="294">
        <v>817</v>
      </c>
      <c r="Q305" s="294">
        <v>817</v>
      </c>
      <c r="R305" s="294">
        <v>817</v>
      </c>
      <c r="S305" s="294">
        <v>817</v>
      </c>
      <c r="T305" s="294">
        <v>792</v>
      </c>
      <c r="U305" s="294">
        <v>792</v>
      </c>
      <c r="V305" s="294">
        <v>792</v>
      </c>
      <c r="W305" s="294">
        <v>781</v>
      </c>
      <c r="X305" s="294">
        <v>781</v>
      </c>
      <c r="Y305" s="865">
        <v>0</v>
      </c>
      <c r="Z305" s="814">
        <v>0.21543670865813036</v>
      </c>
      <c r="AA305" s="814">
        <v>0.71367050799999998</v>
      </c>
      <c r="AB305" s="814">
        <v>7.4188260000000006E-2</v>
      </c>
      <c r="AC305" s="814"/>
      <c r="AD305" s="814"/>
      <c r="AE305" s="814"/>
      <c r="AF305" s="814"/>
      <c r="AG305" s="391"/>
      <c r="AH305" s="391"/>
      <c r="AI305" s="391"/>
      <c r="AJ305" s="391"/>
      <c r="AK305" s="391"/>
      <c r="AL305" s="391"/>
      <c r="AM305" s="295">
        <f>SUM(Y305:AL305)</f>
        <v>1.0032954766581303</v>
      </c>
    </row>
    <row r="306" spans="1:39" ht="15.5" outlineLevel="1">
      <c r="B306" s="896" t="s">
        <v>922</v>
      </c>
      <c r="C306" s="812" t="s">
        <v>163</v>
      </c>
      <c r="D306" s="294">
        <v>1802736</v>
      </c>
      <c r="E306" s="294">
        <v>1954227</v>
      </c>
      <c r="F306" s="294">
        <v>1959154</v>
      </c>
      <c r="G306" s="294">
        <v>1959154</v>
      </c>
      <c r="H306" s="294">
        <v>1959154</v>
      </c>
      <c r="I306" s="294">
        <v>1599715</v>
      </c>
      <c r="J306" s="294">
        <v>1599715</v>
      </c>
      <c r="K306" s="294">
        <v>1599715</v>
      </c>
      <c r="L306" s="294">
        <v>1509882</v>
      </c>
      <c r="M306" s="294">
        <v>1509882</v>
      </c>
      <c r="N306" s="294">
        <v>12</v>
      </c>
      <c r="O306" s="294">
        <v>1497</v>
      </c>
      <c r="P306" s="294">
        <v>1520</v>
      </c>
      <c r="Q306" s="294">
        <v>1522</v>
      </c>
      <c r="R306" s="294">
        <v>1522</v>
      </c>
      <c r="S306" s="294">
        <v>1522</v>
      </c>
      <c r="T306" s="294">
        <v>1447</v>
      </c>
      <c r="U306" s="294">
        <v>1447</v>
      </c>
      <c r="V306" s="294">
        <v>1447</v>
      </c>
      <c r="W306" s="294">
        <v>1445</v>
      </c>
      <c r="X306" s="294">
        <v>1445</v>
      </c>
      <c r="Y306" s="816">
        <f>Y305</f>
        <v>0</v>
      </c>
      <c r="Z306" s="816">
        <f t="shared" ref="Z306:AL306" si="341">Z305</f>
        <v>0.21543670865813036</v>
      </c>
      <c r="AA306" s="816">
        <f t="shared" si="341"/>
        <v>0.71367050799999998</v>
      </c>
      <c r="AB306" s="816">
        <f t="shared" si="341"/>
        <v>7.4188260000000006E-2</v>
      </c>
      <c r="AC306" s="816">
        <f t="shared" si="341"/>
        <v>0</v>
      </c>
      <c r="AD306" s="816">
        <f t="shared" si="341"/>
        <v>0</v>
      </c>
      <c r="AE306" s="816">
        <f t="shared" si="341"/>
        <v>0</v>
      </c>
      <c r="AF306" s="816">
        <f t="shared" si="341"/>
        <v>0</v>
      </c>
      <c r="AG306" s="816">
        <f t="shared" si="341"/>
        <v>0</v>
      </c>
      <c r="AH306" s="816">
        <f t="shared" si="341"/>
        <v>0</v>
      </c>
      <c r="AI306" s="816">
        <f t="shared" si="341"/>
        <v>0</v>
      </c>
      <c r="AJ306" s="816">
        <f t="shared" si="341"/>
        <v>0</v>
      </c>
      <c r="AK306" s="816">
        <f t="shared" si="341"/>
        <v>0</v>
      </c>
      <c r="AL306" s="816">
        <f t="shared" si="341"/>
        <v>0</v>
      </c>
      <c r="AM306" s="305"/>
    </row>
    <row r="307" spans="1:39" ht="15.5" outlineLevel="1">
      <c r="B307" s="896" t="s">
        <v>923</v>
      </c>
      <c r="C307" s="841" t="s">
        <v>924</v>
      </c>
      <c r="D307" s="294">
        <v>119431.04279270278</v>
      </c>
      <c r="E307" s="294">
        <f>D307-($D307-$H307)/4</f>
        <v>119283.39305671856</v>
      </c>
      <c r="F307" s="294">
        <f>E307-($D307-$H307)/4</f>
        <v>119135.74332073434</v>
      </c>
      <c r="G307" s="294">
        <f>F307-($D307-$H307)/4</f>
        <v>118988.09358475012</v>
      </c>
      <c r="H307" s="294">
        <v>118840.44384876589</v>
      </c>
      <c r="I307" s="294"/>
      <c r="J307" s="294"/>
      <c r="K307" s="294"/>
      <c r="L307" s="294"/>
      <c r="M307" s="294"/>
      <c r="N307" s="294">
        <v>12</v>
      </c>
      <c r="O307" s="294">
        <f>SUM(O305:O306)/SUM(D305:D306)*D307</f>
        <v>33.158985650577911</v>
      </c>
      <c r="P307" s="294">
        <f>SUM(P305:P306)/SUM(E305:E306)*E307</f>
        <v>33.103826896339363</v>
      </c>
      <c r="Q307" s="294">
        <f>SUM(Q305:Q306)/SUM(F305:F306)*F307</f>
        <v>33.071795943284158</v>
      </c>
      <c r="R307" s="294">
        <f>SUM(R305:R306)/SUM(G305:G306)*G307</f>
        <v>33.030808731525184</v>
      </c>
      <c r="S307" s="294"/>
      <c r="T307" s="294"/>
      <c r="U307" s="294"/>
      <c r="V307" s="294"/>
      <c r="W307" s="294"/>
      <c r="X307" s="294"/>
      <c r="Y307" s="816">
        <f>Y305*($D$306+$D$305)/($D$306+$D$305+$D$349+$D$350)</f>
        <v>0</v>
      </c>
      <c r="Z307" s="816">
        <f>Z305*($D$306+$D$305)/($D$306+$D$305+$D$345+$D$346)</f>
        <v>0.17003214153177471</v>
      </c>
      <c r="AA307" s="816">
        <f>AA305*($D$306+$D$305)/($D$306+$D$305+$D$345+$D$346)</f>
        <v>0.56326020564986956</v>
      </c>
      <c r="AB307" s="816">
        <f>AB305*($D$306+$D$305)/($D$306+$D$305+$D$345+$D$346)</f>
        <v>5.8552643153927275E-2</v>
      </c>
      <c r="AC307" s="816">
        <f>AC305*($D$306+$D$305)/($D$306+$D$305+$D$349+$D$350)</f>
        <v>0</v>
      </c>
      <c r="AD307" s="816">
        <f>AD349*($D$350+$D$349)/($D$306+$D$305+$D$349+$D$350)</f>
        <v>0</v>
      </c>
      <c r="AE307" s="816">
        <f>AE349*($D$350+$D$349)/($D$306+$D$305+$D$349+$D$350)</f>
        <v>0</v>
      </c>
      <c r="AF307" s="816">
        <f>AF349*($D$350+$D$349)/($D$306+$D$305+$D$349+$D$350)</f>
        <v>0</v>
      </c>
      <c r="AG307" s="816">
        <f>AG349*($D$350+$D$349)/($D$306+$D$305+$D$349+$D$350)</f>
        <v>0</v>
      </c>
      <c r="AH307" s="816">
        <f>AH305</f>
        <v>0</v>
      </c>
      <c r="AI307" s="816">
        <f>AI305*($D$350+$D$349)/($D$306+$D$305+$D$349+$D$350)</f>
        <v>0</v>
      </c>
      <c r="AJ307" s="816">
        <f>AJ305</f>
        <v>0</v>
      </c>
      <c r="AK307" s="816">
        <f>AK305</f>
        <v>0</v>
      </c>
      <c r="AL307" s="816">
        <f>AL305</f>
        <v>0</v>
      </c>
      <c r="AM307" s="305">
        <f>SUM(Y307:AL307)</f>
        <v>0.79184499033557154</v>
      </c>
    </row>
    <row r="308" spans="1:39" ht="15.5" outlineLevel="1">
      <c r="B308" s="908"/>
      <c r="C308" s="812"/>
      <c r="D308" s="812"/>
      <c r="E308" s="812"/>
      <c r="F308" s="812"/>
      <c r="G308" s="812"/>
      <c r="H308" s="812"/>
      <c r="I308" s="812"/>
      <c r="J308" s="812"/>
      <c r="K308" s="812"/>
      <c r="L308" s="812"/>
      <c r="M308" s="812"/>
      <c r="N308" s="812"/>
      <c r="O308" s="812"/>
      <c r="P308" s="812"/>
      <c r="Q308" s="812"/>
      <c r="R308" s="812"/>
      <c r="S308" s="812"/>
      <c r="T308" s="812"/>
      <c r="U308" s="812"/>
      <c r="V308" s="812"/>
      <c r="W308" s="812"/>
      <c r="X308" s="812"/>
      <c r="Y308" s="818"/>
      <c r="Z308" s="901"/>
      <c r="AA308" s="901"/>
      <c r="AB308" s="901"/>
      <c r="AC308" s="901"/>
      <c r="AD308" s="901"/>
      <c r="AE308" s="901"/>
      <c r="AF308" s="901"/>
      <c r="AG308" s="901"/>
      <c r="AH308" s="901"/>
      <c r="AI308" s="901"/>
      <c r="AJ308" s="901"/>
      <c r="AK308" s="901"/>
      <c r="AL308" s="901"/>
      <c r="AM308" s="305"/>
    </row>
    <row r="309" spans="1:39" ht="31" outlineLevel="1">
      <c r="B309" s="896" t="s">
        <v>925</v>
      </c>
      <c r="C309" s="812" t="s">
        <v>25</v>
      </c>
      <c r="D309" s="294">
        <v>4075723.5252287565</v>
      </c>
      <c r="E309" s="294">
        <v>4075723.5252287565</v>
      </c>
      <c r="F309" s="294">
        <v>4075723.5252287565</v>
      </c>
      <c r="G309" s="294">
        <v>4075723.5252287565</v>
      </c>
      <c r="H309" s="294">
        <v>4075723.5252287565</v>
      </c>
      <c r="I309" s="294">
        <v>4075723.5252287565</v>
      </c>
      <c r="J309" s="294">
        <v>4075723.5252287565</v>
      </c>
      <c r="K309" s="294">
        <v>4075723.5252287565</v>
      </c>
      <c r="L309" s="294">
        <v>4075723.5252287565</v>
      </c>
      <c r="M309" s="294">
        <v>4075723.5252287565</v>
      </c>
      <c r="N309" s="294">
        <v>12</v>
      </c>
      <c r="O309" s="294">
        <f>'8.  Streetlighting'!E26</f>
        <v>136.93051464766427</v>
      </c>
      <c r="P309" s="294">
        <f>'8.  Streetlighting'!F26</f>
        <v>625.25653206650827</v>
      </c>
      <c r="Q309" s="294">
        <f>'8.  Streetlighting'!G26</f>
        <v>625.25653206650827</v>
      </c>
      <c r="R309" s="294">
        <f>'8.  Streetlighting'!H26</f>
        <v>625.25653206650827</v>
      </c>
      <c r="S309" s="294">
        <f>'8.  Streetlighting'!I26</f>
        <v>625.25653206650827</v>
      </c>
      <c r="T309" s="294"/>
      <c r="U309" s="294"/>
      <c r="V309" s="294"/>
      <c r="W309" s="294"/>
      <c r="X309" s="294"/>
      <c r="Y309" s="865"/>
      <c r="Z309" s="814"/>
      <c r="AA309" s="814"/>
      <c r="AB309" s="814"/>
      <c r="AC309" s="814">
        <v>1</v>
      </c>
      <c r="AD309" s="814"/>
      <c r="AE309" s="814"/>
      <c r="AF309" s="814"/>
      <c r="AG309" s="391"/>
      <c r="AH309" s="391"/>
      <c r="AI309" s="391"/>
      <c r="AJ309" s="391"/>
      <c r="AK309" s="391"/>
      <c r="AL309" s="391"/>
      <c r="AM309" s="295">
        <f>SUM(Y309:AL309)</f>
        <v>1</v>
      </c>
    </row>
    <row r="310" spans="1:39" ht="15.5" outlineLevel="1">
      <c r="B310" s="874" t="s">
        <v>289</v>
      </c>
      <c r="C310" s="812" t="s">
        <v>163</v>
      </c>
      <c r="D310" s="294"/>
      <c r="E310" s="294"/>
      <c r="F310" s="294"/>
      <c r="G310" s="294"/>
      <c r="H310" s="294"/>
      <c r="I310" s="294"/>
      <c r="J310" s="294"/>
      <c r="K310" s="294"/>
      <c r="L310" s="294"/>
      <c r="M310" s="294"/>
      <c r="N310" s="294">
        <f>N309</f>
        <v>12</v>
      </c>
      <c r="O310" s="294"/>
      <c r="P310" s="294"/>
      <c r="Q310" s="294"/>
      <c r="R310" s="294"/>
      <c r="S310" s="294"/>
      <c r="T310" s="294"/>
      <c r="U310" s="294"/>
      <c r="V310" s="294"/>
      <c r="W310" s="294"/>
      <c r="X310" s="294"/>
      <c r="Y310" s="816">
        <v>0</v>
      </c>
      <c r="Z310" s="816">
        <v>0</v>
      </c>
      <c r="AA310" s="816">
        <v>1</v>
      </c>
      <c r="AB310" s="816">
        <f t="shared" ref="AB310:AL310" si="342">AB309</f>
        <v>0</v>
      </c>
      <c r="AC310" s="816">
        <f t="shared" si="342"/>
        <v>1</v>
      </c>
      <c r="AD310" s="816">
        <f t="shared" si="342"/>
        <v>0</v>
      </c>
      <c r="AE310" s="816">
        <f t="shared" si="342"/>
        <v>0</v>
      </c>
      <c r="AF310" s="816">
        <f t="shared" si="342"/>
        <v>0</v>
      </c>
      <c r="AG310" s="816">
        <f t="shared" si="342"/>
        <v>0</v>
      </c>
      <c r="AH310" s="816">
        <f t="shared" si="342"/>
        <v>0</v>
      </c>
      <c r="AI310" s="816">
        <f t="shared" si="342"/>
        <v>0</v>
      </c>
      <c r="AJ310" s="816">
        <f t="shared" si="342"/>
        <v>0</v>
      </c>
      <c r="AK310" s="816">
        <f t="shared" si="342"/>
        <v>0</v>
      </c>
      <c r="AL310" s="816">
        <f t="shared" si="342"/>
        <v>0</v>
      </c>
      <c r="AM310" s="305"/>
    </row>
    <row r="311" spans="1:39" ht="15.5" outlineLevel="1">
      <c r="B311" s="293"/>
      <c r="C311" s="290"/>
      <c r="D311" s="290"/>
      <c r="E311" s="290"/>
      <c r="F311" s="290"/>
      <c r="G311" s="290"/>
      <c r="H311" s="290"/>
      <c r="I311" s="290"/>
      <c r="J311" s="290"/>
      <c r="K311" s="290"/>
      <c r="L311" s="290"/>
      <c r="M311" s="290"/>
      <c r="N311" s="290"/>
      <c r="O311" s="290"/>
      <c r="P311" s="290"/>
      <c r="Q311" s="290"/>
      <c r="R311" s="290"/>
      <c r="S311" s="290"/>
      <c r="T311" s="290"/>
      <c r="U311" s="290"/>
      <c r="V311" s="290"/>
      <c r="W311" s="290"/>
      <c r="X311" s="290"/>
      <c r="Y311" s="388"/>
      <c r="Z311" s="399"/>
      <c r="AA311" s="399"/>
      <c r="AB311" s="399"/>
      <c r="AC311" s="399"/>
      <c r="AD311" s="399"/>
      <c r="AE311" s="399"/>
      <c r="AF311" s="399"/>
      <c r="AG311" s="399"/>
      <c r="AH311" s="399"/>
      <c r="AI311" s="399"/>
      <c r="AJ311" s="399"/>
      <c r="AK311" s="399"/>
      <c r="AL311" s="399"/>
      <c r="AM311" s="305"/>
    </row>
    <row r="312" spans="1:39" ht="31" hidden="1" outlineLevel="1">
      <c r="A312" s="487">
        <v>28</v>
      </c>
      <c r="B312" s="485" t="s">
        <v>120</v>
      </c>
      <c r="C312" s="290" t="s">
        <v>25</v>
      </c>
      <c r="D312" s="294"/>
      <c r="E312" s="294"/>
      <c r="F312" s="294"/>
      <c r="G312" s="294"/>
      <c r="H312" s="294"/>
      <c r="I312" s="294"/>
      <c r="J312" s="294"/>
      <c r="K312" s="294"/>
      <c r="L312" s="294"/>
      <c r="M312" s="294"/>
      <c r="N312" s="294">
        <v>12</v>
      </c>
      <c r="O312" s="294"/>
      <c r="P312" s="294"/>
      <c r="Q312" s="294"/>
      <c r="R312" s="294"/>
      <c r="S312" s="294"/>
      <c r="T312" s="294"/>
      <c r="U312" s="294"/>
      <c r="V312" s="294"/>
      <c r="W312" s="294"/>
      <c r="X312" s="294"/>
      <c r="Y312" s="400"/>
      <c r="Z312" s="386"/>
      <c r="AA312" s="386"/>
      <c r="AB312" s="386"/>
      <c r="AC312" s="386"/>
      <c r="AD312" s="386"/>
      <c r="AE312" s="386"/>
      <c r="AF312" s="386"/>
      <c r="AG312" s="391"/>
      <c r="AH312" s="391"/>
      <c r="AI312" s="391"/>
      <c r="AJ312" s="391"/>
      <c r="AK312" s="391"/>
      <c r="AL312" s="391"/>
      <c r="AM312" s="295">
        <f>SUM(Y312:AL312)</f>
        <v>0</v>
      </c>
    </row>
    <row r="313" spans="1:39" ht="15.5" hidden="1" outlineLevel="1">
      <c r="B313" s="293" t="s">
        <v>289</v>
      </c>
      <c r="C313" s="290" t="s">
        <v>163</v>
      </c>
      <c r="D313" s="294"/>
      <c r="E313" s="294"/>
      <c r="F313" s="294"/>
      <c r="G313" s="294"/>
      <c r="H313" s="294"/>
      <c r="I313" s="294"/>
      <c r="J313" s="294"/>
      <c r="K313" s="294"/>
      <c r="L313" s="294"/>
      <c r="M313" s="294"/>
      <c r="N313" s="294">
        <f>N312</f>
        <v>12</v>
      </c>
      <c r="O313" s="294"/>
      <c r="P313" s="294"/>
      <c r="Q313" s="294"/>
      <c r="R313" s="294"/>
      <c r="S313" s="294"/>
      <c r="T313" s="294"/>
      <c r="U313" s="294"/>
      <c r="V313" s="294"/>
      <c r="W313" s="294"/>
      <c r="X313" s="294"/>
      <c r="Y313" s="387">
        <f>Y312</f>
        <v>0</v>
      </c>
      <c r="Z313" s="387">
        <f t="shared" ref="Z313" si="343">Z312</f>
        <v>0</v>
      </c>
      <c r="AA313" s="387">
        <f t="shared" ref="AA313" si="344">AA312</f>
        <v>0</v>
      </c>
      <c r="AB313" s="387">
        <f t="shared" ref="AB313" si="345">AB312</f>
        <v>0</v>
      </c>
      <c r="AC313" s="387">
        <f t="shared" ref="AC313" si="346">AC312</f>
        <v>0</v>
      </c>
      <c r="AD313" s="387">
        <f t="shared" ref="AD313" si="347">AD312</f>
        <v>0</v>
      </c>
      <c r="AE313" s="387">
        <f t="shared" ref="AE313" si="348">AE312</f>
        <v>0</v>
      </c>
      <c r="AF313" s="387">
        <f t="shared" ref="AF313" si="349">AF312</f>
        <v>0</v>
      </c>
      <c r="AG313" s="387">
        <f t="shared" ref="AG313" si="350">AG312</f>
        <v>0</v>
      </c>
      <c r="AH313" s="387">
        <f t="shared" ref="AH313" si="351">AH312</f>
        <v>0</v>
      </c>
      <c r="AI313" s="387">
        <f t="shared" ref="AI313" si="352">AI312</f>
        <v>0</v>
      </c>
      <c r="AJ313" s="387">
        <f t="shared" ref="AJ313" si="353">AJ312</f>
        <v>0</v>
      </c>
      <c r="AK313" s="387">
        <f t="shared" ref="AK313" si="354">AK312</f>
        <v>0</v>
      </c>
      <c r="AL313" s="387">
        <f t="shared" ref="AL313" si="355">AL312</f>
        <v>0</v>
      </c>
      <c r="AM313" s="305"/>
    </row>
    <row r="314" spans="1:39" ht="15.5" hidden="1" outlineLevel="1">
      <c r="B314" s="293"/>
      <c r="C314" s="290"/>
      <c r="D314" s="290"/>
      <c r="E314" s="290"/>
      <c r="F314" s="290"/>
      <c r="G314" s="290"/>
      <c r="H314" s="290"/>
      <c r="I314" s="290"/>
      <c r="J314" s="290"/>
      <c r="K314" s="290"/>
      <c r="L314" s="290"/>
      <c r="M314" s="290"/>
      <c r="N314" s="290"/>
      <c r="O314" s="290"/>
      <c r="P314" s="290"/>
      <c r="Q314" s="290"/>
      <c r="R314" s="290"/>
      <c r="S314" s="290"/>
      <c r="T314" s="290"/>
      <c r="U314" s="290"/>
      <c r="V314" s="290"/>
      <c r="W314" s="290"/>
      <c r="X314" s="290"/>
      <c r="Y314" s="388"/>
      <c r="Z314" s="399"/>
      <c r="AA314" s="399"/>
      <c r="AB314" s="399"/>
      <c r="AC314" s="399"/>
      <c r="AD314" s="399"/>
      <c r="AE314" s="399"/>
      <c r="AF314" s="399"/>
      <c r="AG314" s="399"/>
      <c r="AH314" s="399"/>
      <c r="AI314" s="399"/>
      <c r="AJ314" s="399"/>
      <c r="AK314" s="399"/>
      <c r="AL314" s="399"/>
      <c r="AM314" s="305"/>
    </row>
    <row r="315" spans="1:39" ht="31" hidden="1" outlineLevel="1">
      <c r="A315" s="487">
        <v>29</v>
      </c>
      <c r="B315" s="485" t="s">
        <v>121</v>
      </c>
      <c r="C315" s="290" t="s">
        <v>25</v>
      </c>
      <c r="D315" s="294"/>
      <c r="E315" s="294"/>
      <c r="F315" s="294"/>
      <c r="G315" s="294"/>
      <c r="H315" s="294"/>
      <c r="I315" s="294"/>
      <c r="J315" s="294"/>
      <c r="K315" s="294"/>
      <c r="L315" s="294"/>
      <c r="M315" s="294"/>
      <c r="N315" s="294">
        <v>3</v>
      </c>
      <c r="O315" s="294"/>
      <c r="P315" s="294"/>
      <c r="Q315" s="294"/>
      <c r="R315" s="294"/>
      <c r="S315" s="294"/>
      <c r="T315" s="294"/>
      <c r="U315" s="294"/>
      <c r="V315" s="294"/>
      <c r="W315" s="294"/>
      <c r="X315" s="294"/>
      <c r="Y315" s="400"/>
      <c r="Z315" s="386"/>
      <c r="AA315" s="386"/>
      <c r="AB315" s="386"/>
      <c r="AC315" s="386"/>
      <c r="AD315" s="386"/>
      <c r="AE315" s="386"/>
      <c r="AF315" s="386"/>
      <c r="AG315" s="391"/>
      <c r="AH315" s="391"/>
      <c r="AI315" s="391"/>
      <c r="AJ315" s="391"/>
      <c r="AK315" s="391"/>
      <c r="AL315" s="391"/>
      <c r="AM315" s="295">
        <f>SUM(Y315:AL315)</f>
        <v>0</v>
      </c>
    </row>
    <row r="316" spans="1:39" ht="15.5" hidden="1" outlineLevel="1">
      <c r="B316" s="293" t="s">
        <v>289</v>
      </c>
      <c r="C316" s="290" t="s">
        <v>163</v>
      </c>
      <c r="D316" s="294"/>
      <c r="E316" s="294"/>
      <c r="F316" s="294"/>
      <c r="G316" s="294"/>
      <c r="H316" s="294"/>
      <c r="I316" s="294"/>
      <c r="J316" s="294"/>
      <c r="K316" s="294"/>
      <c r="L316" s="294"/>
      <c r="M316" s="294"/>
      <c r="N316" s="294">
        <f>N315</f>
        <v>3</v>
      </c>
      <c r="O316" s="294"/>
      <c r="P316" s="294"/>
      <c r="Q316" s="294"/>
      <c r="R316" s="294"/>
      <c r="S316" s="294"/>
      <c r="T316" s="294"/>
      <c r="U316" s="294"/>
      <c r="V316" s="294"/>
      <c r="W316" s="294"/>
      <c r="X316" s="294"/>
      <c r="Y316" s="387">
        <f>Y315</f>
        <v>0</v>
      </c>
      <c r="Z316" s="387">
        <f t="shared" ref="Z316" si="356">Z315</f>
        <v>0</v>
      </c>
      <c r="AA316" s="387">
        <f t="shared" ref="AA316" si="357">AA315</f>
        <v>0</v>
      </c>
      <c r="AB316" s="387">
        <f t="shared" ref="AB316" si="358">AB315</f>
        <v>0</v>
      </c>
      <c r="AC316" s="387">
        <f t="shared" ref="AC316" si="359">AC315</f>
        <v>0</v>
      </c>
      <c r="AD316" s="387">
        <f t="shared" ref="AD316" si="360">AD315</f>
        <v>0</v>
      </c>
      <c r="AE316" s="387">
        <f t="shared" ref="AE316" si="361">AE315</f>
        <v>0</v>
      </c>
      <c r="AF316" s="387">
        <f t="shared" ref="AF316" si="362">AF315</f>
        <v>0</v>
      </c>
      <c r="AG316" s="387">
        <f t="shared" ref="AG316" si="363">AG315</f>
        <v>0</v>
      </c>
      <c r="AH316" s="387">
        <f t="shared" ref="AH316" si="364">AH315</f>
        <v>0</v>
      </c>
      <c r="AI316" s="387">
        <f t="shared" ref="AI316" si="365">AI315</f>
        <v>0</v>
      </c>
      <c r="AJ316" s="387">
        <f t="shared" ref="AJ316" si="366">AJ315</f>
        <v>0</v>
      </c>
      <c r="AK316" s="387">
        <f t="shared" ref="AK316" si="367">AK315</f>
        <v>0</v>
      </c>
      <c r="AL316" s="387">
        <f t="shared" ref="AL316" si="368">AL315</f>
        <v>0</v>
      </c>
      <c r="AM316" s="305"/>
    </row>
    <row r="317" spans="1:39" ht="15.5" hidden="1" outlineLevel="1">
      <c r="B317" s="293"/>
      <c r="C317" s="290"/>
      <c r="D317" s="290"/>
      <c r="E317" s="290"/>
      <c r="F317" s="290"/>
      <c r="G317" s="290"/>
      <c r="H317" s="290"/>
      <c r="I317" s="290"/>
      <c r="J317" s="290"/>
      <c r="K317" s="290"/>
      <c r="L317" s="290"/>
      <c r="M317" s="290"/>
      <c r="N317" s="290"/>
      <c r="O317" s="290"/>
      <c r="P317" s="290"/>
      <c r="Q317" s="290"/>
      <c r="R317" s="290"/>
      <c r="S317" s="290"/>
      <c r="T317" s="290"/>
      <c r="U317" s="290"/>
      <c r="V317" s="290"/>
      <c r="W317" s="290"/>
      <c r="X317" s="290"/>
      <c r="Y317" s="388"/>
      <c r="Z317" s="399"/>
      <c r="AA317" s="399"/>
      <c r="AB317" s="399"/>
      <c r="AC317" s="399"/>
      <c r="AD317" s="399"/>
      <c r="AE317" s="399"/>
      <c r="AF317" s="399"/>
      <c r="AG317" s="399"/>
      <c r="AH317" s="399"/>
      <c r="AI317" s="399"/>
      <c r="AJ317" s="399"/>
      <c r="AK317" s="399"/>
      <c r="AL317" s="399"/>
      <c r="AM317" s="305"/>
    </row>
    <row r="318" spans="1:39" ht="31" hidden="1" outlineLevel="1">
      <c r="A318" s="487">
        <v>30</v>
      </c>
      <c r="B318" s="485" t="s">
        <v>122</v>
      </c>
      <c r="C318" s="290" t="s">
        <v>25</v>
      </c>
      <c r="D318" s="294"/>
      <c r="E318" s="294"/>
      <c r="F318" s="294"/>
      <c r="G318" s="294"/>
      <c r="H318" s="294"/>
      <c r="I318" s="294"/>
      <c r="J318" s="294"/>
      <c r="K318" s="294"/>
      <c r="L318" s="294"/>
      <c r="M318" s="294"/>
      <c r="N318" s="294">
        <v>12</v>
      </c>
      <c r="O318" s="294"/>
      <c r="P318" s="294"/>
      <c r="Q318" s="294"/>
      <c r="R318" s="294"/>
      <c r="S318" s="294"/>
      <c r="T318" s="294"/>
      <c r="U318" s="294"/>
      <c r="V318" s="294"/>
      <c r="W318" s="294"/>
      <c r="X318" s="294"/>
      <c r="Y318" s="400"/>
      <c r="Z318" s="386"/>
      <c r="AA318" s="386"/>
      <c r="AB318" s="386"/>
      <c r="AC318" s="386"/>
      <c r="AD318" s="386"/>
      <c r="AE318" s="386"/>
      <c r="AF318" s="386"/>
      <c r="AG318" s="391"/>
      <c r="AH318" s="391"/>
      <c r="AI318" s="391"/>
      <c r="AJ318" s="391"/>
      <c r="AK318" s="391"/>
      <c r="AL318" s="391"/>
      <c r="AM318" s="295">
        <f>SUM(Y318:AL318)</f>
        <v>0</v>
      </c>
    </row>
    <row r="319" spans="1:39" ht="15.5" hidden="1" outlineLevel="1">
      <c r="B319" s="293" t="s">
        <v>289</v>
      </c>
      <c r="C319" s="290" t="s">
        <v>163</v>
      </c>
      <c r="D319" s="294"/>
      <c r="E319" s="294"/>
      <c r="F319" s="294"/>
      <c r="G319" s="294"/>
      <c r="H319" s="294"/>
      <c r="I319" s="294"/>
      <c r="J319" s="294"/>
      <c r="K319" s="294"/>
      <c r="L319" s="294"/>
      <c r="M319" s="294"/>
      <c r="N319" s="294">
        <f>N318</f>
        <v>12</v>
      </c>
      <c r="O319" s="294"/>
      <c r="P319" s="294"/>
      <c r="Q319" s="294"/>
      <c r="R319" s="294"/>
      <c r="S319" s="294"/>
      <c r="T319" s="294"/>
      <c r="U319" s="294"/>
      <c r="V319" s="294"/>
      <c r="W319" s="294"/>
      <c r="X319" s="294"/>
      <c r="Y319" s="387">
        <f>Y318</f>
        <v>0</v>
      </c>
      <c r="Z319" s="387">
        <f t="shared" ref="Z319" si="369">Z318</f>
        <v>0</v>
      </c>
      <c r="AA319" s="387">
        <f t="shared" ref="AA319" si="370">AA318</f>
        <v>0</v>
      </c>
      <c r="AB319" s="387">
        <f t="shared" ref="AB319" si="371">AB318</f>
        <v>0</v>
      </c>
      <c r="AC319" s="387">
        <f t="shared" ref="AC319" si="372">AC318</f>
        <v>0</v>
      </c>
      <c r="AD319" s="387">
        <f t="shared" ref="AD319" si="373">AD318</f>
        <v>0</v>
      </c>
      <c r="AE319" s="387">
        <f t="shared" ref="AE319" si="374">AE318</f>
        <v>0</v>
      </c>
      <c r="AF319" s="387">
        <f t="shared" ref="AF319" si="375">AF318</f>
        <v>0</v>
      </c>
      <c r="AG319" s="387">
        <f t="shared" ref="AG319" si="376">AG318</f>
        <v>0</v>
      </c>
      <c r="AH319" s="387">
        <f t="shared" ref="AH319" si="377">AH318</f>
        <v>0</v>
      </c>
      <c r="AI319" s="387">
        <f t="shared" ref="AI319" si="378">AI318</f>
        <v>0</v>
      </c>
      <c r="AJ319" s="387">
        <f t="shared" ref="AJ319" si="379">AJ318</f>
        <v>0</v>
      </c>
      <c r="AK319" s="387">
        <f t="shared" ref="AK319" si="380">AK318</f>
        <v>0</v>
      </c>
      <c r="AL319" s="387">
        <f t="shared" ref="AL319" si="381">AL318</f>
        <v>0</v>
      </c>
      <c r="AM319" s="305"/>
    </row>
    <row r="320" spans="1:39" ht="15.5" hidden="1" outlineLevel="1">
      <c r="B320" s="293"/>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388"/>
      <c r="Z320" s="399"/>
      <c r="AA320" s="399"/>
      <c r="AB320" s="399"/>
      <c r="AC320" s="399"/>
      <c r="AD320" s="399"/>
      <c r="AE320" s="399"/>
      <c r="AF320" s="399"/>
      <c r="AG320" s="399"/>
      <c r="AH320" s="399"/>
      <c r="AI320" s="399"/>
      <c r="AJ320" s="399"/>
      <c r="AK320" s="399"/>
      <c r="AL320" s="399"/>
      <c r="AM320" s="305"/>
    </row>
    <row r="321" spans="1:41" ht="31" hidden="1" outlineLevel="1">
      <c r="A321" s="487">
        <v>31</v>
      </c>
      <c r="B321" s="485" t="s">
        <v>123</v>
      </c>
      <c r="C321" s="290" t="s">
        <v>25</v>
      </c>
      <c r="D321" s="294"/>
      <c r="E321" s="294"/>
      <c r="F321" s="294"/>
      <c r="G321" s="294"/>
      <c r="H321" s="294"/>
      <c r="I321" s="294"/>
      <c r="J321" s="294"/>
      <c r="K321" s="294"/>
      <c r="L321" s="294"/>
      <c r="M321" s="294"/>
      <c r="N321" s="294">
        <v>12</v>
      </c>
      <c r="O321" s="294"/>
      <c r="P321" s="294"/>
      <c r="Q321" s="294"/>
      <c r="R321" s="294"/>
      <c r="S321" s="294"/>
      <c r="T321" s="294"/>
      <c r="U321" s="294"/>
      <c r="V321" s="294"/>
      <c r="W321" s="294"/>
      <c r="X321" s="294"/>
      <c r="Y321" s="400"/>
      <c r="Z321" s="386"/>
      <c r="AA321" s="386"/>
      <c r="AB321" s="386"/>
      <c r="AC321" s="386"/>
      <c r="AD321" s="386"/>
      <c r="AE321" s="386"/>
      <c r="AF321" s="386"/>
      <c r="AG321" s="391"/>
      <c r="AH321" s="391"/>
      <c r="AI321" s="391"/>
      <c r="AJ321" s="391"/>
      <c r="AK321" s="391"/>
      <c r="AL321" s="391"/>
      <c r="AM321" s="295">
        <f>SUM(Y321:AL321)</f>
        <v>0</v>
      </c>
    </row>
    <row r="322" spans="1:41" ht="15.5" hidden="1" outlineLevel="1">
      <c r="B322" s="293" t="s">
        <v>289</v>
      </c>
      <c r="C322" s="290" t="s">
        <v>163</v>
      </c>
      <c r="D322" s="294"/>
      <c r="E322" s="294"/>
      <c r="F322" s="294"/>
      <c r="G322" s="294"/>
      <c r="H322" s="294"/>
      <c r="I322" s="294"/>
      <c r="J322" s="294"/>
      <c r="K322" s="294"/>
      <c r="L322" s="294"/>
      <c r="M322" s="294"/>
      <c r="N322" s="294">
        <f>N321</f>
        <v>12</v>
      </c>
      <c r="O322" s="294"/>
      <c r="P322" s="294"/>
      <c r="Q322" s="294"/>
      <c r="R322" s="294"/>
      <c r="S322" s="294"/>
      <c r="T322" s="294"/>
      <c r="U322" s="294"/>
      <c r="V322" s="294"/>
      <c r="W322" s="294"/>
      <c r="X322" s="294"/>
      <c r="Y322" s="387">
        <f>Y321</f>
        <v>0</v>
      </c>
      <c r="Z322" s="387">
        <f t="shared" ref="Z322" si="382">Z321</f>
        <v>0</v>
      </c>
      <c r="AA322" s="387">
        <f t="shared" ref="AA322" si="383">AA321</f>
        <v>0</v>
      </c>
      <c r="AB322" s="387">
        <f t="shared" ref="AB322" si="384">AB321</f>
        <v>0</v>
      </c>
      <c r="AC322" s="387">
        <f t="shared" ref="AC322" si="385">AC321</f>
        <v>0</v>
      </c>
      <c r="AD322" s="387">
        <f t="shared" ref="AD322" si="386">AD321</f>
        <v>0</v>
      </c>
      <c r="AE322" s="387">
        <f t="shared" ref="AE322" si="387">AE321</f>
        <v>0</v>
      </c>
      <c r="AF322" s="387">
        <f t="shared" ref="AF322" si="388">AF321</f>
        <v>0</v>
      </c>
      <c r="AG322" s="387">
        <f t="shared" ref="AG322" si="389">AG321</f>
        <v>0</v>
      </c>
      <c r="AH322" s="387">
        <f t="shared" ref="AH322" si="390">AH321</f>
        <v>0</v>
      </c>
      <c r="AI322" s="387">
        <f t="shared" ref="AI322" si="391">AI321</f>
        <v>0</v>
      </c>
      <c r="AJ322" s="387">
        <f t="shared" ref="AJ322" si="392">AJ321</f>
        <v>0</v>
      </c>
      <c r="AK322" s="387">
        <f t="shared" ref="AK322" si="393">AK321</f>
        <v>0</v>
      </c>
      <c r="AL322" s="387">
        <f t="shared" ref="AL322" si="394">AL321</f>
        <v>0</v>
      </c>
      <c r="AM322" s="305"/>
    </row>
    <row r="323" spans="1:41" ht="15.5" hidden="1" outlineLevel="1">
      <c r="B323" s="485"/>
      <c r="C323" s="290"/>
      <c r="D323" s="290"/>
      <c r="E323" s="290"/>
      <c r="F323" s="290"/>
      <c r="G323" s="290"/>
      <c r="H323" s="290"/>
      <c r="I323" s="290"/>
      <c r="J323" s="290"/>
      <c r="K323" s="290"/>
      <c r="L323" s="290"/>
      <c r="M323" s="290"/>
      <c r="N323" s="290"/>
      <c r="O323" s="290"/>
      <c r="P323" s="290"/>
      <c r="Q323" s="290"/>
      <c r="R323" s="290"/>
      <c r="S323" s="290"/>
      <c r="T323" s="290"/>
      <c r="U323" s="290"/>
      <c r="V323" s="290"/>
      <c r="W323" s="290"/>
      <c r="X323" s="290"/>
      <c r="Y323" s="388"/>
      <c r="Z323" s="399"/>
      <c r="AA323" s="399"/>
      <c r="AB323" s="399"/>
      <c r="AC323" s="399"/>
      <c r="AD323" s="399"/>
      <c r="AE323" s="399"/>
      <c r="AF323" s="399"/>
      <c r="AG323" s="399"/>
      <c r="AH323" s="399"/>
      <c r="AI323" s="399"/>
      <c r="AJ323" s="399"/>
      <c r="AK323" s="399"/>
      <c r="AL323" s="399"/>
      <c r="AM323" s="305"/>
    </row>
    <row r="324" spans="1:41" ht="15.5" hidden="1" outlineLevel="1">
      <c r="A324" s="487">
        <v>32</v>
      </c>
      <c r="B324" s="485" t="s">
        <v>124</v>
      </c>
      <c r="C324" s="290" t="s">
        <v>25</v>
      </c>
      <c r="D324" s="294"/>
      <c r="E324" s="294"/>
      <c r="F324" s="294"/>
      <c r="G324" s="294"/>
      <c r="H324" s="294"/>
      <c r="I324" s="294"/>
      <c r="J324" s="294"/>
      <c r="K324" s="294"/>
      <c r="L324" s="294"/>
      <c r="M324" s="294"/>
      <c r="N324" s="294">
        <v>12</v>
      </c>
      <c r="O324" s="294"/>
      <c r="P324" s="294"/>
      <c r="Q324" s="294"/>
      <c r="R324" s="294"/>
      <c r="S324" s="294"/>
      <c r="T324" s="294"/>
      <c r="U324" s="294"/>
      <c r="V324" s="294"/>
      <c r="W324" s="294"/>
      <c r="X324" s="294"/>
      <c r="Y324" s="400"/>
      <c r="Z324" s="386"/>
      <c r="AA324" s="386"/>
      <c r="AB324" s="386"/>
      <c r="AC324" s="386"/>
      <c r="AD324" s="386"/>
      <c r="AE324" s="386"/>
      <c r="AF324" s="386"/>
      <c r="AG324" s="391"/>
      <c r="AH324" s="391"/>
      <c r="AI324" s="391"/>
      <c r="AJ324" s="391"/>
      <c r="AK324" s="391"/>
      <c r="AL324" s="391"/>
      <c r="AM324" s="295">
        <f>SUM(Y324:AL324)</f>
        <v>0</v>
      </c>
    </row>
    <row r="325" spans="1:41" ht="15.5" hidden="1" outlineLevel="1">
      <c r="B325" s="293" t="s">
        <v>289</v>
      </c>
      <c r="C325" s="290" t="s">
        <v>163</v>
      </c>
      <c r="D325" s="294"/>
      <c r="E325" s="294"/>
      <c r="F325" s="294"/>
      <c r="G325" s="294"/>
      <c r="H325" s="294"/>
      <c r="I325" s="294"/>
      <c r="J325" s="294"/>
      <c r="K325" s="294"/>
      <c r="L325" s="294"/>
      <c r="M325" s="294"/>
      <c r="N325" s="294">
        <f>N324</f>
        <v>12</v>
      </c>
      <c r="O325" s="294"/>
      <c r="P325" s="294"/>
      <c r="Q325" s="294"/>
      <c r="R325" s="294"/>
      <c r="S325" s="294"/>
      <c r="T325" s="294"/>
      <c r="U325" s="294"/>
      <c r="V325" s="294"/>
      <c r="W325" s="294"/>
      <c r="X325" s="294"/>
      <c r="Y325" s="387">
        <f>Y324</f>
        <v>0</v>
      </c>
      <c r="Z325" s="387">
        <f t="shared" ref="Z325" si="395">Z324</f>
        <v>0</v>
      </c>
      <c r="AA325" s="387">
        <f t="shared" ref="AA325" si="396">AA324</f>
        <v>0</v>
      </c>
      <c r="AB325" s="387">
        <f t="shared" ref="AB325" si="397">AB324</f>
        <v>0</v>
      </c>
      <c r="AC325" s="387">
        <f t="shared" ref="AC325" si="398">AC324</f>
        <v>0</v>
      </c>
      <c r="AD325" s="387">
        <f t="shared" ref="AD325" si="399">AD324</f>
        <v>0</v>
      </c>
      <c r="AE325" s="387">
        <f t="shared" ref="AE325" si="400">AE324</f>
        <v>0</v>
      </c>
      <c r="AF325" s="387">
        <f t="shared" ref="AF325" si="401">AF324</f>
        <v>0</v>
      </c>
      <c r="AG325" s="387">
        <f t="shared" ref="AG325" si="402">AG324</f>
        <v>0</v>
      </c>
      <c r="AH325" s="387">
        <f t="shared" ref="AH325" si="403">AH324</f>
        <v>0</v>
      </c>
      <c r="AI325" s="387">
        <f t="shared" ref="AI325" si="404">AI324</f>
        <v>0</v>
      </c>
      <c r="AJ325" s="387">
        <f t="shared" ref="AJ325" si="405">AJ324</f>
        <v>0</v>
      </c>
      <c r="AK325" s="387">
        <f t="shared" ref="AK325" si="406">AK324</f>
        <v>0</v>
      </c>
      <c r="AL325" s="387">
        <f t="shared" ref="AL325" si="407">AL324</f>
        <v>0</v>
      </c>
      <c r="AM325" s="305"/>
    </row>
    <row r="326" spans="1:41" ht="15.5" hidden="1" outlineLevel="1">
      <c r="B326" s="485"/>
      <c r="C326" s="290"/>
      <c r="D326" s="290"/>
      <c r="E326" s="290"/>
      <c r="F326" s="290"/>
      <c r="G326" s="290"/>
      <c r="H326" s="290"/>
      <c r="I326" s="290"/>
      <c r="J326" s="290"/>
      <c r="K326" s="290"/>
      <c r="L326" s="290"/>
      <c r="M326" s="290"/>
      <c r="N326" s="290"/>
      <c r="O326" s="290"/>
      <c r="P326" s="290"/>
      <c r="Q326" s="290"/>
      <c r="R326" s="290"/>
      <c r="S326" s="290"/>
      <c r="T326" s="290"/>
      <c r="U326" s="290"/>
      <c r="V326" s="290"/>
      <c r="W326" s="290"/>
      <c r="X326" s="290"/>
      <c r="Y326" s="388"/>
      <c r="Z326" s="399"/>
      <c r="AA326" s="399"/>
      <c r="AB326" s="399"/>
      <c r="AC326" s="399"/>
      <c r="AD326" s="399"/>
      <c r="AE326" s="399"/>
      <c r="AF326" s="399"/>
      <c r="AG326" s="399"/>
      <c r="AH326" s="399"/>
      <c r="AI326" s="399"/>
      <c r="AJ326" s="399"/>
      <c r="AK326" s="399"/>
      <c r="AL326" s="399"/>
      <c r="AM326" s="305"/>
    </row>
    <row r="327" spans="1:41" ht="15.5" hidden="1" outlineLevel="1">
      <c r="B327" s="287" t="s">
        <v>500</v>
      </c>
      <c r="C327" s="290"/>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388"/>
      <c r="Z327" s="399"/>
      <c r="AA327" s="399"/>
      <c r="AB327" s="399"/>
      <c r="AC327" s="399"/>
      <c r="AD327" s="399"/>
      <c r="AE327" s="399"/>
      <c r="AF327" s="399"/>
      <c r="AG327" s="399"/>
      <c r="AH327" s="399"/>
      <c r="AI327" s="399"/>
      <c r="AJ327" s="399"/>
      <c r="AK327" s="399"/>
      <c r="AL327" s="399"/>
      <c r="AM327" s="305"/>
    </row>
    <row r="328" spans="1:41" ht="15.5" hidden="1" outlineLevel="1">
      <c r="A328" s="487">
        <v>33</v>
      </c>
      <c r="B328" s="485" t="s">
        <v>125</v>
      </c>
      <c r="C328" s="290" t="s">
        <v>25</v>
      </c>
      <c r="D328" s="294"/>
      <c r="E328" s="294"/>
      <c r="F328" s="294"/>
      <c r="G328" s="294"/>
      <c r="H328" s="294"/>
      <c r="I328" s="294"/>
      <c r="J328" s="294"/>
      <c r="K328" s="294"/>
      <c r="L328" s="294"/>
      <c r="M328" s="294"/>
      <c r="N328" s="294">
        <v>0</v>
      </c>
      <c r="O328" s="294"/>
      <c r="P328" s="294"/>
      <c r="Q328" s="294"/>
      <c r="R328" s="294"/>
      <c r="S328" s="294"/>
      <c r="T328" s="294"/>
      <c r="U328" s="294"/>
      <c r="V328" s="294"/>
      <c r="W328" s="294"/>
      <c r="X328" s="294"/>
      <c r="Y328" s="400"/>
      <c r="Z328" s="386"/>
      <c r="AA328" s="386"/>
      <c r="AB328" s="386"/>
      <c r="AC328" s="386"/>
      <c r="AD328" s="386"/>
      <c r="AE328" s="386"/>
      <c r="AF328" s="386"/>
      <c r="AG328" s="391"/>
      <c r="AH328" s="391"/>
      <c r="AI328" s="391"/>
      <c r="AJ328" s="391"/>
      <c r="AK328" s="391"/>
      <c r="AL328" s="391"/>
      <c r="AM328" s="295">
        <f>SUM(Y328:AL328)</f>
        <v>0</v>
      </c>
    </row>
    <row r="329" spans="1:41" ht="15.5" hidden="1" outlineLevel="1">
      <c r="B329" s="293" t="s">
        <v>289</v>
      </c>
      <c r="C329" s="290" t="s">
        <v>163</v>
      </c>
      <c r="D329" s="294"/>
      <c r="E329" s="294"/>
      <c r="F329" s="294"/>
      <c r="G329" s="294"/>
      <c r="H329" s="294"/>
      <c r="I329" s="294"/>
      <c r="J329" s="294"/>
      <c r="K329" s="294"/>
      <c r="L329" s="294"/>
      <c r="M329" s="294"/>
      <c r="N329" s="294">
        <f>N328</f>
        <v>0</v>
      </c>
      <c r="O329" s="294"/>
      <c r="P329" s="294"/>
      <c r="Q329" s="294"/>
      <c r="R329" s="294"/>
      <c r="S329" s="294"/>
      <c r="T329" s="294"/>
      <c r="U329" s="294"/>
      <c r="V329" s="294"/>
      <c r="W329" s="294"/>
      <c r="X329" s="294"/>
      <c r="Y329" s="387">
        <f>Y328</f>
        <v>0</v>
      </c>
      <c r="Z329" s="387">
        <f t="shared" ref="Z329" si="408">Z328</f>
        <v>0</v>
      </c>
      <c r="AA329" s="387">
        <f t="shared" ref="AA329" si="409">AA328</f>
        <v>0</v>
      </c>
      <c r="AB329" s="387">
        <f t="shared" ref="AB329" si="410">AB328</f>
        <v>0</v>
      </c>
      <c r="AC329" s="387">
        <f t="shared" ref="AC329" si="411">AC328</f>
        <v>0</v>
      </c>
      <c r="AD329" s="387">
        <f t="shared" ref="AD329" si="412">AD328</f>
        <v>0</v>
      </c>
      <c r="AE329" s="387">
        <f t="shared" ref="AE329" si="413">AE328</f>
        <v>0</v>
      </c>
      <c r="AF329" s="387">
        <f t="shared" ref="AF329" si="414">AF328</f>
        <v>0</v>
      </c>
      <c r="AG329" s="387">
        <f t="shared" ref="AG329" si="415">AG328</f>
        <v>0</v>
      </c>
      <c r="AH329" s="387">
        <f t="shared" ref="AH329" si="416">AH328</f>
        <v>0</v>
      </c>
      <c r="AI329" s="387">
        <f t="shared" ref="AI329" si="417">AI328</f>
        <v>0</v>
      </c>
      <c r="AJ329" s="387">
        <f t="shared" ref="AJ329" si="418">AJ328</f>
        <v>0</v>
      </c>
      <c r="AK329" s="387">
        <f t="shared" ref="AK329" si="419">AK328</f>
        <v>0</v>
      </c>
      <c r="AL329" s="387">
        <f t="shared" ref="AL329" si="420">AL328</f>
        <v>0</v>
      </c>
      <c r="AM329" s="305"/>
    </row>
    <row r="330" spans="1:41" ht="31" outlineLevel="1">
      <c r="B330" s="875" t="s">
        <v>926</v>
      </c>
      <c r="C330" s="876"/>
      <c r="D330" s="877">
        <f>SUM(D289:D328)</f>
        <v>16598235.0427927</v>
      </c>
      <c r="E330" s="877"/>
      <c r="F330" s="877"/>
      <c r="G330" s="877"/>
      <c r="H330" s="877"/>
      <c r="I330" s="877"/>
      <c r="J330" s="877"/>
      <c r="K330" s="877"/>
      <c r="L330" s="877"/>
      <c r="M330" s="877"/>
      <c r="N330" s="877"/>
      <c r="O330" s="877">
        <f>SUM(O289:O328)</f>
        <v>2901.0895002982425</v>
      </c>
      <c r="P330" s="877"/>
      <c r="Q330" s="877"/>
      <c r="R330" s="877"/>
      <c r="S330" s="877"/>
      <c r="T330" s="877"/>
      <c r="U330" s="877"/>
      <c r="V330" s="877"/>
      <c r="W330" s="877"/>
      <c r="X330" s="877"/>
      <c r="Y330" s="879"/>
      <c r="Z330" s="879"/>
      <c r="AA330" s="879"/>
      <c r="AB330" s="879"/>
      <c r="AC330" s="879"/>
      <c r="AD330" s="879"/>
      <c r="AE330" s="879"/>
      <c r="AF330" s="879"/>
      <c r="AG330" s="879"/>
      <c r="AH330" s="879"/>
      <c r="AI330" s="879"/>
      <c r="AJ330" s="879"/>
      <c r="AK330" s="879"/>
      <c r="AL330" s="879"/>
      <c r="AM330" s="880"/>
    </row>
    <row r="331" spans="1:41" ht="15.5" outlineLevel="1">
      <c r="B331" s="881"/>
      <c r="C331" s="909"/>
      <c r="D331" s="910"/>
      <c r="E331" s="910"/>
      <c r="F331" s="910"/>
      <c r="G331" s="910"/>
      <c r="H331" s="910"/>
      <c r="I331" s="910"/>
      <c r="J331" s="910"/>
      <c r="K331" s="910"/>
      <c r="L331" s="910"/>
      <c r="M331" s="910"/>
      <c r="N331" s="910"/>
      <c r="O331" s="910"/>
      <c r="P331" s="910"/>
      <c r="Q331" s="910"/>
      <c r="R331" s="910"/>
      <c r="S331" s="910"/>
      <c r="T331" s="910"/>
      <c r="U331" s="910"/>
      <c r="V331" s="910"/>
      <c r="W331" s="910"/>
      <c r="X331" s="910"/>
      <c r="Y331" s="911"/>
      <c r="Z331" s="911"/>
      <c r="AA331" s="911"/>
      <c r="AB331" s="911"/>
      <c r="AC331" s="911"/>
      <c r="AD331" s="911"/>
      <c r="AE331" s="911"/>
      <c r="AF331" s="911"/>
      <c r="AG331" s="911"/>
      <c r="AH331" s="911"/>
      <c r="AI331" s="911"/>
      <c r="AJ331" s="911"/>
      <c r="AK331" s="911"/>
      <c r="AL331" s="911"/>
      <c r="AM331" s="912"/>
    </row>
    <row r="332" spans="1:41" ht="16.5" outlineLevel="1">
      <c r="B332" s="887" t="s">
        <v>902</v>
      </c>
      <c r="C332" s="821"/>
      <c r="D332" s="812"/>
      <c r="E332" s="812"/>
      <c r="F332" s="812"/>
      <c r="G332" s="812"/>
      <c r="H332" s="812"/>
      <c r="I332" s="812"/>
      <c r="J332" s="812"/>
      <c r="K332" s="812"/>
      <c r="L332" s="812"/>
      <c r="M332" s="812"/>
      <c r="N332" s="812"/>
      <c r="O332" s="812"/>
      <c r="P332" s="812"/>
      <c r="Q332" s="812"/>
      <c r="R332" s="812"/>
      <c r="S332" s="812"/>
      <c r="T332" s="812"/>
      <c r="U332" s="812"/>
      <c r="V332" s="812"/>
      <c r="W332" s="812"/>
      <c r="X332" s="812"/>
      <c r="Y332" s="867"/>
      <c r="Z332" s="867"/>
      <c r="AA332" s="867"/>
      <c r="AB332" s="867"/>
      <c r="AC332" s="867"/>
      <c r="AD332" s="867"/>
      <c r="AE332" s="867"/>
      <c r="AF332" s="867"/>
      <c r="AG332" s="867"/>
      <c r="AH332" s="867"/>
      <c r="AI332" s="867"/>
      <c r="AJ332" s="867"/>
      <c r="AK332" s="867"/>
      <c r="AL332" s="867"/>
      <c r="AM332" s="305"/>
    </row>
    <row r="333" spans="1:41" ht="15.5" outlineLevel="1">
      <c r="B333" s="483" t="s">
        <v>914</v>
      </c>
      <c r="C333" s="810"/>
      <c r="D333" s="810"/>
      <c r="E333" s="810"/>
      <c r="F333" s="810"/>
      <c r="G333" s="810"/>
      <c r="H333" s="810"/>
      <c r="I333" s="810"/>
      <c r="J333" s="810"/>
      <c r="K333" s="810"/>
      <c r="L333" s="810"/>
      <c r="M333" s="810"/>
      <c r="N333" s="811"/>
      <c r="O333" s="810"/>
      <c r="P333" s="810"/>
      <c r="Q333" s="810"/>
      <c r="R333" s="810"/>
      <c r="S333" s="810"/>
      <c r="T333" s="810"/>
      <c r="U333" s="810"/>
      <c r="V333" s="810"/>
      <c r="W333" s="810"/>
      <c r="X333" s="810"/>
      <c r="Y333" s="812"/>
      <c r="Z333" s="812"/>
      <c r="AA333" s="812"/>
      <c r="AB333" s="812"/>
      <c r="AC333" s="812"/>
      <c r="AD333" s="812"/>
      <c r="AE333" s="812"/>
      <c r="AF333" s="812"/>
      <c r="AG333" s="812"/>
      <c r="AH333" s="812"/>
      <c r="AI333" s="812"/>
      <c r="AJ333" s="812"/>
      <c r="AK333" s="812"/>
      <c r="AL333" s="812"/>
      <c r="AM333" s="291"/>
    </row>
    <row r="334" spans="1:41" ht="15.5" outlineLevel="1">
      <c r="B334" s="483" t="s">
        <v>498</v>
      </c>
      <c r="C334" s="810"/>
      <c r="D334" s="810"/>
      <c r="E334" s="810"/>
      <c r="F334" s="810"/>
      <c r="G334" s="810"/>
      <c r="H334" s="810"/>
      <c r="I334" s="810"/>
      <c r="J334" s="810"/>
      <c r="K334" s="810"/>
      <c r="L334" s="810"/>
      <c r="M334" s="810"/>
      <c r="N334" s="811"/>
      <c r="O334" s="810"/>
      <c r="P334" s="810"/>
      <c r="Q334" s="810"/>
      <c r="R334" s="810"/>
      <c r="S334" s="810"/>
      <c r="T334" s="810"/>
      <c r="U334" s="810"/>
      <c r="V334" s="810"/>
      <c r="W334" s="810"/>
      <c r="X334" s="810"/>
      <c r="Y334" s="812"/>
      <c r="Z334" s="812"/>
      <c r="AA334" s="812"/>
      <c r="AB334" s="812"/>
      <c r="AC334" s="812"/>
      <c r="AD334" s="812"/>
      <c r="AE334" s="812"/>
      <c r="AF334" s="812"/>
      <c r="AG334" s="812"/>
      <c r="AH334" s="812"/>
      <c r="AI334" s="812"/>
      <c r="AJ334" s="812"/>
      <c r="AK334" s="812"/>
      <c r="AL334" s="812"/>
      <c r="AM334" s="291"/>
    </row>
    <row r="335" spans="1:41" ht="15.5" outlineLevel="1">
      <c r="A335" s="949">
        <v>21</v>
      </c>
      <c r="B335" s="947" t="s">
        <v>113</v>
      </c>
      <c r="C335" s="933" t="s">
        <v>25</v>
      </c>
      <c r="D335" s="934">
        <v>1177426</v>
      </c>
      <c r="E335" s="935">
        <v>1177426</v>
      </c>
      <c r="F335" s="935">
        <v>1177426</v>
      </c>
      <c r="G335" s="935">
        <v>1177426</v>
      </c>
      <c r="H335" s="935">
        <v>1177426</v>
      </c>
      <c r="I335" s="935">
        <v>1177426</v>
      </c>
      <c r="J335" s="935">
        <v>1177426</v>
      </c>
      <c r="K335" s="935">
        <v>1177252</v>
      </c>
      <c r="L335" s="935">
        <v>1177252</v>
      </c>
      <c r="M335" s="935">
        <v>1172023</v>
      </c>
      <c r="N335" s="935"/>
      <c r="O335" s="935">
        <v>77</v>
      </c>
      <c r="P335" s="935">
        <v>77</v>
      </c>
      <c r="Q335" s="935">
        <v>77</v>
      </c>
      <c r="R335" s="935">
        <v>77</v>
      </c>
      <c r="S335" s="935">
        <v>77</v>
      </c>
      <c r="T335" s="935">
        <v>77</v>
      </c>
      <c r="U335" s="935">
        <v>77</v>
      </c>
      <c r="V335" s="935">
        <v>77</v>
      </c>
      <c r="W335" s="935">
        <v>77</v>
      </c>
      <c r="X335" s="935">
        <v>76</v>
      </c>
      <c r="Y335" s="950"/>
      <c r="Z335" s="938"/>
      <c r="AA335" s="938"/>
      <c r="AB335" s="938"/>
      <c r="AC335" s="938"/>
      <c r="AD335" s="938">
        <v>1</v>
      </c>
      <c r="AE335" s="938"/>
      <c r="AF335" s="938"/>
      <c r="AG335" s="938"/>
      <c r="AH335" s="938"/>
      <c r="AI335" s="938"/>
      <c r="AJ335" s="938"/>
      <c r="AK335" s="938"/>
      <c r="AL335" s="938"/>
      <c r="AM335" s="951">
        <v>1</v>
      </c>
      <c r="AN335" s="952"/>
      <c r="AO335" s="952"/>
    </row>
    <row r="336" spans="1:41" ht="15.5" outlineLevel="1">
      <c r="A336" s="949"/>
      <c r="B336" s="953" t="s">
        <v>289</v>
      </c>
      <c r="C336" s="933" t="s">
        <v>163</v>
      </c>
      <c r="D336" s="940">
        <v>131981</v>
      </c>
      <c r="E336" s="941">
        <v>131981</v>
      </c>
      <c r="F336" s="941">
        <v>131981</v>
      </c>
      <c r="G336" s="941">
        <v>131981</v>
      </c>
      <c r="H336" s="941">
        <v>131981</v>
      </c>
      <c r="I336" s="941">
        <v>131981</v>
      </c>
      <c r="J336" s="941">
        <v>131981</v>
      </c>
      <c r="K336" s="941">
        <v>131969</v>
      </c>
      <c r="L336" s="941">
        <v>131969</v>
      </c>
      <c r="M336" s="941">
        <v>132164</v>
      </c>
      <c r="N336" s="941"/>
      <c r="O336" s="941">
        <v>8</v>
      </c>
      <c r="P336" s="941">
        <v>8</v>
      </c>
      <c r="Q336" s="941">
        <v>8</v>
      </c>
      <c r="R336" s="941">
        <v>8</v>
      </c>
      <c r="S336" s="941">
        <v>8</v>
      </c>
      <c r="T336" s="941">
        <v>8</v>
      </c>
      <c r="U336" s="941">
        <v>8</v>
      </c>
      <c r="V336" s="941">
        <v>8</v>
      </c>
      <c r="W336" s="941">
        <v>8</v>
      </c>
      <c r="X336" s="941">
        <v>8</v>
      </c>
      <c r="Y336" s="942"/>
      <c r="Z336" s="942"/>
      <c r="AA336" s="942"/>
      <c r="AB336" s="942"/>
      <c r="AC336" s="942"/>
      <c r="AD336" s="942">
        <v>1</v>
      </c>
      <c r="AE336" s="942"/>
      <c r="AF336" s="942"/>
      <c r="AG336" s="942"/>
      <c r="AH336" s="942"/>
      <c r="AI336" s="942"/>
      <c r="AJ336" s="942"/>
      <c r="AK336" s="942"/>
      <c r="AL336" s="942"/>
      <c r="AM336" s="954"/>
      <c r="AN336" s="952"/>
      <c r="AO336" s="952"/>
    </row>
    <row r="337" spans="1:41" ht="15.5" outlineLevel="1">
      <c r="A337" s="949"/>
      <c r="B337" s="947"/>
      <c r="C337" s="933"/>
      <c r="D337" s="933"/>
      <c r="E337" s="933"/>
      <c r="F337" s="933"/>
      <c r="G337" s="933"/>
      <c r="H337" s="933"/>
      <c r="I337" s="933"/>
      <c r="J337" s="933"/>
      <c r="K337" s="933"/>
      <c r="L337" s="933"/>
      <c r="M337" s="933"/>
      <c r="N337" s="933"/>
      <c r="O337" s="933"/>
      <c r="P337" s="933"/>
      <c r="Q337" s="933"/>
      <c r="R337" s="933"/>
      <c r="S337" s="933"/>
      <c r="T337" s="933"/>
      <c r="U337" s="933"/>
      <c r="V337" s="933"/>
      <c r="W337" s="933"/>
      <c r="X337" s="933"/>
      <c r="Y337" s="945"/>
      <c r="Z337" s="955"/>
      <c r="AA337" s="955"/>
      <c r="AB337" s="955"/>
      <c r="AC337" s="955"/>
      <c r="AD337" s="955"/>
      <c r="AE337" s="955"/>
      <c r="AF337" s="955"/>
      <c r="AG337" s="955"/>
      <c r="AH337" s="955"/>
      <c r="AI337" s="955"/>
      <c r="AJ337" s="955"/>
      <c r="AK337" s="955"/>
      <c r="AL337" s="955"/>
      <c r="AM337" s="954"/>
      <c r="AN337" s="952"/>
      <c r="AO337" s="952"/>
    </row>
    <row r="338" spans="1:41" ht="15.5" hidden="1" outlineLevel="1">
      <c r="A338" s="949">
        <v>2</v>
      </c>
      <c r="B338" s="947" t="s">
        <v>96</v>
      </c>
      <c r="C338" s="933"/>
      <c r="D338" s="934"/>
      <c r="E338" s="935"/>
      <c r="F338" s="935"/>
      <c r="G338" s="935"/>
      <c r="H338" s="935"/>
      <c r="I338" s="935"/>
      <c r="J338" s="935"/>
      <c r="K338" s="935"/>
      <c r="L338" s="935"/>
      <c r="M338" s="935"/>
      <c r="N338" s="935"/>
      <c r="O338" s="935"/>
      <c r="P338" s="935"/>
      <c r="Q338" s="935"/>
      <c r="R338" s="935"/>
      <c r="S338" s="935"/>
      <c r="T338" s="935"/>
      <c r="U338" s="935"/>
      <c r="V338" s="935"/>
      <c r="W338" s="935"/>
      <c r="X338" s="935"/>
      <c r="Y338" s="950"/>
      <c r="Z338" s="938"/>
      <c r="AA338" s="938"/>
      <c r="AB338" s="938"/>
      <c r="AC338" s="938"/>
      <c r="AD338" s="938"/>
      <c r="AE338" s="938"/>
      <c r="AF338" s="938"/>
      <c r="AG338" s="938"/>
      <c r="AH338" s="938"/>
      <c r="AI338" s="938"/>
      <c r="AJ338" s="938"/>
      <c r="AK338" s="938"/>
      <c r="AL338" s="938"/>
      <c r="AM338" s="951"/>
      <c r="AN338" s="952"/>
      <c r="AO338" s="952"/>
    </row>
    <row r="339" spans="1:41" ht="15.5" hidden="1" outlineLevel="1">
      <c r="A339" s="949"/>
      <c r="B339" s="953" t="s">
        <v>267</v>
      </c>
      <c r="C339" s="933"/>
      <c r="D339" s="940"/>
      <c r="E339" s="941"/>
      <c r="F339" s="941"/>
      <c r="G339" s="941"/>
      <c r="H339" s="941"/>
      <c r="I339" s="941"/>
      <c r="J339" s="941"/>
      <c r="K339" s="941"/>
      <c r="L339" s="941"/>
      <c r="M339" s="941"/>
      <c r="N339" s="941"/>
      <c r="O339" s="941"/>
      <c r="P339" s="941"/>
      <c r="Q339" s="941"/>
      <c r="R339" s="941"/>
      <c r="S339" s="941"/>
      <c r="T339" s="941"/>
      <c r="U339" s="941"/>
      <c r="V339" s="941"/>
      <c r="W339" s="941"/>
      <c r="X339" s="941"/>
      <c r="Y339" s="942"/>
      <c r="Z339" s="942"/>
      <c r="AA339" s="942"/>
      <c r="AB339" s="942"/>
      <c r="AC339" s="942"/>
      <c r="AD339" s="942"/>
      <c r="AE339" s="942"/>
      <c r="AF339" s="942"/>
      <c r="AG339" s="942"/>
      <c r="AH339" s="942"/>
      <c r="AI339" s="942"/>
      <c r="AJ339" s="942"/>
      <c r="AK339" s="942"/>
      <c r="AL339" s="942"/>
      <c r="AM339" s="954"/>
      <c r="AN339" s="952"/>
      <c r="AO339" s="952"/>
    </row>
    <row r="340" spans="1:41" ht="15.5" hidden="1" outlineLevel="1">
      <c r="A340" s="949"/>
      <c r="B340" s="947"/>
      <c r="C340" s="933"/>
      <c r="D340" s="933"/>
      <c r="E340" s="933"/>
      <c r="F340" s="933"/>
      <c r="G340" s="933"/>
      <c r="H340" s="933"/>
      <c r="I340" s="933"/>
      <c r="J340" s="933"/>
      <c r="K340" s="933"/>
      <c r="L340" s="933"/>
      <c r="M340" s="933"/>
      <c r="N340" s="933"/>
      <c r="O340" s="933"/>
      <c r="P340" s="933"/>
      <c r="Q340" s="933"/>
      <c r="R340" s="933"/>
      <c r="S340" s="933"/>
      <c r="T340" s="933"/>
      <c r="U340" s="933"/>
      <c r="V340" s="933"/>
      <c r="W340" s="933"/>
      <c r="X340" s="933"/>
      <c r="Y340" s="945"/>
      <c r="Z340" s="955"/>
      <c r="AA340" s="955"/>
      <c r="AB340" s="955"/>
      <c r="AC340" s="955"/>
      <c r="AD340" s="955"/>
      <c r="AE340" s="955"/>
      <c r="AF340" s="955"/>
      <c r="AG340" s="955"/>
      <c r="AH340" s="955"/>
      <c r="AI340" s="955"/>
      <c r="AJ340" s="955"/>
      <c r="AK340" s="955"/>
      <c r="AL340" s="955"/>
      <c r="AM340" s="954"/>
      <c r="AN340" s="952"/>
      <c r="AO340" s="952"/>
    </row>
    <row r="341" spans="1:41" ht="31" outlineLevel="1">
      <c r="A341" s="949">
        <v>22</v>
      </c>
      <c r="B341" s="947" t="s">
        <v>915</v>
      </c>
      <c r="C341" s="933" t="s">
        <v>25</v>
      </c>
      <c r="D341" s="934">
        <v>298982</v>
      </c>
      <c r="E341" s="935">
        <v>298982</v>
      </c>
      <c r="F341" s="935">
        <v>298982</v>
      </c>
      <c r="G341" s="935">
        <v>298982</v>
      </c>
      <c r="H341" s="935">
        <v>298982</v>
      </c>
      <c r="I341" s="935">
        <v>298982</v>
      </c>
      <c r="J341" s="935">
        <v>298982</v>
      </c>
      <c r="K341" s="935">
        <v>298982</v>
      </c>
      <c r="L341" s="935">
        <v>298982</v>
      </c>
      <c r="M341" s="935">
        <v>298982</v>
      </c>
      <c r="N341" s="935"/>
      <c r="O341" s="935">
        <v>88</v>
      </c>
      <c r="P341" s="935">
        <v>88</v>
      </c>
      <c r="Q341" s="935">
        <v>88</v>
      </c>
      <c r="R341" s="935">
        <v>88</v>
      </c>
      <c r="S341" s="935">
        <v>88</v>
      </c>
      <c r="T341" s="935">
        <v>88</v>
      </c>
      <c r="U341" s="935">
        <v>88</v>
      </c>
      <c r="V341" s="935">
        <v>88</v>
      </c>
      <c r="W341" s="935">
        <v>88</v>
      </c>
      <c r="X341" s="935">
        <v>88</v>
      </c>
      <c r="Y341" s="950"/>
      <c r="Z341" s="938"/>
      <c r="AA341" s="938"/>
      <c r="AB341" s="938"/>
      <c r="AC341" s="938"/>
      <c r="AD341" s="938">
        <v>1</v>
      </c>
      <c r="AE341" s="938"/>
      <c r="AF341" s="938"/>
      <c r="AG341" s="938"/>
      <c r="AH341" s="938"/>
      <c r="AI341" s="938"/>
      <c r="AJ341" s="938"/>
      <c r="AK341" s="938"/>
      <c r="AL341" s="938"/>
      <c r="AM341" s="951">
        <v>1</v>
      </c>
      <c r="AN341" s="952"/>
      <c r="AO341" s="952"/>
    </row>
    <row r="342" spans="1:41" ht="15.5" outlineLevel="1">
      <c r="A342" s="949"/>
      <c r="B342" s="953" t="s">
        <v>289</v>
      </c>
      <c r="C342" s="933" t="s">
        <v>163</v>
      </c>
      <c r="D342" s="940">
        <v>957</v>
      </c>
      <c r="E342" s="941">
        <v>957</v>
      </c>
      <c r="F342" s="941">
        <v>957</v>
      </c>
      <c r="G342" s="941">
        <v>957</v>
      </c>
      <c r="H342" s="941">
        <v>957</v>
      </c>
      <c r="I342" s="941">
        <v>957</v>
      </c>
      <c r="J342" s="941">
        <v>957</v>
      </c>
      <c r="K342" s="941">
        <v>957</v>
      </c>
      <c r="L342" s="941">
        <v>957</v>
      </c>
      <c r="M342" s="941">
        <v>957</v>
      </c>
      <c r="N342" s="941"/>
      <c r="O342" s="941"/>
      <c r="P342" s="941"/>
      <c r="Q342" s="941"/>
      <c r="R342" s="941"/>
      <c r="S342" s="941"/>
      <c r="T342" s="941"/>
      <c r="U342" s="941"/>
      <c r="V342" s="941"/>
      <c r="W342" s="941"/>
      <c r="X342" s="941"/>
      <c r="Y342" s="942"/>
      <c r="Z342" s="942"/>
      <c r="AA342" s="942"/>
      <c r="AB342" s="942"/>
      <c r="AC342" s="942"/>
      <c r="AD342" s="942">
        <v>1</v>
      </c>
      <c r="AE342" s="942"/>
      <c r="AF342" s="942"/>
      <c r="AG342" s="942"/>
      <c r="AH342" s="942"/>
      <c r="AI342" s="942"/>
      <c r="AJ342" s="942"/>
      <c r="AK342" s="942"/>
      <c r="AL342" s="942"/>
      <c r="AM342" s="954"/>
      <c r="AN342" s="952"/>
      <c r="AO342" s="952"/>
    </row>
    <row r="343" spans="1:41" ht="15.5" outlineLevel="1">
      <c r="A343" s="949"/>
      <c r="B343" s="953"/>
      <c r="C343" s="933"/>
      <c r="D343" s="933"/>
      <c r="E343" s="933"/>
      <c r="F343" s="933"/>
      <c r="G343" s="933"/>
      <c r="H343" s="933"/>
      <c r="I343" s="933"/>
      <c r="J343" s="933"/>
      <c r="K343" s="933"/>
      <c r="L343" s="933"/>
      <c r="M343" s="933"/>
      <c r="N343" s="933"/>
      <c r="O343" s="933"/>
      <c r="P343" s="933"/>
      <c r="Q343" s="933"/>
      <c r="R343" s="933"/>
      <c r="S343" s="933"/>
      <c r="T343" s="933"/>
      <c r="U343" s="933"/>
      <c r="V343" s="933"/>
      <c r="W343" s="933"/>
      <c r="X343" s="933"/>
      <c r="Y343" s="945"/>
      <c r="Z343" s="955"/>
      <c r="AA343" s="955"/>
      <c r="AB343" s="955"/>
      <c r="AC343" s="955"/>
      <c r="AD343" s="955"/>
      <c r="AE343" s="955"/>
      <c r="AF343" s="955"/>
      <c r="AG343" s="955"/>
      <c r="AH343" s="955"/>
      <c r="AI343" s="955"/>
      <c r="AJ343" s="955"/>
      <c r="AK343" s="955"/>
      <c r="AL343" s="955"/>
      <c r="AM343" s="954"/>
      <c r="AN343" s="952"/>
      <c r="AO343" s="952"/>
    </row>
    <row r="344" spans="1:41" ht="15.5" outlineLevel="1">
      <c r="A344" s="949"/>
      <c r="B344" s="956" t="s">
        <v>916</v>
      </c>
      <c r="C344" s="933"/>
      <c r="D344" s="933"/>
      <c r="E344" s="933"/>
      <c r="F344" s="933"/>
      <c r="G344" s="933"/>
      <c r="H344" s="933"/>
      <c r="I344" s="933"/>
      <c r="J344" s="933"/>
      <c r="K344" s="933"/>
      <c r="L344" s="933"/>
      <c r="M344" s="933"/>
      <c r="N344" s="933"/>
      <c r="O344" s="933"/>
      <c r="P344" s="933"/>
      <c r="Q344" s="933"/>
      <c r="R344" s="933"/>
      <c r="S344" s="933"/>
      <c r="T344" s="933"/>
      <c r="U344" s="933"/>
      <c r="V344" s="933"/>
      <c r="W344" s="933"/>
      <c r="X344" s="933"/>
      <c r="Y344" s="945"/>
      <c r="Z344" s="955"/>
      <c r="AA344" s="955"/>
      <c r="AB344" s="955"/>
      <c r="AC344" s="955"/>
      <c r="AD344" s="955"/>
      <c r="AE344" s="955"/>
      <c r="AF344" s="955"/>
      <c r="AG344" s="955"/>
      <c r="AH344" s="955"/>
      <c r="AI344" s="955"/>
      <c r="AJ344" s="955"/>
      <c r="AK344" s="955"/>
      <c r="AL344" s="955"/>
      <c r="AM344" s="954"/>
      <c r="AN344" s="952"/>
      <c r="AO344" s="952"/>
    </row>
    <row r="345" spans="1:41" ht="31" outlineLevel="1">
      <c r="A345" s="949">
        <v>26</v>
      </c>
      <c r="B345" s="932" t="s">
        <v>921</v>
      </c>
      <c r="C345" s="933" t="s">
        <v>25</v>
      </c>
      <c r="D345" s="934">
        <v>1896012</v>
      </c>
      <c r="E345" s="935">
        <v>1788279</v>
      </c>
      <c r="F345" s="935">
        <v>1788279</v>
      </c>
      <c r="G345" s="935">
        <v>1788279</v>
      </c>
      <c r="H345" s="935">
        <v>1788279</v>
      </c>
      <c r="I345" s="935">
        <v>1788279</v>
      </c>
      <c r="J345" s="935">
        <v>1788279</v>
      </c>
      <c r="K345" s="935">
        <v>1788279</v>
      </c>
      <c r="L345" s="935">
        <v>1767563</v>
      </c>
      <c r="M345" s="935">
        <v>1767563</v>
      </c>
      <c r="N345" s="935">
        <v>12</v>
      </c>
      <c r="O345" s="935">
        <v>238</v>
      </c>
      <c r="P345" s="935">
        <v>230</v>
      </c>
      <c r="Q345" s="935">
        <v>230</v>
      </c>
      <c r="R345" s="935">
        <v>230</v>
      </c>
      <c r="S345" s="935">
        <v>230</v>
      </c>
      <c r="T345" s="935">
        <v>230</v>
      </c>
      <c r="U345" s="935">
        <v>230</v>
      </c>
      <c r="V345" s="935">
        <v>230</v>
      </c>
      <c r="W345" s="935">
        <v>227</v>
      </c>
      <c r="X345" s="935">
        <v>227</v>
      </c>
      <c r="Y345" s="938"/>
      <c r="Z345" s="938"/>
      <c r="AA345" s="938"/>
      <c r="AB345" s="938"/>
      <c r="AC345" s="938"/>
      <c r="AD345" s="938"/>
      <c r="AE345" s="938">
        <v>1.7399999999999999E-2</v>
      </c>
      <c r="AF345" s="938">
        <v>0.95569999999999999</v>
      </c>
      <c r="AG345" s="938"/>
      <c r="AH345" s="938"/>
      <c r="AI345" s="938"/>
      <c r="AJ345" s="938"/>
      <c r="AK345" s="938"/>
      <c r="AL345" s="938"/>
      <c r="AM345" s="951">
        <v>0.97</v>
      </c>
      <c r="AN345" s="952"/>
      <c r="AO345" s="952"/>
    </row>
    <row r="346" spans="1:41" ht="15.5" outlineLevel="1">
      <c r="A346" s="949"/>
      <c r="B346" s="932" t="s">
        <v>922</v>
      </c>
      <c r="C346" s="933" t="s">
        <v>163</v>
      </c>
      <c r="D346" s="940">
        <v>352675</v>
      </c>
      <c r="E346" s="941">
        <v>460407</v>
      </c>
      <c r="F346" s="941">
        <v>460511</v>
      </c>
      <c r="G346" s="941">
        <v>460511</v>
      </c>
      <c r="H346" s="941">
        <v>460511</v>
      </c>
      <c r="I346" s="941">
        <v>458323</v>
      </c>
      <c r="J346" s="941">
        <v>458323</v>
      </c>
      <c r="K346" s="941">
        <v>458323</v>
      </c>
      <c r="L346" s="941">
        <v>456977</v>
      </c>
      <c r="M346" s="941">
        <v>456977</v>
      </c>
      <c r="N346" s="941">
        <v>12</v>
      </c>
      <c r="O346" s="941">
        <v>33</v>
      </c>
      <c r="P346" s="941">
        <v>41</v>
      </c>
      <c r="Q346" s="941">
        <v>41</v>
      </c>
      <c r="R346" s="941">
        <v>41</v>
      </c>
      <c r="S346" s="941">
        <v>41</v>
      </c>
      <c r="T346" s="941">
        <v>41</v>
      </c>
      <c r="U346" s="941">
        <v>41</v>
      </c>
      <c r="V346" s="941">
        <v>41</v>
      </c>
      <c r="W346" s="941">
        <v>41</v>
      </c>
      <c r="X346" s="941">
        <v>41</v>
      </c>
      <c r="Y346" s="942"/>
      <c r="Z346" s="942"/>
      <c r="AA346" s="942"/>
      <c r="AB346" s="942"/>
      <c r="AC346" s="942"/>
      <c r="AD346" s="942"/>
      <c r="AE346" s="942">
        <v>1.7399999999999999E-2</v>
      </c>
      <c r="AF346" s="942">
        <v>0.95569999999999999</v>
      </c>
      <c r="AG346" s="942"/>
      <c r="AH346" s="942"/>
      <c r="AI346" s="942"/>
      <c r="AJ346" s="942"/>
      <c r="AK346" s="942"/>
      <c r="AL346" s="942"/>
      <c r="AM346" s="954"/>
      <c r="AN346" s="952"/>
      <c r="AO346" s="952"/>
    </row>
    <row r="347" spans="1:41" ht="15.5" outlineLevel="1">
      <c r="A347" s="949"/>
      <c r="B347" s="908"/>
      <c r="C347" s="933"/>
      <c r="D347" s="933"/>
      <c r="E347" s="933"/>
      <c r="F347" s="933"/>
      <c r="G347" s="933"/>
      <c r="H347" s="933"/>
      <c r="I347" s="933"/>
      <c r="J347" s="933"/>
      <c r="K347" s="933"/>
      <c r="L347" s="933"/>
      <c r="M347" s="933"/>
      <c r="N347" s="933"/>
      <c r="O347" s="933"/>
      <c r="P347" s="933"/>
      <c r="Q347" s="933"/>
      <c r="R347" s="933"/>
      <c r="S347" s="933"/>
      <c r="T347" s="933"/>
      <c r="U347" s="933"/>
      <c r="V347" s="933"/>
      <c r="W347" s="933"/>
      <c r="X347" s="933"/>
      <c r="Y347" s="945"/>
      <c r="Z347" s="955"/>
      <c r="AA347" s="955"/>
      <c r="AB347" s="955"/>
      <c r="AC347" s="955"/>
      <c r="AD347" s="955"/>
      <c r="AE347" s="955"/>
      <c r="AF347" s="955"/>
      <c r="AG347" s="955"/>
      <c r="AH347" s="955"/>
      <c r="AI347" s="955"/>
      <c r="AJ347" s="955"/>
      <c r="AK347" s="955"/>
      <c r="AL347" s="955"/>
      <c r="AM347" s="954"/>
      <c r="AN347" s="952"/>
      <c r="AO347" s="952"/>
    </row>
    <row r="348" spans="1:41" ht="31" outlineLevel="1">
      <c r="A348" s="949"/>
      <c r="B348" s="932" t="s">
        <v>925</v>
      </c>
      <c r="C348" s="933" t="s">
        <v>25</v>
      </c>
      <c r="D348" s="934">
        <v>927202</v>
      </c>
      <c r="E348" s="935">
        <v>927202</v>
      </c>
      <c r="F348" s="935">
        <v>927202</v>
      </c>
      <c r="G348" s="935">
        <v>927202</v>
      </c>
      <c r="H348" s="935">
        <v>927202</v>
      </c>
      <c r="I348" s="935">
        <v>927202</v>
      </c>
      <c r="J348" s="935">
        <v>927202</v>
      </c>
      <c r="K348" s="935">
        <v>927202</v>
      </c>
      <c r="L348" s="935">
        <v>927202</v>
      </c>
      <c r="M348" s="935">
        <v>927202</v>
      </c>
      <c r="N348" s="935">
        <v>12</v>
      </c>
      <c r="O348" s="935">
        <v>146</v>
      </c>
      <c r="P348" s="935">
        <v>174</v>
      </c>
      <c r="Q348" s="935">
        <v>174</v>
      </c>
      <c r="R348" s="935">
        <v>174</v>
      </c>
      <c r="S348" s="935">
        <v>174</v>
      </c>
      <c r="T348" s="935"/>
      <c r="U348" s="935"/>
      <c r="V348" s="935"/>
      <c r="W348" s="935"/>
      <c r="X348" s="935"/>
      <c r="Y348" s="950"/>
      <c r="Z348" s="938"/>
      <c r="AA348" s="938"/>
      <c r="AB348" s="938"/>
      <c r="AC348" s="938"/>
      <c r="AD348" s="938"/>
      <c r="AE348" s="938"/>
      <c r="AF348" s="938"/>
      <c r="AG348" s="938">
        <v>1</v>
      </c>
      <c r="AH348" s="938"/>
      <c r="AI348" s="938"/>
      <c r="AJ348" s="938"/>
      <c r="AK348" s="938"/>
      <c r="AL348" s="938"/>
      <c r="AM348" s="951">
        <v>1</v>
      </c>
      <c r="AN348" s="952"/>
      <c r="AO348" s="952"/>
    </row>
    <row r="349" spans="1:41" ht="15.5" outlineLevel="1">
      <c r="A349" s="949"/>
      <c r="B349" s="943" t="s">
        <v>289</v>
      </c>
      <c r="C349" s="933" t="s">
        <v>163</v>
      </c>
      <c r="D349" s="940"/>
      <c r="E349" s="941"/>
      <c r="F349" s="941"/>
      <c r="G349" s="941"/>
      <c r="H349" s="941"/>
      <c r="I349" s="941"/>
      <c r="J349" s="941"/>
      <c r="K349" s="941"/>
      <c r="L349" s="941"/>
      <c r="M349" s="941"/>
      <c r="N349" s="941">
        <v>12</v>
      </c>
      <c r="O349" s="941"/>
      <c r="P349" s="941"/>
      <c r="Q349" s="941"/>
      <c r="R349" s="941"/>
      <c r="S349" s="941"/>
      <c r="T349" s="941"/>
      <c r="U349" s="941"/>
      <c r="V349" s="941"/>
      <c r="W349" s="941"/>
      <c r="X349" s="941"/>
      <c r="Y349" s="942"/>
      <c r="Z349" s="942"/>
      <c r="AA349" s="942"/>
      <c r="AB349" s="942"/>
      <c r="AC349" s="942"/>
      <c r="AD349" s="942"/>
      <c r="AE349" s="942"/>
      <c r="AF349" s="942"/>
      <c r="AG349" s="942">
        <v>1</v>
      </c>
      <c r="AH349" s="942"/>
      <c r="AI349" s="942"/>
      <c r="AJ349" s="942"/>
      <c r="AK349" s="942"/>
      <c r="AL349" s="942"/>
      <c r="AM349" s="954"/>
      <c r="AN349" s="952"/>
      <c r="AO349" s="952"/>
    </row>
    <row r="350" spans="1:41" ht="15.5" outlineLevel="1">
      <c r="B350" s="485"/>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388"/>
      <c r="Z350" s="399"/>
      <c r="AA350" s="399"/>
      <c r="AB350" s="399"/>
      <c r="AC350" s="399"/>
      <c r="AD350" s="399"/>
      <c r="AE350" s="399"/>
      <c r="AF350" s="399"/>
      <c r="AG350" s="399"/>
      <c r="AH350" s="399"/>
      <c r="AI350" s="399"/>
      <c r="AJ350" s="399"/>
      <c r="AK350" s="399"/>
      <c r="AL350" s="399"/>
      <c r="AM350" s="305"/>
    </row>
    <row r="351" spans="1:41" ht="31" hidden="1" outlineLevel="1">
      <c r="A351" s="487">
        <v>39</v>
      </c>
      <c r="B351" s="485" t="s">
        <v>131</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00"/>
      <c r="Z351" s="386"/>
      <c r="AA351" s="386"/>
      <c r="AB351" s="386"/>
      <c r="AC351" s="386"/>
      <c r="AD351" s="386"/>
      <c r="AE351" s="386"/>
      <c r="AF351" s="386"/>
      <c r="AG351" s="391"/>
      <c r="AH351" s="391"/>
      <c r="AI351" s="391"/>
      <c r="AJ351" s="391"/>
      <c r="AK351" s="391"/>
      <c r="AL351" s="391"/>
      <c r="AM351" s="295">
        <f>SUM(Y351:AL351)</f>
        <v>0</v>
      </c>
    </row>
    <row r="352" spans="1:41" ht="15.5"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387">
        <f>Y351</f>
        <v>0</v>
      </c>
      <c r="Z352" s="387">
        <f t="shared" ref="Z352" si="421">Z351</f>
        <v>0</v>
      </c>
      <c r="AA352" s="387">
        <f t="shared" ref="AA352" si="422">AA351</f>
        <v>0</v>
      </c>
      <c r="AB352" s="387">
        <f t="shared" ref="AB352" si="423">AB351</f>
        <v>0</v>
      </c>
      <c r="AC352" s="387">
        <f t="shared" ref="AC352" si="424">AC351</f>
        <v>0</v>
      </c>
      <c r="AD352" s="387">
        <f t="shared" ref="AD352" si="425">AD351</f>
        <v>0</v>
      </c>
      <c r="AE352" s="387">
        <f t="shared" ref="AE352" si="426">AE351</f>
        <v>0</v>
      </c>
      <c r="AF352" s="387">
        <f t="shared" ref="AF352" si="427">AF351</f>
        <v>0</v>
      </c>
      <c r="AG352" s="387">
        <f t="shared" ref="AG352" si="428">AG351</f>
        <v>0</v>
      </c>
      <c r="AH352" s="387">
        <f t="shared" ref="AH352" si="429">AH351</f>
        <v>0</v>
      </c>
      <c r="AI352" s="387">
        <f t="shared" ref="AI352" si="430">AI351</f>
        <v>0</v>
      </c>
      <c r="AJ352" s="387">
        <f t="shared" ref="AJ352" si="431">AJ351</f>
        <v>0</v>
      </c>
      <c r="AK352" s="387">
        <f t="shared" ref="AK352" si="432">AK351</f>
        <v>0</v>
      </c>
      <c r="AL352" s="387">
        <f t="shared" ref="AL352" si="433">AL351</f>
        <v>0</v>
      </c>
      <c r="AM352" s="305"/>
    </row>
    <row r="353" spans="1:39" ht="15.5" hidden="1" outlineLevel="1">
      <c r="B353" s="485"/>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388"/>
      <c r="Z353" s="399"/>
      <c r="AA353" s="399"/>
      <c r="AB353" s="399"/>
      <c r="AC353" s="399"/>
      <c r="AD353" s="399"/>
      <c r="AE353" s="399"/>
      <c r="AF353" s="399"/>
      <c r="AG353" s="399"/>
      <c r="AH353" s="399"/>
      <c r="AI353" s="399"/>
      <c r="AJ353" s="399"/>
      <c r="AK353" s="399"/>
      <c r="AL353" s="399"/>
      <c r="AM353" s="305"/>
    </row>
    <row r="354" spans="1:39" ht="31" hidden="1" outlineLevel="1">
      <c r="A354" s="487">
        <v>40</v>
      </c>
      <c r="B354" s="485" t="s">
        <v>132</v>
      </c>
      <c r="C354" s="290" t="s">
        <v>25</v>
      </c>
      <c r="D354" s="294"/>
      <c r="E354" s="294"/>
      <c r="F354" s="294"/>
      <c r="G354" s="294"/>
      <c r="H354" s="294"/>
      <c r="I354" s="294"/>
      <c r="J354" s="294"/>
      <c r="K354" s="294"/>
      <c r="L354" s="294"/>
      <c r="M354" s="294"/>
      <c r="N354" s="294">
        <v>12</v>
      </c>
      <c r="O354" s="294"/>
      <c r="P354" s="294"/>
      <c r="Q354" s="294"/>
      <c r="R354" s="294"/>
      <c r="S354" s="294"/>
      <c r="T354" s="294"/>
      <c r="U354" s="294"/>
      <c r="V354" s="294"/>
      <c r="W354" s="294"/>
      <c r="X354" s="294"/>
      <c r="Y354" s="400"/>
      <c r="Z354" s="386"/>
      <c r="AA354" s="386"/>
      <c r="AB354" s="386"/>
      <c r="AC354" s="386"/>
      <c r="AD354" s="386"/>
      <c r="AE354" s="386"/>
      <c r="AF354" s="386"/>
      <c r="AG354" s="391"/>
      <c r="AH354" s="391"/>
      <c r="AI354" s="391"/>
      <c r="AJ354" s="391"/>
      <c r="AK354" s="391"/>
      <c r="AL354" s="391"/>
      <c r="AM354" s="295">
        <f>SUM(Y354:AL354)</f>
        <v>0</v>
      </c>
    </row>
    <row r="355" spans="1:39" ht="15.5" hidden="1" outlineLevel="1">
      <c r="B355" s="293" t="s">
        <v>289</v>
      </c>
      <c r="C355" s="290" t="s">
        <v>163</v>
      </c>
      <c r="D355" s="294"/>
      <c r="E355" s="294"/>
      <c r="F355" s="294"/>
      <c r="G355" s="294"/>
      <c r="H355" s="294"/>
      <c r="I355" s="294"/>
      <c r="J355" s="294"/>
      <c r="K355" s="294"/>
      <c r="L355" s="294"/>
      <c r="M355" s="294"/>
      <c r="N355" s="294">
        <f>N354</f>
        <v>12</v>
      </c>
      <c r="O355" s="294"/>
      <c r="P355" s="294"/>
      <c r="Q355" s="294"/>
      <c r="R355" s="294"/>
      <c r="S355" s="294"/>
      <c r="T355" s="294"/>
      <c r="U355" s="294"/>
      <c r="V355" s="294"/>
      <c r="W355" s="294"/>
      <c r="X355" s="294"/>
      <c r="Y355" s="387">
        <f>Y354</f>
        <v>0</v>
      </c>
      <c r="Z355" s="387">
        <f t="shared" ref="Z355" si="434">Z354</f>
        <v>0</v>
      </c>
      <c r="AA355" s="387">
        <f t="shared" ref="AA355" si="435">AA354</f>
        <v>0</v>
      </c>
      <c r="AB355" s="387">
        <f t="shared" ref="AB355" si="436">AB354</f>
        <v>0</v>
      </c>
      <c r="AC355" s="387">
        <f t="shared" ref="AC355" si="437">AC354</f>
        <v>0</v>
      </c>
      <c r="AD355" s="387">
        <f t="shared" ref="AD355" si="438">AD354</f>
        <v>0</v>
      </c>
      <c r="AE355" s="387">
        <f t="shared" ref="AE355" si="439">AE354</f>
        <v>0</v>
      </c>
      <c r="AF355" s="387">
        <f t="shared" ref="AF355" si="440">AF354</f>
        <v>0</v>
      </c>
      <c r="AG355" s="387">
        <f t="shared" ref="AG355" si="441">AG354</f>
        <v>0</v>
      </c>
      <c r="AH355" s="387">
        <f t="shared" ref="AH355" si="442">AH354</f>
        <v>0</v>
      </c>
      <c r="AI355" s="387">
        <f t="shared" ref="AI355" si="443">AI354</f>
        <v>0</v>
      </c>
      <c r="AJ355" s="387">
        <f t="shared" ref="AJ355" si="444">AJ354</f>
        <v>0</v>
      </c>
      <c r="AK355" s="387">
        <f t="shared" ref="AK355" si="445">AK354</f>
        <v>0</v>
      </c>
      <c r="AL355" s="387">
        <f t="shared" ref="AL355" si="446">AL354</f>
        <v>0</v>
      </c>
      <c r="AM355" s="305"/>
    </row>
    <row r="356" spans="1:39" ht="15.5" hidden="1" outlineLevel="1">
      <c r="B356" s="485"/>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388"/>
      <c r="Z356" s="399"/>
      <c r="AA356" s="399"/>
      <c r="AB356" s="399"/>
      <c r="AC356" s="399"/>
      <c r="AD356" s="399"/>
      <c r="AE356" s="399"/>
      <c r="AF356" s="399"/>
      <c r="AG356" s="399"/>
      <c r="AH356" s="399"/>
      <c r="AI356" s="399"/>
      <c r="AJ356" s="399"/>
      <c r="AK356" s="399"/>
      <c r="AL356" s="399"/>
      <c r="AM356" s="305"/>
    </row>
    <row r="357" spans="1:39" ht="46.5" hidden="1" outlineLevel="1">
      <c r="A357" s="487">
        <v>41</v>
      </c>
      <c r="B357" s="485" t="s">
        <v>133</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00"/>
      <c r="Z357" s="386"/>
      <c r="AA357" s="386"/>
      <c r="AB357" s="386"/>
      <c r="AC357" s="386"/>
      <c r="AD357" s="386"/>
      <c r="AE357" s="386"/>
      <c r="AF357" s="386"/>
      <c r="AG357" s="391"/>
      <c r="AH357" s="391"/>
      <c r="AI357" s="391"/>
      <c r="AJ357" s="391"/>
      <c r="AK357" s="391"/>
      <c r="AL357" s="391"/>
      <c r="AM357" s="295">
        <f>SUM(Y357:AL357)</f>
        <v>0</v>
      </c>
    </row>
    <row r="358" spans="1:39" ht="15.5"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387">
        <f>Y357</f>
        <v>0</v>
      </c>
      <c r="Z358" s="387">
        <f t="shared" ref="Z358" si="447">Z357</f>
        <v>0</v>
      </c>
      <c r="AA358" s="387">
        <f t="shared" ref="AA358" si="448">AA357</f>
        <v>0</v>
      </c>
      <c r="AB358" s="387">
        <f t="shared" ref="AB358" si="449">AB357</f>
        <v>0</v>
      </c>
      <c r="AC358" s="387">
        <f t="shared" ref="AC358" si="450">AC357</f>
        <v>0</v>
      </c>
      <c r="AD358" s="387">
        <f t="shared" ref="AD358" si="451">AD357</f>
        <v>0</v>
      </c>
      <c r="AE358" s="387">
        <f t="shared" ref="AE358" si="452">AE357</f>
        <v>0</v>
      </c>
      <c r="AF358" s="387">
        <f t="shared" ref="AF358" si="453">AF357</f>
        <v>0</v>
      </c>
      <c r="AG358" s="387">
        <f t="shared" ref="AG358" si="454">AG357</f>
        <v>0</v>
      </c>
      <c r="AH358" s="387">
        <f t="shared" ref="AH358" si="455">AH357</f>
        <v>0</v>
      </c>
      <c r="AI358" s="387">
        <f t="shared" ref="AI358" si="456">AI357</f>
        <v>0</v>
      </c>
      <c r="AJ358" s="387">
        <f t="shared" ref="AJ358" si="457">AJ357</f>
        <v>0</v>
      </c>
      <c r="AK358" s="387">
        <f t="shared" ref="AK358" si="458">AK357</f>
        <v>0</v>
      </c>
      <c r="AL358" s="387">
        <f t="shared" ref="AL358" si="459">AL357</f>
        <v>0</v>
      </c>
      <c r="AM358" s="305"/>
    </row>
    <row r="359" spans="1:39" ht="15.5" hidden="1" outlineLevel="1">
      <c r="B359" s="485"/>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388"/>
      <c r="Z359" s="399"/>
      <c r="AA359" s="399"/>
      <c r="AB359" s="399"/>
      <c r="AC359" s="399"/>
      <c r="AD359" s="399"/>
      <c r="AE359" s="399"/>
      <c r="AF359" s="399"/>
      <c r="AG359" s="399"/>
      <c r="AH359" s="399"/>
      <c r="AI359" s="399"/>
      <c r="AJ359" s="399"/>
      <c r="AK359" s="399"/>
      <c r="AL359" s="399"/>
      <c r="AM359" s="305"/>
    </row>
    <row r="360" spans="1:39" ht="31" hidden="1" outlineLevel="1">
      <c r="A360" s="487">
        <v>42</v>
      </c>
      <c r="B360" s="485" t="s">
        <v>134</v>
      </c>
      <c r="C360" s="290" t="s">
        <v>25</v>
      </c>
      <c r="D360" s="294"/>
      <c r="E360" s="294"/>
      <c r="F360" s="294"/>
      <c r="G360" s="294"/>
      <c r="H360" s="294"/>
      <c r="I360" s="294"/>
      <c r="J360" s="294"/>
      <c r="K360" s="294"/>
      <c r="L360" s="294"/>
      <c r="M360" s="294"/>
      <c r="N360" s="290"/>
      <c r="O360" s="294"/>
      <c r="P360" s="294"/>
      <c r="Q360" s="294"/>
      <c r="R360" s="294"/>
      <c r="S360" s="294"/>
      <c r="T360" s="294"/>
      <c r="U360" s="294"/>
      <c r="V360" s="294"/>
      <c r="W360" s="294"/>
      <c r="X360" s="294"/>
      <c r="Y360" s="400"/>
      <c r="Z360" s="386"/>
      <c r="AA360" s="386"/>
      <c r="AB360" s="386"/>
      <c r="AC360" s="386"/>
      <c r="AD360" s="386"/>
      <c r="AE360" s="386"/>
      <c r="AF360" s="386"/>
      <c r="AG360" s="391"/>
      <c r="AH360" s="391"/>
      <c r="AI360" s="391"/>
      <c r="AJ360" s="391"/>
      <c r="AK360" s="391"/>
      <c r="AL360" s="391"/>
      <c r="AM360" s="295">
        <f>SUM(Y360:AL360)</f>
        <v>0</v>
      </c>
    </row>
    <row r="361" spans="1:39" ht="15.5" hidden="1" outlineLevel="1">
      <c r="B361" s="293" t="s">
        <v>289</v>
      </c>
      <c r="C361" s="290" t="s">
        <v>163</v>
      </c>
      <c r="D361" s="294"/>
      <c r="E361" s="294"/>
      <c r="F361" s="294"/>
      <c r="G361" s="294"/>
      <c r="H361" s="294"/>
      <c r="I361" s="294"/>
      <c r="J361" s="294"/>
      <c r="K361" s="294"/>
      <c r="L361" s="294"/>
      <c r="M361" s="294"/>
      <c r="N361" s="437"/>
      <c r="O361" s="294"/>
      <c r="P361" s="294"/>
      <c r="Q361" s="294"/>
      <c r="R361" s="294"/>
      <c r="S361" s="294"/>
      <c r="T361" s="294"/>
      <c r="U361" s="294"/>
      <c r="V361" s="294"/>
      <c r="W361" s="294"/>
      <c r="X361" s="294"/>
      <c r="Y361" s="387">
        <f>Y360</f>
        <v>0</v>
      </c>
      <c r="Z361" s="387">
        <f t="shared" ref="Z361" si="460">Z360</f>
        <v>0</v>
      </c>
      <c r="AA361" s="387">
        <f t="shared" ref="AA361" si="461">AA360</f>
        <v>0</v>
      </c>
      <c r="AB361" s="387">
        <f t="shared" ref="AB361" si="462">AB360</f>
        <v>0</v>
      </c>
      <c r="AC361" s="387">
        <f t="shared" ref="AC361" si="463">AC360</f>
        <v>0</v>
      </c>
      <c r="AD361" s="387">
        <f t="shared" ref="AD361" si="464">AD360</f>
        <v>0</v>
      </c>
      <c r="AE361" s="387">
        <f t="shared" ref="AE361" si="465">AE360</f>
        <v>0</v>
      </c>
      <c r="AF361" s="387">
        <f t="shared" ref="AF361" si="466">AF360</f>
        <v>0</v>
      </c>
      <c r="AG361" s="387">
        <f t="shared" ref="AG361" si="467">AG360</f>
        <v>0</v>
      </c>
      <c r="AH361" s="387">
        <f t="shared" ref="AH361" si="468">AH360</f>
        <v>0</v>
      </c>
      <c r="AI361" s="387">
        <f t="shared" ref="AI361" si="469">AI360</f>
        <v>0</v>
      </c>
      <c r="AJ361" s="387">
        <f t="shared" ref="AJ361" si="470">AJ360</f>
        <v>0</v>
      </c>
      <c r="AK361" s="387">
        <f t="shared" ref="AK361" si="471">AK360</f>
        <v>0</v>
      </c>
      <c r="AL361" s="387">
        <f t="shared" ref="AL361" si="472">AL360</f>
        <v>0</v>
      </c>
      <c r="AM361" s="305"/>
    </row>
    <row r="362" spans="1:39" ht="15.5" hidden="1" outlineLevel="1">
      <c r="B362" s="485"/>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388"/>
      <c r="Z362" s="399"/>
      <c r="AA362" s="399"/>
      <c r="AB362" s="399"/>
      <c r="AC362" s="399"/>
      <c r="AD362" s="399"/>
      <c r="AE362" s="399"/>
      <c r="AF362" s="399"/>
      <c r="AG362" s="399"/>
      <c r="AH362" s="399"/>
      <c r="AI362" s="399"/>
      <c r="AJ362" s="399"/>
      <c r="AK362" s="399"/>
      <c r="AL362" s="399"/>
      <c r="AM362" s="305"/>
    </row>
    <row r="363" spans="1:39" ht="15.5" hidden="1" outlineLevel="1">
      <c r="A363" s="487">
        <v>43</v>
      </c>
      <c r="B363" s="485" t="s">
        <v>135</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0"/>
      <c r="Z363" s="386"/>
      <c r="AA363" s="386"/>
      <c r="AB363" s="386"/>
      <c r="AC363" s="386"/>
      <c r="AD363" s="386"/>
      <c r="AE363" s="386"/>
      <c r="AF363" s="386"/>
      <c r="AG363" s="391"/>
      <c r="AH363" s="391"/>
      <c r="AI363" s="391"/>
      <c r="AJ363" s="391"/>
      <c r="AK363" s="391"/>
      <c r="AL363" s="391"/>
      <c r="AM363" s="295">
        <f>SUM(Y363:AL363)</f>
        <v>0</v>
      </c>
    </row>
    <row r="364" spans="1:39" ht="15.5"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387">
        <f>Y363</f>
        <v>0</v>
      </c>
      <c r="Z364" s="387">
        <f t="shared" ref="Z364" si="473">Z363</f>
        <v>0</v>
      </c>
      <c r="AA364" s="387">
        <f t="shared" ref="AA364" si="474">AA363</f>
        <v>0</v>
      </c>
      <c r="AB364" s="387">
        <f t="shared" ref="AB364" si="475">AB363</f>
        <v>0</v>
      </c>
      <c r="AC364" s="387">
        <f t="shared" ref="AC364" si="476">AC363</f>
        <v>0</v>
      </c>
      <c r="AD364" s="387">
        <f t="shared" ref="AD364" si="477">AD363</f>
        <v>0</v>
      </c>
      <c r="AE364" s="387">
        <f t="shared" ref="AE364" si="478">AE363</f>
        <v>0</v>
      </c>
      <c r="AF364" s="387">
        <f t="shared" ref="AF364" si="479">AF363</f>
        <v>0</v>
      </c>
      <c r="AG364" s="387">
        <f t="shared" ref="AG364" si="480">AG363</f>
        <v>0</v>
      </c>
      <c r="AH364" s="387">
        <f t="shared" ref="AH364" si="481">AH363</f>
        <v>0</v>
      </c>
      <c r="AI364" s="387">
        <f t="shared" ref="AI364" si="482">AI363</f>
        <v>0</v>
      </c>
      <c r="AJ364" s="387">
        <f t="shared" ref="AJ364" si="483">AJ363</f>
        <v>0</v>
      </c>
      <c r="AK364" s="387">
        <f t="shared" ref="AK364" si="484">AK363</f>
        <v>0</v>
      </c>
      <c r="AL364" s="387">
        <f t="shared" ref="AL364" si="485">AL363</f>
        <v>0</v>
      </c>
      <c r="AM364" s="305"/>
    </row>
    <row r="365" spans="1:39" ht="15.5" hidden="1" outlineLevel="1">
      <c r="B365" s="485"/>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388"/>
      <c r="Z365" s="399"/>
      <c r="AA365" s="399"/>
      <c r="AB365" s="399"/>
      <c r="AC365" s="399"/>
      <c r="AD365" s="399"/>
      <c r="AE365" s="399"/>
      <c r="AF365" s="399"/>
      <c r="AG365" s="399"/>
      <c r="AH365" s="399"/>
      <c r="AI365" s="399"/>
      <c r="AJ365" s="399"/>
      <c r="AK365" s="399"/>
      <c r="AL365" s="399"/>
      <c r="AM365" s="305"/>
    </row>
    <row r="366" spans="1:39" ht="46.5" hidden="1" outlineLevel="1">
      <c r="A366" s="487">
        <v>44</v>
      </c>
      <c r="B366" s="485" t="s">
        <v>136</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00"/>
      <c r="Z366" s="386"/>
      <c r="AA366" s="386"/>
      <c r="AB366" s="386"/>
      <c r="AC366" s="386"/>
      <c r="AD366" s="386"/>
      <c r="AE366" s="386"/>
      <c r="AF366" s="386"/>
      <c r="AG366" s="391"/>
      <c r="AH366" s="391"/>
      <c r="AI366" s="391"/>
      <c r="AJ366" s="391"/>
      <c r="AK366" s="391"/>
      <c r="AL366" s="391"/>
      <c r="AM366" s="295">
        <f>SUM(Y366:AL366)</f>
        <v>0</v>
      </c>
    </row>
    <row r="367" spans="1:39" ht="15.5"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387">
        <f>Y366</f>
        <v>0</v>
      </c>
      <c r="Z367" s="387">
        <f t="shared" ref="Z367" si="486">Z366</f>
        <v>0</v>
      </c>
      <c r="AA367" s="387">
        <f t="shared" ref="AA367" si="487">AA366</f>
        <v>0</v>
      </c>
      <c r="AB367" s="387">
        <f t="shared" ref="AB367" si="488">AB366</f>
        <v>0</v>
      </c>
      <c r="AC367" s="387">
        <f t="shared" ref="AC367" si="489">AC366</f>
        <v>0</v>
      </c>
      <c r="AD367" s="387">
        <f t="shared" ref="AD367" si="490">AD366</f>
        <v>0</v>
      </c>
      <c r="AE367" s="387">
        <f t="shared" ref="AE367" si="491">AE366</f>
        <v>0</v>
      </c>
      <c r="AF367" s="387">
        <f t="shared" ref="AF367" si="492">AF366</f>
        <v>0</v>
      </c>
      <c r="AG367" s="387">
        <f t="shared" ref="AG367" si="493">AG366</f>
        <v>0</v>
      </c>
      <c r="AH367" s="387">
        <f t="shared" ref="AH367" si="494">AH366</f>
        <v>0</v>
      </c>
      <c r="AI367" s="387">
        <f t="shared" ref="AI367" si="495">AI366</f>
        <v>0</v>
      </c>
      <c r="AJ367" s="387">
        <f t="shared" ref="AJ367" si="496">AJ366</f>
        <v>0</v>
      </c>
      <c r="AK367" s="387">
        <f t="shared" ref="AK367" si="497">AK366</f>
        <v>0</v>
      </c>
      <c r="AL367" s="387">
        <f t="shared" ref="AL367" si="498">AL366</f>
        <v>0</v>
      </c>
      <c r="AM367" s="305"/>
    </row>
    <row r="368" spans="1:39" ht="15.5" hidden="1" outlineLevel="1">
      <c r="B368" s="485"/>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388"/>
      <c r="Z368" s="399"/>
      <c r="AA368" s="399"/>
      <c r="AB368" s="399"/>
      <c r="AC368" s="399"/>
      <c r="AD368" s="399"/>
      <c r="AE368" s="399"/>
      <c r="AF368" s="399"/>
      <c r="AG368" s="399"/>
      <c r="AH368" s="399"/>
      <c r="AI368" s="399"/>
      <c r="AJ368" s="399"/>
      <c r="AK368" s="399"/>
      <c r="AL368" s="399"/>
      <c r="AM368" s="305"/>
    </row>
    <row r="369" spans="1:42" ht="31" hidden="1" outlineLevel="1">
      <c r="A369" s="487">
        <v>45</v>
      </c>
      <c r="B369" s="485" t="s">
        <v>137</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00"/>
      <c r="Z369" s="386"/>
      <c r="AA369" s="386"/>
      <c r="AB369" s="386"/>
      <c r="AC369" s="386"/>
      <c r="AD369" s="386"/>
      <c r="AE369" s="386"/>
      <c r="AF369" s="386"/>
      <c r="AG369" s="391"/>
      <c r="AH369" s="391"/>
      <c r="AI369" s="391"/>
      <c r="AJ369" s="391"/>
      <c r="AK369" s="391"/>
      <c r="AL369" s="391"/>
      <c r="AM369" s="295">
        <f>SUM(Y369:AL369)</f>
        <v>0</v>
      </c>
    </row>
    <row r="370" spans="1:42" ht="15.5"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387">
        <f>Y369</f>
        <v>0</v>
      </c>
      <c r="Z370" s="387">
        <f t="shared" ref="Z370" si="499">Z369</f>
        <v>0</v>
      </c>
      <c r="AA370" s="387">
        <f t="shared" ref="AA370" si="500">AA369</f>
        <v>0</v>
      </c>
      <c r="AB370" s="387">
        <f t="shared" ref="AB370" si="501">AB369</f>
        <v>0</v>
      </c>
      <c r="AC370" s="387">
        <f t="shared" ref="AC370" si="502">AC369</f>
        <v>0</v>
      </c>
      <c r="AD370" s="387">
        <f t="shared" ref="AD370" si="503">AD369</f>
        <v>0</v>
      </c>
      <c r="AE370" s="387">
        <f t="shared" ref="AE370" si="504">AE369</f>
        <v>0</v>
      </c>
      <c r="AF370" s="387">
        <f t="shared" ref="AF370" si="505">AF369</f>
        <v>0</v>
      </c>
      <c r="AG370" s="387">
        <f t="shared" ref="AG370" si="506">AG369</f>
        <v>0</v>
      </c>
      <c r="AH370" s="387">
        <f t="shared" ref="AH370" si="507">AH369</f>
        <v>0</v>
      </c>
      <c r="AI370" s="387">
        <f t="shared" ref="AI370" si="508">AI369</f>
        <v>0</v>
      </c>
      <c r="AJ370" s="387">
        <f t="shared" ref="AJ370" si="509">AJ369</f>
        <v>0</v>
      </c>
      <c r="AK370" s="387">
        <f t="shared" ref="AK370" si="510">AK369</f>
        <v>0</v>
      </c>
      <c r="AL370" s="387">
        <f t="shared" ref="AL370" si="511">AL369</f>
        <v>0</v>
      </c>
      <c r="AM370" s="305"/>
    </row>
    <row r="371" spans="1:42" ht="15.5" hidden="1" outlineLevel="1">
      <c r="B371" s="485"/>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388"/>
      <c r="Z371" s="399"/>
      <c r="AA371" s="399"/>
      <c r="AB371" s="399"/>
      <c r="AC371" s="399"/>
      <c r="AD371" s="399"/>
      <c r="AE371" s="399"/>
      <c r="AF371" s="399"/>
      <c r="AG371" s="399"/>
      <c r="AH371" s="399"/>
      <c r="AI371" s="399"/>
      <c r="AJ371" s="399"/>
      <c r="AK371" s="399"/>
      <c r="AL371" s="399"/>
      <c r="AM371" s="305"/>
    </row>
    <row r="372" spans="1:42" ht="31" hidden="1" outlineLevel="1">
      <c r="A372" s="487">
        <v>46</v>
      </c>
      <c r="B372" s="485" t="s">
        <v>138</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00"/>
      <c r="Z372" s="386"/>
      <c r="AA372" s="386"/>
      <c r="AB372" s="386"/>
      <c r="AC372" s="386"/>
      <c r="AD372" s="386"/>
      <c r="AE372" s="386"/>
      <c r="AF372" s="386"/>
      <c r="AG372" s="391"/>
      <c r="AH372" s="391"/>
      <c r="AI372" s="391"/>
      <c r="AJ372" s="391"/>
      <c r="AK372" s="391"/>
      <c r="AL372" s="391"/>
      <c r="AM372" s="295">
        <f>SUM(Y372:AL372)</f>
        <v>0</v>
      </c>
    </row>
    <row r="373" spans="1:42" ht="15.5"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387">
        <f>Y372</f>
        <v>0</v>
      </c>
      <c r="Z373" s="387">
        <f t="shared" ref="Z373" si="512">Z372</f>
        <v>0</v>
      </c>
      <c r="AA373" s="387">
        <f t="shared" ref="AA373" si="513">AA372</f>
        <v>0</v>
      </c>
      <c r="AB373" s="387">
        <f t="shared" ref="AB373" si="514">AB372</f>
        <v>0</v>
      </c>
      <c r="AC373" s="387">
        <f t="shared" ref="AC373" si="515">AC372</f>
        <v>0</v>
      </c>
      <c r="AD373" s="387">
        <f t="shared" ref="AD373" si="516">AD372</f>
        <v>0</v>
      </c>
      <c r="AE373" s="387">
        <f t="shared" ref="AE373" si="517">AE372</f>
        <v>0</v>
      </c>
      <c r="AF373" s="387">
        <f t="shared" ref="AF373" si="518">AF372</f>
        <v>0</v>
      </c>
      <c r="AG373" s="387">
        <f t="shared" ref="AG373" si="519">AG372</f>
        <v>0</v>
      </c>
      <c r="AH373" s="387">
        <f t="shared" ref="AH373" si="520">AH372</f>
        <v>0</v>
      </c>
      <c r="AI373" s="387">
        <f t="shared" ref="AI373" si="521">AI372</f>
        <v>0</v>
      </c>
      <c r="AJ373" s="387">
        <f t="shared" ref="AJ373" si="522">AJ372</f>
        <v>0</v>
      </c>
      <c r="AK373" s="387">
        <f t="shared" ref="AK373" si="523">AK372</f>
        <v>0</v>
      </c>
      <c r="AL373" s="387">
        <f t="shared" ref="AL373" si="524">AL372</f>
        <v>0</v>
      </c>
      <c r="AM373" s="305"/>
    </row>
    <row r="374" spans="1:42" ht="15.5" hidden="1" outlineLevel="1">
      <c r="B374" s="485"/>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388"/>
      <c r="Z374" s="399"/>
      <c r="AA374" s="399"/>
      <c r="AB374" s="399"/>
      <c r="AC374" s="399"/>
      <c r="AD374" s="399"/>
      <c r="AE374" s="399"/>
      <c r="AF374" s="399"/>
      <c r="AG374" s="399"/>
      <c r="AH374" s="399"/>
      <c r="AI374" s="399"/>
      <c r="AJ374" s="399"/>
      <c r="AK374" s="399"/>
      <c r="AL374" s="399"/>
      <c r="AM374" s="305"/>
    </row>
    <row r="375" spans="1:42" ht="31" hidden="1" outlineLevel="1">
      <c r="A375" s="487">
        <v>47</v>
      </c>
      <c r="B375" s="485" t="s">
        <v>139</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00"/>
      <c r="Z375" s="386"/>
      <c r="AA375" s="386"/>
      <c r="AB375" s="386"/>
      <c r="AC375" s="386"/>
      <c r="AD375" s="386"/>
      <c r="AE375" s="386"/>
      <c r="AF375" s="386"/>
      <c r="AG375" s="391"/>
      <c r="AH375" s="391"/>
      <c r="AI375" s="391"/>
      <c r="AJ375" s="391"/>
      <c r="AK375" s="391"/>
      <c r="AL375" s="391"/>
      <c r="AM375" s="295">
        <f>SUM(Y375:AL375)</f>
        <v>0</v>
      </c>
    </row>
    <row r="376" spans="1:42" ht="15.5"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387">
        <f>Y375</f>
        <v>0</v>
      </c>
      <c r="Z376" s="387">
        <f t="shared" ref="Z376" si="525">Z375</f>
        <v>0</v>
      </c>
      <c r="AA376" s="387">
        <f t="shared" ref="AA376" si="526">AA375</f>
        <v>0</v>
      </c>
      <c r="AB376" s="387">
        <f t="shared" ref="AB376" si="527">AB375</f>
        <v>0</v>
      </c>
      <c r="AC376" s="387">
        <f t="shared" ref="AC376" si="528">AC375</f>
        <v>0</v>
      </c>
      <c r="AD376" s="387">
        <f t="shared" ref="AD376" si="529">AD375</f>
        <v>0</v>
      </c>
      <c r="AE376" s="387">
        <f t="shared" ref="AE376" si="530">AE375</f>
        <v>0</v>
      </c>
      <c r="AF376" s="387">
        <f t="shared" ref="AF376" si="531">AF375</f>
        <v>0</v>
      </c>
      <c r="AG376" s="387">
        <f t="shared" ref="AG376" si="532">AG375</f>
        <v>0</v>
      </c>
      <c r="AH376" s="387">
        <f t="shared" ref="AH376" si="533">AH375</f>
        <v>0</v>
      </c>
      <c r="AI376" s="387">
        <f t="shared" ref="AI376" si="534">AI375</f>
        <v>0</v>
      </c>
      <c r="AJ376" s="387">
        <f t="shared" ref="AJ376" si="535">AJ375</f>
        <v>0</v>
      </c>
      <c r="AK376" s="387">
        <f t="shared" ref="AK376" si="536">AK375</f>
        <v>0</v>
      </c>
      <c r="AL376" s="387">
        <f t="shared" ref="AL376" si="537">AL375</f>
        <v>0</v>
      </c>
      <c r="AM376" s="305"/>
    </row>
    <row r="377" spans="1:42" ht="31" outlineLevel="1">
      <c r="B377" s="875" t="s">
        <v>927</v>
      </c>
      <c r="C377" s="876"/>
      <c r="D377" s="877">
        <f>SUM(D332:D376)</f>
        <v>4785235</v>
      </c>
      <c r="E377" s="877"/>
      <c r="F377" s="877"/>
      <c r="G377" s="877"/>
      <c r="H377" s="877"/>
      <c r="I377" s="877"/>
      <c r="J377" s="877"/>
      <c r="K377" s="877"/>
      <c r="L377" s="877"/>
      <c r="M377" s="877"/>
      <c r="N377" s="877"/>
      <c r="O377" s="877">
        <f>SUM(O332:O376)</f>
        <v>590</v>
      </c>
      <c r="P377" s="877"/>
      <c r="Q377" s="877"/>
      <c r="R377" s="877"/>
      <c r="S377" s="877"/>
      <c r="T377" s="877"/>
      <c r="U377" s="877"/>
      <c r="V377" s="877"/>
      <c r="W377" s="877"/>
      <c r="X377" s="877"/>
      <c r="Y377" s="879"/>
      <c r="Z377" s="879"/>
      <c r="AA377" s="879"/>
      <c r="AB377" s="879"/>
      <c r="AC377" s="879"/>
      <c r="AD377" s="913"/>
      <c r="AE377" s="904"/>
      <c r="AF377" s="879"/>
      <c r="AG377" s="879"/>
      <c r="AH377" s="879"/>
      <c r="AI377" s="879"/>
      <c r="AJ377" s="879"/>
      <c r="AK377" s="879"/>
      <c r="AL377" s="879"/>
      <c r="AM377" s="880"/>
    </row>
    <row r="378" spans="1:42" ht="15.5">
      <c r="B378" s="323" t="s">
        <v>274</v>
      </c>
      <c r="C378" s="325"/>
      <c r="D378" s="325">
        <f>SUM(D222:D376)</f>
        <v>37981705.0855854</v>
      </c>
      <c r="E378" s="325"/>
      <c r="F378" s="325"/>
      <c r="G378" s="325"/>
      <c r="H378" s="325"/>
      <c r="I378" s="325"/>
      <c r="J378" s="325"/>
      <c r="K378" s="325"/>
      <c r="L378" s="325"/>
      <c r="M378" s="325"/>
      <c r="N378" s="325"/>
      <c r="O378" s="325">
        <f>SUM(O222:O376)</f>
        <v>6392.1790005964849</v>
      </c>
      <c r="P378" s="325"/>
      <c r="Q378" s="325"/>
      <c r="R378" s="325"/>
      <c r="S378" s="325"/>
      <c r="T378" s="325"/>
      <c r="U378" s="325"/>
      <c r="V378" s="325"/>
      <c r="W378" s="325"/>
      <c r="X378" s="325"/>
      <c r="Y378" s="325">
        <f>IF(Y219="kWh",SUMPRODUCT(D222:D376,Y222:Y376))</f>
        <v>3955857</v>
      </c>
      <c r="Z378" s="325">
        <f>IF(Z219="kWh",SUMPRODUCT(D222:D376,Z222:Z376))</f>
        <v>1834486.3847887493</v>
      </c>
      <c r="AA378" s="325">
        <f>IF(AA219="kw",SUMPRODUCT(N222:N376,O222:O376,AA222:AA376),SUMPRODUCT(D222:D376,AA222:AA376))</f>
        <v>20282.865417368226</v>
      </c>
      <c r="AB378" s="325">
        <f>IF(AB219="kw",SUMPRODUCT(N222:N376,O222:O376,AB222:AB376),SUMPRODUCT(D222:D376,AB222:AB376))</f>
        <v>2104.7243776097339</v>
      </c>
      <c r="AC378" s="325">
        <f>IF(AC219="kw",SUMPRODUCT(N222:N376,O222:O376,AC222:AC376),SUMPRODUCT(D222:D376,AC222:AC376))</f>
        <v>1643.1661757719712</v>
      </c>
      <c r="AD378" s="325">
        <f>IF(AD219="kw",SUMPRODUCT(N222:N376,O222:O376,AD222:AD376),SUMPRODUCT(D222:D376,AD222:AD376))</f>
        <v>1609346</v>
      </c>
      <c r="AE378" s="325">
        <f>IF(AE219="kw",SUMPRODUCT(N222:N376,O222:O376,AE222:AE376),SUMPRODUCT(D222:D376,AE222:AE376))</f>
        <v>39127.153799999993</v>
      </c>
      <c r="AF378" s="325">
        <f>IF(AF219="kw",SUMPRODUCT(N222:N376,O222:O376,AF222:AF376),SUMPRODUCT(D222:D376,AF222:AF376))</f>
        <v>3107.9363999999996</v>
      </c>
      <c r="AG378" s="325">
        <f>IF(AG219="kw",SUMPRODUCT(N222:N376,O222:O376,AG222:AG376),SUMPRODUCT(D222:D376,AG222:AG376))</f>
        <v>1752</v>
      </c>
      <c r="AH378" s="325">
        <f>IF(AH219="kw",SUMPRODUCT(N222:N376,O222:O376,AH222:AH376),SUMPRODUCT(D222:D376,AH222:AH376))</f>
        <v>0</v>
      </c>
      <c r="AI378" s="325">
        <f>IF(AI219="kw",SUMPRODUCT(N222:N376,O222:O376,AI222:AI376),SUMPRODUCT(D222:D376,AI222:AI376))</f>
        <v>0</v>
      </c>
      <c r="AJ378" s="325">
        <f>IF(AJ219="kw",SUMPRODUCT(N222:N376,O222:O376,AJ222:AJ376),SUMPRODUCT(D222:D376,AJ222:AJ376))</f>
        <v>0</v>
      </c>
      <c r="AK378" s="325">
        <f>IF(AK219="kw",SUMPRODUCT(N222:N376,O222:O376,AK222:AK376),SUMPRODUCT(D222:D376,AK222:AK376))</f>
        <v>0</v>
      </c>
      <c r="AL378" s="325">
        <f>IF(AL219="kw",SUMPRODUCT(N222:N376,O222:O376,AL222:AL376),SUMPRODUCT(D222:D376,AL222:AL376))</f>
        <v>0</v>
      </c>
      <c r="AM378" s="326"/>
    </row>
    <row r="379" spans="1:42" ht="15.5">
      <c r="B379" s="368" t="s">
        <v>275</v>
      </c>
      <c r="C379" s="369"/>
      <c r="D379" s="369"/>
      <c r="E379" s="369"/>
      <c r="F379" s="369"/>
      <c r="G379" s="369"/>
      <c r="H379" s="369"/>
      <c r="I379" s="369"/>
      <c r="J379" s="369"/>
      <c r="K379" s="369"/>
      <c r="L379" s="369"/>
      <c r="M379" s="369"/>
      <c r="N379" s="369"/>
      <c r="O379" s="369"/>
      <c r="P379" s="369"/>
      <c r="Q379" s="369"/>
      <c r="R379" s="369"/>
      <c r="S379" s="369"/>
      <c r="T379" s="369"/>
      <c r="U379" s="369"/>
      <c r="V379" s="369"/>
      <c r="W379" s="369"/>
      <c r="X379" s="369"/>
      <c r="Y379" s="369">
        <f>HLOOKUP(Y218,'2. LRAMVA Threshold'!$B$42:$Q$53,8,FALSE)</f>
        <v>0</v>
      </c>
      <c r="Z379" s="369">
        <f>HLOOKUP(Z218,'2. LRAMVA Threshold'!$B$42:$Q$53,8,FALSE)</f>
        <v>0</v>
      </c>
      <c r="AA379" s="369">
        <f>HLOOKUP(AA218,'2. LRAMVA Threshold'!$B$42:$Q$53,8,FALSE)</f>
        <v>0</v>
      </c>
      <c r="AB379" s="369">
        <f>HLOOKUP(AB218,'2. LRAMVA Threshold'!$B$42:$Q$53,8,FALSE)</f>
        <v>0</v>
      </c>
      <c r="AC379" s="369">
        <f>HLOOKUP(AC218,'2. LRAMVA Threshold'!$B$42:$Q$53,8,FALSE)</f>
        <v>0</v>
      </c>
      <c r="AD379" s="369">
        <f>HLOOKUP(AD218,'2. LRAMVA Threshold'!$B$42:$Q$53,8,FALSE)</f>
        <v>0</v>
      </c>
      <c r="AE379" s="369">
        <f>HLOOKUP(AE218,'2. LRAMVA Threshold'!$B$42:$Q$53,8,FALSE)</f>
        <v>0</v>
      </c>
      <c r="AF379" s="369">
        <f>HLOOKUP(AF218,'2. LRAMVA Threshold'!$B$42:$Q$53,8,FALSE)</f>
        <v>0</v>
      </c>
      <c r="AG379" s="369">
        <f>HLOOKUP(AG218,'2. LRAMVA Threshold'!$B$42:$Q$53,8,FALSE)</f>
        <v>0</v>
      </c>
      <c r="AH379" s="369">
        <f>HLOOKUP(AH218,'2. LRAMVA Threshold'!$B$42:$Q$53,8,FALSE)</f>
        <v>0</v>
      </c>
      <c r="AI379" s="369">
        <f>HLOOKUP(AI218,'2. LRAMVA Threshold'!$B$42:$Q$53,8,FALSE)</f>
        <v>0</v>
      </c>
      <c r="AJ379" s="369">
        <f>HLOOKUP(AJ218,'2. LRAMVA Threshold'!$B$42:$Q$53,8,FALSE)</f>
        <v>0</v>
      </c>
      <c r="AK379" s="369">
        <f>HLOOKUP(AK218,'2. LRAMVA Threshold'!$B$42:$Q$53,8,FALSE)</f>
        <v>0</v>
      </c>
      <c r="AL379" s="369">
        <f>HLOOKUP(AL218,'2. LRAMVA Threshold'!$B$42:$Q$53,8,FALSE)</f>
        <v>0</v>
      </c>
      <c r="AM379" s="370"/>
    </row>
    <row r="380" spans="1:42" ht="15.5">
      <c r="B380" s="371"/>
      <c r="C380" s="406"/>
      <c r="D380" s="407"/>
      <c r="E380" s="407"/>
      <c r="F380" s="407"/>
      <c r="G380" s="407"/>
      <c r="H380" s="407"/>
      <c r="I380" s="407"/>
      <c r="J380" s="407"/>
      <c r="K380" s="407"/>
      <c r="L380" s="407"/>
      <c r="M380" s="407"/>
      <c r="N380" s="407"/>
      <c r="O380" s="408"/>
      <c r="P380" s="407"/>
      <c r="Q380" s="407"/>
      <c r="R380" s="407"/>
      <c r="S380" s="409"/>
      <c r="T380" s="409"/>
      <c r="U380" s="409"/>
      <c r="V380" s="409"/>
      <c r="W380" s="407"/>
      <c r="X380" s="407"/>
      <c r="Y380" s="410"/>
      <c r="Z380" s="410"/>
      <c r="AA380" s="410"/>
      <c r="AB380" s="410"/>
      <c r="AC380" s="410"/>
      <c r="AD380" s="410"/>
      <c r="AE380" s="410"/>
      <c r="AF380" s="376"/>
      <c r="AG380" s="376"/>
      <c r="AH380" s="376"/>
      <c r="AI380" s="376"/>
      <c r="AJ380" s="376"/>
      <c r="AK380" s="376"/>
      <c r="AL380" s="376"/>
      <c r="AM380" s="377"/>
    </row>
    <row r="381" spans="1:42" ht="15.5">
      <c r="B381" s="321" t="s">
        <v>276</v>
      </c>
      <c r="C381" s="332"/>
      <c r="D381" s="332"/>
      <c r="E381" s="356"/>
      <c r="F381" s="356"/>
      <c r="G381" s="356"/>
      <c r="H381" s="356"/>
      <c r="I381" s="356"/>
      <c r="J381" s="356"/>
      <c r="K381" s="356"/>
      <c r="L381" s="356"/>
      <c r="M381" s="356"/>
      <c r="N381" s="356"/>
      <c r="O381" s="290"/>
      <c r="P381" s="334"/>
      <c r="Q381" s="334"/>
      <c r="R381" s="334"/>
      <c r="S381" s="333"/>
      <c r="T381" s="333"/>
      <c r="U381" s="333"/>
      <c r="V381" s="333"/>
      <c r="W381" s="334"/>
      <c r="X381" s="334"/>
      <c r="Y381" s="335">
        <f>HLOOKUP(Y$35,'3.  Distribution Rates'!$C$122:$P$133,8,FALSE)</f>
        <v>0</v>
      </c>
      <c r="Z381" s="335">
        <f>HLOOKUP(Z$35,'3.  Distribution Rates'!$C$122:$P$133,8,FALSE)</f>
        <v>0</v>
      </c>
      <c r="AA381" s="335">
        <f>HLOOKUP(AA$35,'3.  Distribution Rates'!$C$122:$P$133,8,FALSE)</f>
        <v>0</v>
      </c>
      <c r="AB381" s="335">
        <f>HLOOKUP(AB$35,'3.  Distribution Rates'!$C$122:$P$133,8,FALSE)</f>
        <v>0</v>
      </c>
      <c r="AC381" s="335">
        <f>HLOOKUP(AC$35,'3.  Distribution Rates'!$C$122:$P$133,8,FALSE)</f>
        <v>0</v>
      </c>
      <c r="AD381" s="335">
        <f>HLOOKUP(AD$35,'3.  Distribution Rates'!$C$122:$P$133,8,FALSE)</f>
        <v>0</v>
      </c>
      <c r="AE381" s="335">
        <f>HLOOKUP(AE$35,'3.  Distribution Rates'!$C$122:$P$133,8,FALSE)</f>
        <v>0</v>
      </c>
      <c r="AF381" s="335">
        <f>HLOOKUP(AF$35,'3.  Distribution Rates'!$C$122:$P$133,8,FALSE)</f>
        <v>0</v>
      </c>
      <c r="AG381" s="335">
        <f>HLOOKUP(AG$35,'3.  Distribution Rates'!$C$122:$P$133,8,FALSE)</f>
        <v>0</v>
      </c>
      <c r="AH381" s="335">
        <f>HLOOKUP(AH$35,'3.  Distribution Rates'!$C$122:$P$133,8,FALSE)</f>
        <v>0</v>
      </c>
      <c r="AI381" s="335">
        <f>HLOOKUP(AI$35,'3.  Distribution Rates'!$C$122:$P$133,8,FALSE)</f>
        <v>0</v>
      </c>
      <c r="AJ381" s="335">
        <f>HLOOKUP(AJ$35,'3.  Distribution Rates'!$C$122:$P$133,8,FALSE)</f>
        <v>0</v>
      </c>
      <c r="AK381" s="335">
        <f>HLOOKUP(AK$35,'3.  Distribution Rates'!$C$122:$P$133,8,FALSE)</f>
        <v>0</v>
      </c>
      <c r="AL381" s="335">
        <f>HLOOKUP(AL$35,'3.  Distribution Rates'!$C$122:$P$133,8,FALSE)</f>
        <v>0</v>
      </c>
      <c r="AM381" s="357"/>
      <c r="AN381" s="335"/>
      <c r="AO381" s="335"/>
      <c r="AP381" s="335"/>
    </row>
    <row r="382" spans="1:42" ht="15.5">
      <c r="B382" s="321" t="s">
        <v>277</v>
      </c>
      <c r="C382" s="339"/>
      <c r="D382" s="307"/>
      <c r="E382" s="279"/>
      <c r="F382" s="279"/>
      <c r="G382" s="279"/>
      <c r="H382" s="279"/>
      <c r="I382" s="279"/>
      <c r="J382" s="279"/>
      <c r="K382" s="279"/>
      <c r="L382" s="279"/>
      <c r="M382" s="279"/>
      <c r="N382" s="279"/>
      <c r="O382" s="290"/>
      <c r="P382" s="279"/>
      <c r="Q382" s="279"/>
      <c r="R382" s="279"/>
      <c r="S382" s="307"/>
      <c r="T382" s="307"/>
      <c r="U382" s="307"/>
      <c r="V382" s="307"/>
      <c r="W382" s="279"/>
      <c r="X382" s="279"/>
      <c r="Y382" s="358">
        <f>'4.  2011-2014 LRAM'!Y139*Y381</f>
        <v>0</v>
      </c>
      <c r="Z382" s="358">
        <f>'4.  2011-2014 LRAM'!Z139*Z381</f>
        <v>0</v>
      </c>
      <c r="AA382" s="358">
        <f>'4.  2011-2014 LRAM'!AA139*AA381</f>
        <v>0</v>
      </c>
      <c r="AB382" s="358">
        <f>'4.  2011-2014 LRAM'!AB139*AB381</f>
        <v>0</v>
      </c>
      <c r="AC382" s="358">
        <f>'4.  2011-2014 LRAM'!AC139*AC381</f>
        <v>0</v>
      </c>
      <c r="AD382" s="358">
        <f>'4.  2011-2014 LRAM'!AD139*AD381</f>
        <v>0</v>
      </c>
      <c r="AE382" s="358">
        <f>'4.  2011-2014 LRAM'!AE139*AE381</f>
        <v>0</v>
      </c>
      <c r="AF382" s="358">
        <f>'4.  2011-2014 LRAM'!AF139*AF381</f>
        <v>0</v>
      </c>
      <c r="AG382" s="358">
        <f>'4.  2011-2014 LRAM'!AG139*AG381</f>
        <v>0</v>
      </c>
      <c r="AH382" s="358">
        <f>'4.  2011-2014 LRAM'!AH139*AH381</f>
        <v>0</v>
      </c>
      <c r="AI382" s="358">
        <f>'4.  2011-2014 LRAM'!AI139*AI381</f>
        <v>0</v>
      </c>
      <c r="AJ382" s="358">
        <f>'4.  2011-2014 LRAM'!AJ139*AJ381</f>
        <v>0</v>
      </c>
      <c r="AK382" s="358">
        <f>'4.  2011-2014 LRAM'!AK139*AK381</f>
        <v>0</v>
      </c>
      <c r="AL382" s="358">
        <f>'4.  2011-2014 LRAM'!AL139*AL381</f>
        <v>0</v>
      </c>
      <c r="AM382" s="593">
        <f>SUM(Y382:AL382)</f>
        <v>0</v>
      </c>
    </row>
    <row r="383" spans="1:42" ht="15.5">
      <c r="B383" s="321" t="s">
        <v>278</v>
      </c>
      <c r="C383" s="339"/>
      <c r="D383" s="307"/>
      <c r="E383" s="279"/>
      <c r="F383" s="279"/>
      <c r="G383" s="279"/>
      <c r="H383" s="279"/>
      <c r="I383" s="279"/>
      <c r="J383" s="279"/>
      <c r="K383" s="279"/>
      <c r="L383" s="279"/>
      <c r="M383" s="279"/>
      <c r="N383" s="279"/>
      <c r="O383" s="290"/>
      <c r="P383" s="279"/>
      <c r="Q383" s="279"/>
      <c r="R383" s="279"/>
      <c r="S383" s="307"/>
      <c r="T383" s="307"/>
      <c r="U383" s="307"/>
      <c r="V383" s="307"/>
      <c r="W383" s="279"/>
      <c r="X383" s="279"/>
      <c r="Y383" s="358">
        <f>'4.  2011-2014 LRAM'!Y268*Y381</f>
        <v>0</v>
      </c>
      <c r="Z383" s="358">
        <f>'4.  2011-2014 LRAM'!Z268*Z381</f>
        <v>0</v>
      </c>
      <c r="AA383" s="358">
        <f>'4.  2011-2014 LRAM'!AA268*AA381</f>
        <v>0</v>
      </c>
      <c r="AB383" s="358">
        <f>'4.  2011-2014 LRAM'!AB268*AB381</f>
        <v>0</v>
      </c>
      <c r="AC383" s="358">
        <f>'4.  2011-2014 LRAM'!AC268*AC381</f>
        <v>0</v>
      </c>
      <c r="AD383" s="358">
        <f>'4.  2011-2014 LRAM'!AD268*AD381</f>
        <v>0</v>
      </c>
      <c r="AE383" s="358">
        <f>'4.  2011-2014 LRAM'!AE268*AE381</f>
        <v>0</v>
      </c>
      <c r="AF383" s="358">
        <f>'4.  2011-2014 LRAM'!AF268*AF381</f>
        <v>0</v>
      </c>
      <c r="AG383" s="358">
        <f>'4.  2011-2014 LRAM'!AG268*AG381</f>
        <v>0</v>
      </c>
      <c r="AH383" s="358">
        <f>'4.  2011-2014 LRAM'!AH268*AH381</f>
        <v>0</v>
      </c>
      <c r="AI383" s="358">
        <f>'4.  2011-2014 LRAM'!AI268*AI381</f>
        <v>0</v>
      </c>
      <c r="AJ383" s="358">
        <f>'4.  2011-2014 LRAM'!AJ268*AJ381</f>
        <v>0</v>
      </c>
      <c r="AK383" s="358">
        <f>'4.  2011-2014 LRAM'!AK268*AK381</f>
        <v>0</v>
      </c>
      <c r="AL383" s="358">
        <f>'4.  2011-2014 LRAM'!AL268*AL381</f>
        <v>0</v>
      </c>
      <c r="AM383" s="593">
        <f>SUM(Y383:AL383)</f>
        <v>0</v>
      </c>
    </row>
    <row r="384" spans="1:42" ht="15.5">
      <c r="B384" s="321" t="s">
        <v>279</v>
      </c>
      <c r="C384" s="339"/>
      <c r="D384" s="307"/>
      <c r="E384" s="279"/>
      <c r="F384" s="279"/>
      <c r="G384" s="279"/>
      <c r="H384" s="279"/>
      <c r="I384" s="279"/>
      <c r="J384" s="279"/>
      <c r="K384" s="279"/>
      <c r="L384" s="279"/>
      <c r="M384" s="279"/>
      <c r="N384" s="279"/>
      <c r="O384" s="290"/>
      <c r="P384" s="279"/>
      <c r="Q384" s="279"/>
      <c r="R384" s="279"/>
      <c r="S384" s="307"/>
      <c r="T384" s="307"/>
      <c r="U384" s="307"/>
      <c r="V384" s="307"/>
      <c r="W384" s="279"/>
      <c r="X384" s="279"/>
      <c r="Y384" s="358">
        <f>'4.  2011-2014 LRAM'!Y397*Y381</f>
        <v>0</v>
      </c>
      <c r="Z384" s="358">
        <f>'4.  2011-2014 LRAM'!Z397*Z381</f>
        <v>0</v>
      </c>
      <c r="AA384" s="358">
        <f>'4.  2011-2014 LRAM'!AA397*AA381</f>
        <v>0</v>
      </c>
      <c r="AB384" s="358">
        <f>'4.  2011-2014 LRAM'!AB397*AB381</f>
        <v>0</v>
      </c>
      <c r="AC384" s="358">
        <f>'4.  2011-2014 LRAM'!AC397*AC381</f>
        <v>0</v>
      </c>
      <c r="AD384" s="358">
        <f>'4.  2011-2014 LRAM'!AD397*AD381</f>
        <v>0</v>
      </c>
      <c r="AE384" s="358">
        <f>'4.  2011-2014 LRAM'!AE397*AE381</f>
        <v>0</v>
      </c>
      <c r="AF384" s="358">
        <f>'4.  2011-2014 LRAM'!AF397*AF381</f>
        <v>0</v>
      </c>
      <c r="AG384" s="358">
        <f>'4.  2011-2014 LRAM'!AG397*AG381</f>
        <v>0</v>
      </c>
      <c r="AH384" s="358">
        <f>'4.  2011-2014 LRAM'!AH397*AH381</f>
        <v>0</v>
      </c>
      <c r="AI384" s="358">
        <f>'4.  2011-2014 LRAM'!AI397*AI381</f>
        <v>0</v>
      </c>
      <c r="AJ384" s="358">
        <f>'4.  2011-2014 LRAM'!AJ397*AJ381</f>
        <v>0</v>
      </c>
      <c r="AK384" s="358">
        <f>'4.  2011-2014 LRAM'!AK397*AK381</f>
        <v>0</v>
      </c>
      <c r="AL384" s="358">
        <f>'4.  2011-2014 LRAM'!AL397*AL381</f>
        <v>0</v>
      </c>
      <c r="AM384" s="593">
        <f>SUM(Y384:AL384)</f>
        <v>0</v>
      </c>
    </row>
    <row r="385" spans="2:39" ht="15.5">
      <c r="B385" s="321" t="s">
        <v>280</v>
      </c>
      <c r="C385" s="339"/>
      <c r="D385" s="307"/>
      <c r="E385" s="279"/>
      <c r="F385" s="279"/>
      <c r="G385" s="279"/>
      <c r="H385" s="279"/>
      <c r="I385" s="279"/>
      <c r="J385" s="279"/>
      <c r="K385" s="279"/>
      <c r="L385" s="279"/>
      <c r="M385" s="279"/>
      <c r="N385" s="279"/>
      <c r="O385" s="290"/>
      <c r="P385" s="279"/>
      <c r="Q385" s="279"/>
      <c r="R385" s="279"/>
      <c r="S385" s="307"/>
      <c r="T385" s="307"/>
      <c r="U385" s="307"/>
      <c r="V385" s="307"/>
      <c r="W385" s="279"/>
      <c r="X385" s="279"/>
      <c r="Y385" s="358">
        <f>'4.  2011-2014 LRAM'!Y527*Y381</f>
        <v>0</v>
      </c>
      <c r="Z385" s="358">
        <f>'4.  2011-2014 LRAM'!Z527*Z381</f>
        <v>0</v>
      </c>
      <c r="AA385" s="358">
        <f>'4.  2011-2014 LRAM'!AA527*AA381</f>
        <v>0</v>
      </c>
      <c r="AB385" s="358">
        <f>'4.  2011-2014 LRAM'!AB527*AB381</f>
        <v>0</v>
      </c>
      <c r="AC385" s="358">
        <f>'4.  2011-2014 LRAM'!AC527*AC381</f>
        <v>0</v>
      </c>
      <c r="AD385" s="358">
        <f>'4.  2011-2014 LRAM'!AD527*AD381</f>
        <v>0</v>
      </c>
      <c r="AE385" s="358">
        <f>'4.  2011-2014 LRAM'!AE527*AE381</f>
        <v>0</v>
      </c>
      <c r="AF385" s="358">
        <f>'4.  2011-2014 LRAM'!AF527*AF381</f>
        <v>0</v>
      </c>
      <c r="AG385" s="358">
        <f>'4.  2011-2014 LRAM'!AG527*AG381</f>
        <v>0</v>
      </c>
      <c r="AH385" s="358">
        <f>'4.  2011-2014 LRAM'!AH527*AH381</f>
        <v>0</v>
      </c>
      <c r="AI385" s="358">
        <f>'4.  2011-2014 LRAM'!AI527*AI381</f>
        <v>0</v>
      </c>
      <c r="AJ385" s="358">
        <f>'4.  2011-2014 LRAM'!AJ527*AJ381</f>
        <v>0</v>
      </c>
      <c r="AK385" s="358">
        <f>'4.  2011-2014 LRAM'!AK527*AK381</f>
        <v>0</v>
      </c>
      <c r="AL385" s="358">
        <f>'4.  2011-2014 LRAM'!AL527*AL381</f>
        <v>0</v>
      </c>
      <c r="AM385" s="593">
        <f t="shared" ref="AM385:AM387" si="538">SUM(Y385:AL385)</f>
        <v>0</v>
      </c>
    </row>
    <row r="386" spans="2:39" ht="15.5">
      <c r="B386" s="321" t="s">
        <v>281</v>
      </c>
      <c r="C386" s="339"/>
      <c r="D386" s="307"/>
      <c r="E386" s="279"/>
      <c r="F386" s="279"/>
      <c r="G386" s="279"/>
      <c r="H386" s="279"/>
      <c r="I386" s="279"/>
      <c r="J386" s="279"/>
      <c r="K386" s="279"/>
      <c r="L386" s="279"/>
      <c r="M386" s="279"/>
      <c r="N386" s="279"/>
      <c r="O386" s="290"/>
      <c r="P386" s="279"/>
      <c r="Q386" s="279"/>
      <c r="R386" s="279"/>
      <c r="S386" s="307"/>
      <c r="T386" s="307"/>
      <c r="U386" s="307"/>
      <c r="V386" s="307"/>
      <c r="W386" s="279"/>
      <c r="X386" s="279"/>
      <c r="Y386" s="358">
        <f t="shared" ref="Y386:AL386" si="539">Y208*Y381</f>
        <v>0</v>
      </c>
      <c r="Z386" s="358">
        <f t="shared" si="539"/>
        <v>0</v>
      </c>
      <c r="AA386" s="358">
        <f t="shared" si="539"/>
        <v>0</v>
      </c>
      <c r="AB386" s="358">
        <f t="shared" si="539"/>
        <v>0</v>
      </c>
      <c r="AC386" s="358">
        <f t="shared" si="539"/>
        <v>0</v>
      </c>
      <c r="AD386" s="358">
        <f t="shared" si="539"/>
        <v>0</v>
      </c>
      <c r="AE386" s="358">
        <f t="shared" si="539"/>
        <v>0</v>
      </c>
      <c r="AF386" s="358">
        <f t="shared" si="539"/>
        <v>0</v>
      </c>
      <c r="AG386" s="358">
        <f t="shared" si="539"/>
        <v>0</v>
      </c>
      <c r="AH386" s="358">
        <f t="shared" si="539"/>
        <v>0</v>
      </c>
      <c r="AI386" s="358">
        <f t="shared" si="539"/>
        <v>0</v>
      </c>
      <c r="AJ386" s="358">
        <f t="shared" si="539"/>
        <v>0</v>
      </c>
      <c r="AK386" s="358">
        <f t="shared" si="539"/>
        <v>0</v>
      </c>
      <c r="AL386" s="358">
        <f t="shared" si="539"/>
        <v>0</v>
      </c>
      <c r="AM386" s="593">
        <f t="shared" si="538"/>
        <v>0</v>
      </c>
    </row>
    <row r="387" spans="2:39" ht="15.5">
      <c r="B387" s="321" t="s">
        <v>290</v>
      </c>
      <c r="C387" s="339"/>
      <c r="D387" s="307"/>
      <c r="E387" s="279"/>
      <c r="F387" s="279"/>
      <c r="G387" s="279"/>
      <c r="H387" s="279"/>
      <c r="I387" s="279"/>
      <c r="J387" s="279"/>
      <c r="K387" s="279"/>
      <c r="L387" s="279"/>
      <c r="M387" s="279"/>
      <c r="N387" s="279"/>
      <c r="O387" s="290"/>
      <c r="P387" s="279"/>
      <c r="Q387" s="279"/>
      <c r="R387" s="279"/>
      <c r="S387" s="307"/>
      <c r="T387" s="307"/>
      <c r="U387" s="307"/>
      <c r="V387" s="307"/>
      <c r="W387" s="279"/>
      <c r="X387" s="279"/>
      <c r="Y387" s="358">
        <f>Y378*Y381</f>
        <v>0</v>
      </c>
      <c r="Z387" s="358">
        <f t="shared" ref="Z387:AL387" si="540">Z378*Z381</f>
        <v>0</v>
      </c>
      <c r="AA387" s="358">
        <f t="shared" si="540"/>
        <v>0</v>
      </c>
      <c r="AB387" s="358">
        <f t="shared" si="540"/>
        <v>0</v>
      </c>
      <c r="AC387" s="358">
        <f t="shared" si="540"/>
        <v>0</v>
      </c>
      <c r="AD387" s="358">
        <f t="shared" si="540"/>
        <v>0</v>
      </c>
      <c r="AE387" s="358">
        <f t="shared" si="540"/>
        <v>0</v>
      </c>
      <c r="AF387" s="358">
        <f t="shared" si="540"/>
        <v>0</v>
      </c>
      <c r="AG387" s="358">
        <f t="shared" si="540"/>
        <v>0</v>
      </c>
      <c r="AH387" s="358">
        <f t="shared" si="540"/>
        <v>0</v>
      </c>
      <c r="AI387" s="358">
        <f t="shared" si="540"/>
        <v>0</v>
      </c>
      <c r="AJ387" s="358">
        <f t="shared" si="540"/>
        <v>0</v>
      </c>
      <c r="AK387" s="358">
        <f t="shared" si="540"/>
        <v>0</v>
      </c>
      <c r="AL387" s="358">
        <f t="shared" si="540"/>
        <v>0</v>
      </c>
      <c r="AM387" s="593">
        <f t="shared" si="538"/>
        <v>0</v>
      </c>
    </row>
    <row r="388" spans="2:39" ht="15.5">
      <c r="B388" s="343" t="s">
        <v>282</v>
      </c>
      <c r="C388" s="339"/>
      <c r="D388" s="330"/>
      <c r="E388" s="329"/>
      <c r="F388" s="329"/>
      <c r="G388" s="329"/>
      <c r="H388" s="329"/>
      <c r="I388" s="329"/>
      <c r="J388" s="329"/>
      <c r="K388" s="329"/>
      <c r="L388" s="329"/>
      <c r="M388" s="329"/>
      <c r="N388" s="329"/>
      <c r="O388" s="299"/>
      <c r="P388" s="329"/>
      <c r="Q388" s="329"/>
      <c r="R388" s="329"/>
      <c r="S388" s="330"/>
      <c r="T388" s="330"/>
      <c r="U388" s="330"/>
      <c r="V388" s="330"/>
      <c r="W388" s="329"/>
      <c r="X388" s="329"/>
      <c r="Y388" s="340">
        <f>SUM(Y382:Y387)</f>
        <v>0</v>
      </c>
      <c r="Z388" s="340">
        <f t="shared" ref="Z388:AE388" si="541">SUM(Z382:Z387)</f>
        <v>0</v>
      </c>
      <c r="AA388" s="340">
        <f t="shared" si="541"/>
        <v>0</v>
      </c>
      <c r="AB388" s="340">
        <f t="shared" si="541"/>
        <v>0</v>
      </c>
      <c r="AC388" s="340">
        <f t="shared" si="541"/>
        <v>0</v>
      </c>
      <c r="AD388" s="340">
        <f t="shared" si="541"/>
        <v>0</v>
      </c>
      <c r="AE388" s="340">
        <f t="shared" si="541"/>
        <v>0</v>
      </c>
      <c r="AF388" s="340">
        <f>SUM(AF382:AF387)</f>
        <v>0</v>
      </c>
      <c r="AG388" s="340">
        <f t="shared" ref="AG388:AL388" si="542">SUM(AG382:AG387)</f>
        <v>0</v>
      </c>
      <c r="AH388" s="340">
        <f t="shared" si="542"/>
        <v>0</v>
      </c>
      <c r="AI388" s="340">
        <f t="shared" si="542"/>
        <v>0</v>
      </c>
      <c r="AJ388" s="340">
        <f t="shared" si="542"/>
        <v>0</v>
      </c>
      <c r="AK388" s="340">
        <f t="shared" si="542"/>
        <v>0</v>
      </c>
      <c r="AL388" s="340">
        <f t="shared" si="542"/>
        <v>0</v>
      </c>
      <c r="AM388" s="383">
        <f>SUM(AM382:AM387)</f>
        <v>0</v>
      </c>
    </row>
    <row r="389" spans="2:39" ht="15.5">
      <c r="B389" s="343" t="s">
        <v>283</v>
      </c>
      <c r="C389" s="339"/>
      <c r="D389" s="344"/>
      <c r="E389" s="329"/>
      <c r="F389" s="329"/>
      <c r="G389" s="329"/>
      <c r="H389" s="329"/>
      <c r="I389" s="329"/>
      <c r="J389" s="329"/>
      <c r="K389" s="329"/>
      <c r="L389" s="329"/>
      <c r="M389" s="329"/>
      <c r="N389" s="329"/>
      <c r="O389" s="299"/>
      <c r="P389" s="329"/>
      <c r="Q389" s="329"/>
      <c r="R389" s="329"/>
      <c r="S389" s="330"/>
      <c r="T389" s="330"/>
      <c r="U389" s="330"/>
      <c r="V389" s="330"/>
      <c r="W389" s="329"/>
      <c r="X389" s="329"/>
      <c r="Y389" s="341">
        <f>Y379*Y381</f>
        <v>0</v>
      </c>
      <c r="Z389" s="341">
        <f t="shared" ref="Z389:AE389" si="543">Z379*Z381</f>
        <v>0</v>
      </c>
      <c r="AA389" s="341">
        <f t="shared" si="543"/>
        <v>0</v>
      </c>
      <c r="AB389" s="341">
        <f t="shared" si="543"/>
        <v>0</v>
      </c>
      <c r="AC389" s="341">
        <f t="shared" si="543"/>
        <v>0</v>
      </c>
      <c r="AD389" s="341">
        <f t="shared" si="543"/>
        <v>0</v>
      </c>
      <c r="AE389" s="341">
        <f t="shared" si="543"/>
        <v>0</v>
      </c>
      <c r="AF389" s="341">
        <f>AF379*AF381</f>
        <v>0</v>
      </c>
      <c r="AG389" s="341">
        <f t="shared" ref="AG389:AL389" si="544">AG379*AG381</f>
        <v>0</v>
      </c>
      <c r="AH389" s="341">
        <f t="shared" si="544"/>
        <v>0</v>
      </c>
      <c r="AI389" s="341">
        <f t="shared" si="544"/>
        <v>0</v>
      </c>
      <c r="AJ389" s="341">
        <f t="shared" si="544"/>
        <v>0</v>
      </c>
      <c r="AK389" s="341">
        <f t="shared" si="544"/>
        <v>0</v>
      </c>
      <c r="AL389" s="341">
        <f t="shared" si="544"/>
        <v>0</v>
      </c>
      <c r="AM389" s="383">
        <f>SUM(Y389:AL389)</f>
        <v>0</v>
      </c>
    </row>
    <row r="390" spans="2:39" ht="15.5">
      <c r="B390" s="343" t="s">
        <v>284</v>
      </c>
      <c r="C390" s="339"/>
      <c r="D390" s="344"/>
      <c r="E390" s="329"/>
      <c r="F390" s="329"/>
      <c r="G390" s="329"/>
      <c r="H390" s="329"/>
      <c r="I390" s="329"/>
      <c r="J390" s="329"/>
      <c r="K390" s="329"/>
      <c r="L390" s="329"/>
      <c r="M390" s="329"/>
      <c r="N390" s="329"/>
      <c r="O390" s="299"/>
      <c r="P390" s="329"/>
      <c r="Q390" s="329"/>
      <c r="R390" s="329"/>
      <c r="S390" s="344"/>
      <c r="T390" s="344"/>
      <c r="U390" s="344"/>
      <c r="V390" s="344"/>
      <c r="W390" s="329"/>
      <c r="X390" s="329"/>
      <c r="Y390" s="345"/>
      <c r="Z390" s="345"/>
      <c r="AA390" s="345"/>
      <c r="AB390" s="345"/>
      <c r="AC390" s="345"/>
      <c r="AD390" s="345"/>
      <c r="AE390" s="345"/>
      <c r="AF390" s="345"/>
      <c r="AG390" s="345"/>
      <c r="AH390" s="345"/>
      <c r="AI390" s="345"/>
      <c r="AJ390" s="345"/>
      <c r="AK390" s="345"/>
      <c r="AL390" s="345"/>
      <c r="AM390" s="383">
        <f>AM388-AM389</f>
        <v>0</v>
      </c>
    </row>
    <row r="391" spans="2:39" ht="15.5">
      <c r="B391" s="321"/>
      <c r="C391" s="344"/>
      <c r="D391" s="344"/>
      <c r="E391" s="329"/>
      <c r="F391" s="329"/>
      <c r="G391" s="329"/>
      <c r="H391" s="329"/>
      <c r="I391" s="329"/>
      <c r="J391" s="329"/>
      <c r="K391" s="329"/>
      <c r="L391" s="329"/>
      <c r="M391" s="329"/>
      <c r="N391" s="329"/>
      <c r="O391" s="299"/>
      <c r="P391" s="329"/>
      <c r="Q391" s="329"/>
      <c r="R391" s="329"/>
      <c r="S391" s="344"/>
      <c r="T391" s="339"/>
      <c r="U391" s="344"/>
      <c r="V391" s="344"/>
      <c r="W391" s="329"/>
      <c r="X391" s="329"/>
      <c r="Y391" s="346"/>
      <c r="Z391" s="346"/>
      <c r="AA391" s="346"/>
      <c r="AB391" s="346"/>
      <c r="AC391" s="346"/>
      <c r="AD391" s="346"/>
      <c r="AE391" s="346"/>
      <c r="AF391" s="346"/>
      <c r="AG391" s="346"/>
      <c r="AH391" s="346"/>
      <c r="AI391" s="346"/>
      <c r="AJ391" s="346"/>
      <c r="AK391" s="346"/>
      <c r="AL391" s="346"/>
      <c r="AM391" s="342"/>
    </row>
    <row r="392" spans="2:39" ht="15.5">
      <c r="B392" s="413" t="s">
        <v>285</v>
      </c>
      <c r="C392" s="303"/>
      <c r="D392" s="279"/>
      <c r="E392" s="279"/>
      <c r="F392" s="279"/>
      <c r="G392" s="279"/>
      <c r="H392" s="279"/>
      <c r="I392" s="279"/>
      <c r="J392" s="279"/>
      <c r="K392" s="279"/>
      <c r="L392" s="279"/>
      <c r="M392" s="279"/>
      <c r="N392" s="279"/>
      <c r="O392" s="349"/>
      <c r="P392" s="279"/>
      <c r="Q392" s="279"/>
      <c r="R392" s="279"/>
      <c r="S392" s="303"/>
      <c r="T392" s="307"/>
      <c r="U392" s="307"/>
      <c r="V392" s="279"/>
      <c r="W392" s="279"/>
      <c r="X392" s="307"/>
      <c r="Y392" s="290">
        <f>SUMPRODUCT(E222:E376,Y222:Y376)</f>
        <v>3955857</v>
      </c>
      <c r="Z392" s="290">
        <f>SUMPRODUCT(E222:E376,Z222:Z376)</f>
        <v>1834461.2795879433</v>
      </c>
      <c r="AA392" s="290">
        <f t="shared" ref="AA392:AL392" si="545">IF(AA219="kw",SUMPRODUCT($N$222:$N$376,$P$222:$P$376,AA222:AA376),SUMPRODUCT($E$222:$E$376,AA222:AA376))</f>
        <v>20273.928546497154</v>
      </c>
      <c r="AB392" s="290">
        <f t="shared" si="545"/>
        <v>2103.7953621994893</v>
      </c>
      <c r="AC392" s="290">
        <f t="shared" si="545"/>
        <v>7503.0783847980993</v>
      </c>
      <c r="AD392" s="290">
        <f t="shared" si="545"/>
        <v>1609346</v>
      </c>
      <c r="AE392" s="290">
        <f t="shared" si="545"/>
        <v>39127.136399999996</v>
      </c>
      <c r="AF392" s="290">
        <f t="shared" si="545"/>
        <v>3107.9364</v>
      </c>
      <c r="AG392" s="290">
        <f t="shared" si="545"/>
        <v>2088</v>
      </c>
      <c r="AH392" s="290">
        <f t="shared" si="545"/>
        <v>0</v>
      </c>
      <c r="AI392" s="290">
        <f t="shared" si="545"/>
        <v>0</v>
      </c>
      <c r="AJ392" s="290">
        <f t="shared" si="545"/>
        <v>0</v>
      </c>
      <c r="AK392" s="290">
        <f t="shared" si="545"/>
        <v>0</v>
      </c>
      <c r="AL392" s="290">
        <f t="shared" si="545"/>
        <v>0</v>
      </c>
      <c r="AM392" s="342"/>
    </row>
    <row r="393" spans="2:39" ht="15.5">
      <c r="B393" s="413" t="s">
        <v>286</v>
      </c>
      <c r="C393" s="303"/>
      <c r="D393" s="279"/>
      <c r="E393" s="279"/>
      <c r="F393" s="279"/>
      <c r="G393" s="279"/>
      <c r="H393" s="279"/>
      <c r="I393" s="279"/>
      <c r="J393" s="279"/>
      <c r="K393" s="279"/>
      <c r="L393" s="279"/>
      <c r="M393" s="279"/>
      <c r="N393" s="279"/>
      <c r="O393" s="349"/>
      <c r="P393" s="279"/>
      <c r="Q393" s="279"/>
      <c r="R393" s="279"/>
      <c r="S393" s="303"/>
      <c r="T393" s="307"/>
      <c r="U393" s="307"/>
      <c r="V393" s="279"/>
      <c r="W393" s="279"/>
      <c r="X393" s="307"/>
      <c r="Y393" s="290">
        <f>SUMPRODUCT(F222:F376,Y222:Y376)</f>
        <v>3955857</v>
      </c>
      <c r="Z393" s="290">
        <f>SUMPRODUCT(F222:F376,Z222:Z376)</f>
        <v>1835497.6310506959</v>
      </c>
      <c r="AA393" s="290">
        <f t="shared" ref="AA393:AL393" si="546">IF(AA219="kw",SUMPRODUCT($N$222:$N$376,$Q$222:$Q$376,AA222:AA376),SUMPRODUCT($F$222:$F$376,AA222:AA376))</f>
        <v>20290.8401375547</v>
      </c>
      <c r="AB393" s="290">
        <f t="shared" si="546"/>
        <v>2105.5533744759196</v>
      </c>
      <c r="AC393" s="290">
        <f t="shared" si="546"/>
        <v>7503.0783847980993</v>
      </c>
      <c r="AD393" s="290">
        <f t="shared" si="546"/>
        <v>1609346</v>
      </c>
      <c r="AE393" s="290">
        <f t="shared" si="546"/>
        <v>39128.945999999996</v>
      </c>
      <c r="AF393" s="290">
        <f t="shared" si="546"/>
        <v>3107.9364</v>
      </c>
      <c r="AG393" s="290">
        <f t="shared" si="546"/>
        <v>2088</v>
      </c>
      <c r="AH393" s="290">
        <f t="shared" si="546"/>
        <v>0</v>
      </c>
      <c r="AI393" s="290">
        <f t="shared" si="546"/>
        <v>0</v>
      </c>
      <c r="AJ393" s="290">
        <f t="shared" si="546"/>
        <v>0</v>
      </c>
      <c r="AK393" s="290">
        <f t="shared" si="546"/>
        <v>0</v>
      </c>
      <c r="AL393" s="290">
        <f t="shared" si="546"/>
        <v>0</v>
      </c>
      <c r="AM393" s="331"/>
    </row>
    <row r="394" spans="2:39" ht="15.5">
      <c r="B394" s="413" t="s">
        <v>287</v>
      </c>
      <c r="C394" s="303"/>
      <c r="D394" s="279"/>
      <c r="E394" s="279"/>
      <c r="F394" s="279"/>
      <c r="G394" s="279"/>
      <c r="H394" s="279"/>
      <c r="I394" s="279"/>
      <c r="J394" s="279"/>
      <c r="K394" s="279"/>
      <c r="L394" s="279"/>
      <c r="M394" s="279"/>
      <c r="N394" s="279"/>
      <c r="O394" s="349"/>
      <c r="P394" s="279"/>
      <c r="Q394" s="279"/>
      <c r="R394" s="279"/>
      <c r="S394" s="303"/>
      <c r="T394" s="307"/>
      <c r="U394" s="307"/>
      <c r="V394" s="279"/>
      <c r="W394" s="279"/>
      <c r="X394" s="307"/>
      <c r="Y394" s="290">
        <f>SUMPRODUCT(G222:G376,Y222:Y376)</f>
        <v>3955857</v>
      </c>
      <c r="Z394" s="290">
        <f>SUMPRODUCT(G222:G376,Z222:Z376)</f>
        <v>1835472.5258498897</v>
      </c>
      <c r="AA394" s="290">
        <f t="shared" ref="AA394:AL394" si="547">IF(AA219="kw",SUMPRODUCT($N$222:$N$376,$R$222:$R$376,AA222:AA376),SUMPRODUCT($G$222:$G$376,AA222:AA376))</f>
        <v>20290.563099970808</v>
      </c>
      <c r="AB394" s="290">
        <f t="shared" si="547"/>
        <v>2105.5245755609117</v>
      </c>
      <c r="AC394" s="290">
        <f t="shared" si="547"/>
        <v>7503.0783847980993</v>
      </c>
      <c r="AD394" s="290">
        <f t="shared" si="547"/>
        <v>1609346</v>
      </c>
      <c r="AE394" s="290">
        <f t="shared" si="547"/>
        <v>39128.945999999996</v>
      </c>
      <c r="AF394" s="290">
        <f t="shared" si="547"/>
        <v>3107.9364</v>
      </c>
      <c r="AG394" s="290">
        <f t="shared" si="547"/>
        <v>2088</v>
      </c>
      <c r="AH394" s="290">
        <f t="shared" si="547"/>
        <v>0</v>
      </c>
      <c r="AI394" s="290">
        <f t="shared" si="547"/>
        <v>0</v>
      </c>
      <c r="AJ394" s="290">
        <f t="shared" si="547"/>
        <v>0</v>
      </c>
      <c r="AK394" s="290">
        <f t="shared" si="547"/>
        <v>0</v>
      </c>
      <c r="AL394" s="290">
        <f t="shared" si="547"/>
        <v>0</v>
      </c>
      <c r="AM394" s="331"/>
    </row>
    <row r="395" spans="2:39" ht="15.5">
      <c r="B395" s="414" t="s">
        <v>288</v>
      </c>
      <c r="C395" s="350"/>
      <c r="D395" s="362"/>
      <c r="E395" s="362"/>
      <c r="F395" s="362"/>
      <c r="G395" s="362"/>
      <c r="H395" s="362"/>
      <c r="I395" s="362"/>
      <c r="J395" s="362"/>
      <c r="K395" s="362"/>
      <c r="L395" s="362"/>
      <c r="M395" s="362"/>
      <c r="N395" s="362"/>
      <c r="O395" s="361"/>
      <c r="P395" s="362"/>
      <c r="Q395" s="362"/>
      <c r="R395" s="362"/>
      <c r="S395" s="350"/>
      <c r="T395" s="363"/>
      <c r="U395" s="363"/>
      <c r="V395" s="362"/>
      <c r="W395" s="362"/>
      <c r="X395" s="363"/>
      <c r="Y395" s="322">
        <f>SUMPRODUCT(H222:H376,Y222:Y376)</f>
        <v>3955857</v>
      </c>
      <c r="Z395" s="322">
        <f>SUMPRODUCT(H222:H376,Z222:Z376)</f>
        <v>1835447.4206490838</v>
      </c>
      <c r="AA395" s="322">
        <f t="shared" ref="AA395:AL395" si="548">IF(AA219="kw",SUMPRODUCT($N$222:$N$376,$S$222:$S$376,AA222:AA376),SUMPRODUCT($H$222:$H$376,AA222:AA376))</f>
        <v>20067.303818544002</v>
      </c>
      <c r="AB395" s="322">
        <f t="shared" si="548"/>
        <v>2082.31608168</v>
      </c>
      <c r="AC395" s="322">
        <f t="shared" si="548"/>
        <v>7503.0783847980993</v>
      </c>
      <c r="AD395" s="322">
        <f t="shared" si="548"/>
        <v>1609346</v>
      </c>
      <c r="AE395" s="322">
        <f t="shared" si="548"/>
        <v>39128.945999999996</v>
      </c>
      <c r="AF395" s="322">
        <f t="shared" si="548"/>
        <v>3107.9364</v>
      </c>
      <c r="AG395" s="322">
        <f t="shared" si="548"/>
        <v>2088</v>
      </c>
      <c r="AH395" s="322">
        <f t="shared" si="548"/>
        <v>0</v>
      </c>
      <c r="AI395" s="322">
        <f t="shared" si="548"/>
        <v>0</v>
      </c>
      <c r="AJ395" s="322">
        <f t="shared" si="548"/>
        <v>0</v>
      </c>
      <c r="AK395" s="322">
        <f t="shared" si="548"/>
        <v>0</v>
      </c>
      <c r="AL395" s="322">
        <f t="shared" si="548"/>
        <v>0</v>
      </c>
      <c r="AM395" s="364"/>
    </row>
    <row r="396" spans="2:39" ht="21" customHeight="1">
      <c r="B396" s="351" t="s">
        <v>590</v>
      </c>
      <c r="C396" s="365"/>
      <c r="D396" s="366"/>
      <c r="E396" s="366"/>
      <c r="F396" s="366"/>
      <c r="G396" s="366"/>
      <c r="H396" s="366"/>
      <c r="I396" s="366"/>
      <c r="J396" s="366"/>
      <c r="K396" s="366"/>
      <c r="L396" s="366"/>
      <c r="M396" s="366"/>
      <c r="N396" s="366"/>
      <c r="O396" s="366"/>
      <c r="P396" s="366"/>
      <c r="Q396" s="366"/>
      <c r="R396" s="366"/>
      <c r="S396" s="352"/>
      <c r="T396" s="353"/>
      <c r="U396" s="366"/>
      <c r="V396" s="366"/>
      <c r="W396" s="366"/>
      <c r="X396" s="366"/>
      <c r="Y396" s="385"/>
      <c r="Z396" s="385"/>
      <c r="AA396" s="385"/>
      <c r="AB396" s="385"/>
      <c r="AC396" s="385"/>
      <c r="AD396" s="385"/>
      <c r="AE396" s="385"/>
      <c r="AF396" s="385"/>
      <c r="AG396" s="385"/>
      <c r="AH396" s="385"/>
      <c r="AI396" s="385"/>
      <c r="AJ396" s="385"/>
      <c r="AK396" s="385"/>
      <c r="AL396" s="385"/>
      <c r="AM396" s="367"/>
    </row>
    <row r="399" spans="2:39" ht="15.5">
      <c r="B399" s="280" t="s">
        <v>291</v>
      </c>
      <c r="C399" s="281"/>
      <c r="D399" s="554" t="s">
        <v>525</v>
      </c>
      <c r="E399" s="253"/>
      <c r="F399" s="556"/>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1029" t="s">
        <v>211</v>
      </c>
      <c r="C400" s="1021" t="s">
        <v>33</v>
      </c>
      <c r="D400" s="284" t="s">
        <v>421</v>
      </c>
      <c r="E400" s="1031" t="s">
        <v>209</v>
      </c>
      <c r="F400" s="1032"/>
      <c r="G400" s="1032"/>
      <c r="H400" s="1032"/>
      <c r="I400" s="1032"/>
      <c r="J400" s="1032"/>
      <c r="K400" s="1032"/>
      <c r="L400" s="1032"/>
      <c r="M400" s="1033"/>
      <c r="N400" s="1037" t="s">
        <v>213</v>
      </c>
      <c r="O400" s="284" t="s">
        <v>422</v>
      </c>
      <c r="P400" s="1031" t="s">
        <v>212</v>
      </c>
      <c r="Q400" s="1032"/>
      <c r="R400" s="1032"/>
      <c r="S400" s="1032"/>
      <c r="T400" s="1032"/>
      <c r="U400" s="1032"/>
      <c r="V400" s="1032"/>
      <c r="W400" s="1032"/>
      <c r="X400" s="1033"/>
      <c r="Y400" s="1034" t="s">
        <v>243</v>
      </c>
      <c r="Z400" s="1035"/>
      <c r="AA400" s="1035"/>
      <c r="AB400" s="1035"/>
      <c r="AC400" s="1035"/>
      <c r="AD400" s="1035"/>
      <c r="AE400" s="1035"/>
      <c r="AF400" s="1035"/>
      <c r="AG400" s="1035"/>
      <c r="AH400" s="1035"/>
      <c r="AI400" s="1035"/>
      <c r="AJ400" s="1035"/>
      <c r="AK400" s="1035"/>
      <c r="AL400" s="1035"/>
      <c r="AM400" s="1036"/>
    </row>
    <row r="401" spans="1:39" ht="61.5" customHeight="1">
      <c r="B401" s="1030"/>
      <c r="C401" s="1022"/>
      <c r="D401" s="285">
        <v>2017</v>
      </c>
      <c r="E401" s="285">
        <v>2018</v>
      </c>
      <c r="F401" s="285">
        <v>2019</v>
      </c>
      <c r="G401" s="285">
        <v>2020</v>
      </c>
      <c r="H401" s="285">
        <v>2021</v>
      </c>
      <c r="I401" s="285">
        <v>2022</v>
      </c>
      <c r="J401" s="285">
        <v>2023</v>
      </c>
      <c r="K401" s="285">
        <v>2024</v>
      </c>
      <c r="L401" s="285">
        <v>2025</v>
      </c>
      <c r="M401" s="285">
        <v>2026</v>
      </c>
      <c r="N401" s="1038"/>
      <c r="O401" s="285">
        <v>2017</v>
      </c>
      <c r="P401" s="285">
        <v>2018</v>
      </c>
      <c r="Q401" s="285">
        <v>2019</v>
      </c>
      <c r="R401" s="285">
        <v>2020</v>
      </c>
      <c r="S401" s="285">
        <v>2021</v>
      </c>
      <c r="T401" s="285">
        <v>2022</v>
      </c>
      <c r="U401" s="285">
        <v>2023</v>
      </c>
      <c r="V401" s="285">
        <v>2024</v>
      </c>
      <c r="W401" s="285">
        <v>2025</v>
      </c>
      <c r="X401" s="285">
        <v>2026</v>
      </c>
      <c r="Y401" s="285" t="str">
        <f>'1.  LRAMVA Summary'!D52</f>
        <v>Main - Residential</v>
      </c>
      <c r="Z401" s="285" t="str">
        <f>'1.  LRAMVA Summary'!E52</f>
        <v>Main - GS&lt;50 kW</v>
      </c>
      <c r="AA401" s="285" t="str">
        <f>'1.  LRAMVA Summary'!F52</f>
        <v>Main - GS 50 to 4,999 kW</v>
      </c>
      <c r="AB401" s="285" t="str">
        <f>'1.  LRAMVA Summary'!G52</f>
        <v>Main - Large Use</v>
      </c>
      <c r="AC401" s="285" t="str">
        <f>'1.  LRAMVA Summary'!H52</f>
        <v>Main - Streetlighting</v>
      </c>
      <c r="AD401" s="285" t="str">
        <f>'1.  LRAMVA Summary'!I52</f>
        <v>STEI - Residential</v>
      </c>
      <c r="AE401" s="285" t="str">
        <f>'1.  LRAMVA Summary'!J52</f>
        <v>STEI - GS&lt;50 kW</v>
      </c>
      <c r="AF401" s="285" t="str">
        <f>'1.  LRAMVA Summary'!K52</f>
        <v>STEI - GS 50 to 4,999 kW</v>
      </c>
      <c r="AG401" s="285" t="str">
        <f>'1.  LRAMVA Summary'!L52</f>
        <v>STEI - Street Lighting</v>
      </c>
      <c r="AH401" s="285" t="str">
        <f>'1.  LRAMVA Summary'!M52</f>
        <v>STEI - Sentinel</v>
      </c>
      <c r="AI401" s="285" t="str">
        <f>'1.  LRAMVA Summary'!N52</f>
        <v/>
      </c>
      <c r="AJ401" s="285" t="str">
        <f>'1.  LRAMVA Summary'!O52</f>
        <v/>
      </c>
      <c r="AK401" s="285" t="str">
        <f>'1.  LRAMVA Summary'!P52</f>
        <v/>
      </c>
      <c r="AL401" s="285" t="str">
        <f>'1.  LRAMVA Summary'!Q52</f>
        <v/>
      </c>
      <c r="AM401" s="286" t="str">
        <f>'1.  LRAMVA Summary'!R52</f>
        <v>Total</v>
      </c>
    </row>
    <row r="402" spans="1:39" ht="15.75" customHeight="1">
      <c r="A402" s="497"/>
      <c r="B402" s="887" t="s">
        <v>898</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kWh</v>
      </c>
      <c r="AE402" s="290" t="str">
        <f>'1.  LRAMVA Summary'!J53</f>
        <v>kWh</v>
      </c>
      <c r="AF402" s="290" t="str">
        <f>'1.  LRAMVA Summary'!K53</f>
        <v>kW</v>
      </c>
      <c r="AG402" s="290" t="str">
        <f>'1.  LRAMVA Summary'!L53</f>
        <v>kW</v>
      </c>
      <c r="AH402" s="290" t="str">
        <f>'1.  LRAMVA Summary'!M53</f>
        <v>kWh</v>
      </c>
      <c r="AI402" s="290">
        <f>'1.  LRAMVA Summary'!N53</f>
        <v>0</v>
      </c>
      <c r="AJ402" s="290">
        <f>'1.  LRAMVA Summary'!O53</f>
        <v>0</v>
      </c>
      <c r="AK402" s="290">
        <f>'1.  LRAMVA Summary'!P53</f>
        <v>0</v>
      </c>
      <c r="AL402" s="290">
        <f>'1.  LRAMVA Summary'!Q53</f>
        <v>0</v>
      </c>
      <c r="AM402" s="291"/>
    </row>
    <row r="403" spans="1:39" ht="15.75" hidden="1" customHeight="1">
      <c r="A403" s="497"/>
      <c r="B403" s="489" t="s">
        <v>503</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t="15.5" hidden="1" outlineLevel="1">
      <c r="A404" s="497"/>
      <c r="B404" s="469" t="s">
        <v>496</v>
      </c>
      <c r="C404" s="288"/>
      <c r="D404" s="288"/>
      <c r="E404" s="288"/>
      <c r="F404" s="288"/>
      <c r="G404" s="288"/>
      <c r="H404" s="288"/>
      <c r="I404" s="288"/>
      <c r="J404" s="288"/>
      <c r="K404" s="288"/>
      <c r="L404" s="288"/>
      <c r="M404" s="288"/>
      <c r="N404" s="289"/>
      <c r="O404" s="288"/>
      <c r="P404" s="288"/>
      <c r="Q404" s="288"/>
      <c r="R404" s="288"/>
      <c r="S404" s="288"/>
      <c r="T404" s="288"/>
      <c r="U404" s="288"/>
      <c r="V404" s="288"/>
      <c r="W404" s="288"/>
      <c r="X404" s="288"/>
      <c r="Y404" s="290"/>
      <c r="Z404" s="290"/>
      <c r="AA404" s="290"/>
      <c r="AB404" s="290"/>
      <c r="AC404" s="290"/>
      <c r="AD404" s="290"/>
      <c r="AE404" s="290"/>
      <c r="AF404" s="290"/>
      <c r="AG404" s="290"/>
      <c r="AH404" s="290"/>
      <c r="AI404" s="290"/>
      <c r="AJ404" s="290"/>
      <c r="AK404" s="290"/>
      <c r="AL404" s="290"/>
      <c r="AM404" s="291"/>
    </row>
    <row r="405" spans="1:39" ht="15.5" hidden="1" outlineLevel="1">
      <c r="A405" s="497">
        <v>1</v>
      </c>
      <c r="B405" s="402" t="s">
        <v>95</v>
      </c>
      <c r="C405" s="290" t="s">
        <v>25</v>
      </c>
      <c r="D405" s="294"/>
      <c r="E405" s="294"/>
      <c r="F405" s="294"/>
      <c r="G405" s="294"/>
      <c r="H405" s="294"/>
      <c r="I405" s="294"/>
      <c r="J405" s="294"/>
      <c r="K405" s="294"/>
      <c r="L405" s="294"/>
      <c r="M405" s="294"/>
      <c r="N405" s="290"/>
      <c r="O405" s="294"/>
      <c r="P405" s="294"/>
      <c r="Q405" s="294"/>
      <c r="R405" s="294"/>
      <c r="S405" s="294"/>
      <c r="T405" s="294"/>
      <c r="U405" s="294"/>
      <c r="V405" s="294"/>
      <c r="W405" s="294"/>
      <c r="X405" s="294"/>
      <c r="Y405" s="386"/>
      <c r="Z405" s="386"/>
      <c r="AA405" s="386"/>
      <c r="AB405" s="386"/>
      <c r="AC405" s="386"/>
      <c r="AD405" s="386"/>
      <c r="AE405" s="386"/>
      <c r="AF405" s="386"/>
      <c r="AG405" s="386"/>
      <c r="AH405" s="386"/>
      <c r="AI405" s="386"/>
      <c r="AJ405" s="386"/>
      <c r="AK405" s="386"/>
      <c r="AL405" s="386"/>
      <c r="AM405" s="295">
        <f>SUM(Y405:AL405)</f>
        <v>0</v>
      </c>
    </row>
    <row r="406" spans="1:39" ht="15.5" hidden="1" outlineLevel="1">
      <c r="A406" s="497"/>
      <c r="B406" s="405" t="s">
        <v>308</v>
      </c>
      <c r="C406" s="290" t="s">
        <v>163</v>
      </c>
      <c r="D406" s="294"/>
      <c r="E406" s="294"/>
      <c r="F406" s="294"/>
      <c r="G406" s="294"/>
      <c r="H406" s="294"/>
      <c r="I406" s="294"/>
      <c r="J406" s="294"/>
      <c r="K406" s="294"/>
      <c r="L406" s="294"/>
      <c r="M406" s="294"/>
      <c r="N406" s="437"/>
      <c r="O406" s="294"/>
      <c r="P406" s="294"/>
      <c r="Q406" s="294"/>
      <c r="R406" s="294"/>
      <c r="S406" s="294"/>
      <c r="T406" s="294"/>
      <c r="U406" s="294"/>
      <c r="V406" s="294"/>
      <c r="W406" s="294"/>
      <c r="X406" s="294"/>
      <c r="Y406" s="387">
        <f>Y405</f>
        <v>0</v>
      </c>
      <c r="Z406" s="387">
        <f t="shared" ref="Z406" si="549">Z405</f>
        <v>0</v>
      </c>
      <c r="AA406" s="387">
        <f t="shared" ref="AA406" si="550">AA405</f>
        <v>0</v>
      </c>
      <c r="AB406" s="387">
        <f t="shared" ref="AB406" si="551">AB405</f>
        <v>0</v>
      </c>
      <c r="AC406" s="387">
        <f t="shared" ref="AC406" si="552">AC405</f>
        <v>0</v>
      </c>
      <c r="AD406" s="387">
        <f t="shared" ref="AD406" si="553">AD405</f>
        <v>0</v>
      </c>
      <c r="AE406" s="387">
        <f t="shared" ref="AE406" si="554">AE405</f>
        <v>0</v>
      </c>
      <c r="AF406" s="387">
        <f t="shared" ref="AF406" si="555">AF405</f>
        <v>0</v>
      </c>
      <c r="AG406" s="387">
        <f t="shared" ref="AG406" si="556">AG405</f>
        <v>0</v>
      </c>
      <c r="AH406" s="387">
        <f t="shared" ref="AH406" si="557">AH405</f>
        <v>0</v>
      </c>
      <c r="AI406" s="387">
        <f t="shared" ref="AI406" si="558">AI405</f>
        <v>0</v>
      </c>
      <c r="AJ406" s="387">
        <f t="shared" ref="AJ406" si="559">AJ405</f>
        <v>0</v>
      </c>
      <c r="AK406" s="387">
        <f t="shared" ref="AK406" si="560">AK405</f>
        <v>0</v>
      </c>
      <c r="AL406" s="387">
        <f t="shared" ref="AL406" si="561">AL405</f>
        <v>0</v>
      </c>
      <c r="AM406" s="296"/>
    </row>
    <row r="407" spans="1:39" ht="15.5" hidden="1" outlineLevel="1">
      <c r="A407" s="497"/>
      <c r="B407" s="490"/>
      <c r="C407" s="298"/>
      <c r="D407" s="298"/>
      <c r="E407" s="298"/>
      <c r="F407" s="298"/>
      <c r="G407" s="298"/>
      <c r="H407" s="298"/>
      <c r="I407" s="298"/>
      <c r="J407" s="298"/>
      <c r="K407" s="298"/>
      <c r="L407" s="298"/>
      <c r="M407" s="298"/>
      <c r="N407" s="299"/>
      <c r="O407" s="298"/>
      <c r="P407" s="298"/>
      <c r="Q407" s="298"/>
      <c r="R407" s="298"/>
      <c r="S407" s="298"/>
      <c r="T407" s="298"/>
      <c r="U407" s="298"/>
      <c r="V407" s="298"/>
      <c r="W407" s="298"/>
      <c r="X407" s="298"/>
      <c r="Y407" s="388"/>
      <c r="Z407" s="389"/>
      <c r="AA407" s="389"/>
      <c r="AB407" s="389"/>
      <c r="AC407" s="389"/>
      <c r="AD407" s="389"/>
      <c r="AE407" s="389"/>
      <c r="AF407" s="389"/>
      <c r="AG407" s="389"/>
      <c r="AH407" s="389"/>
      <c r="AI407" s="389"/>
      <c r="AJ407" s="389"/>
      <c r="AK407" s="389"/>
      <c r="AL407" s="389"/>
      <c r="AM407" s="301"/>
    </row>
    <row r="408" spans="1:39" ht="15.5" hidden="1" outlineLevel="1">
      <c r="A408" s="497">
        <v>2</v>
      </c>
      <c r="B408" s="402" t="s">
        <v>96</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386"/>
      <c r="Z408" s="386"/>
      <c r="AA408" s="386"/>
      <c r="AB408" s="386"/>
      <c r="AC408" s="386"/>
      <c r="AD408" s="386"/>
      <c r="AE408" s="386"/>
      <c r="AF408" s="386"/>
      <c r="AG408" s="386"/>
      <c r="AH408" s="386"/>
      <c r="AI408" s="386"/>
      <c r="AJ408" s="386"/>
      <c r="AK408" s="386"/>
      <c r="AL408" s="386"/>
      <c r="AM408" s="295">
        <f>SUM(Y408:AL408)</f>
        <v>0</v>
      </c>
    </row>
    <row r="409" spans="1:39" ht="15.5" hidden="1" outlineLevel="1">
      <c r="A409" s="497"/>
      <c r="B409" s="405" t="s">
        <v>308</v>
      </c>
      <c r="C409" s="290" t="s">
        <v>163</v>
      </c>
      <c r="D409" s="294"/>
      <c r="E409" s="294"/>
      <c r="F409" s="294"/>
      <c r="G409" s="294"/>
      <c r="H409" s="294"/>
      <c r="I409" s="294"/>
      <c r="J409" s="294"/>
      <c r="K409" s="294"/>
      <c r="L409" s="294"/>
      <c r="M409" s="294"/>
      <c r="N409" s="437"/>
      <c r="O409" s="294"/>
      <c r="P409" s="294"/>
      <c r="Q409" s="294"/>
      <c r="R409" s="294"/>
      <c r="S409" s="294"/>
      <c r="T409" s="294"/>
      <c r="U409" s="294"/>
      <c r="V409" s="294"/>
      <c r="W409" s="294"/>
      <c r="X409" s="294"/>
      <c r="Y409" s="387">
        <f>Y408</f>
        <v>0</v>
      </c>
      <c r="Z409" s="387">
        <f t="shared" ref="Z409" si="562">Z408</f>
        <v>0</v>
      </c>
      <c r="AA409" s="387">
        <f t="shared" ref="AA409" si="563">AA408</f>
        <v>0</v>
      </c>
      <c r="AB409" s="387">
        <f t="shared" ref="AB409" si="564">AB408</f>
        <v>0</v>
      </c>
      <c r="AC409" s="387">
        <f t="shared" ref="AC409" si="565">AC408</f>
        <v>0</v>
      </c>
      <c r="AD409" s="387">
        <f t="shared" ref="AD409" si="566">AD408</f>
        <v>0</v>
      </c>
      <c r="AE409" s="387">
        <f t="shared" ref="AE409" si="567">AE408</f>
        <v>0</v>
      </c>
      <c r="AF409" s="387">
        <f t="shared" ref="AF409" si="568">AF408</f>
        <v>0</v>
      </c>
      <c r="AG409" s="387">
        <f t="shared" ref="AG409" si="569">AG408</f>
        <v>0</v>
      </c>
      <c r="AH409" s="387">
        <f t="shared" ref="AH409" si="570">AH408</f>
        <v>0</v>
      </c>
      <c r="AI409" s="387">
        <f t="shared" ref="AI409" si="571">AI408</f>
        <v>0</v>
      </c>
      <c r="AJ409" s="387">
        <f t="shared" ref="AJ409" si="572">AJ408</f>
        <v>0</v>
      </c>
      <c r="AK409" s="387">
        <f t="shared" ref="AK409" si="573">AK408</f>
        <v>0</v>
      </c>
      <c r="AL409" s="387">
        <f t="shared" ref="AL409" si="574">AL408</f>
        <v>0</v>
      </c>
      <c r="AM409" s="296"/>
    </row>
    <row r="410" spans="1:39" ht="15.5" hidden="1" outlineLevel="1">
      <c r="A410" s="497"/>
      <c r="B410" s="490"/>
      <c r="C410" s="298"/>
      <c r="D410" s="303"/>
      <c r="E410" s="303"/>
      <c r="F410" s="303"/>
      <c r="G410" s="303"/>
      <c r="H410" s="303"/>
      <c r="I410" s="303"/>
      <c r="J410" s="303"/>
      <c r="K410" s="303"/>
      <c r="L410" s="303"/>
      <c r="M410" s="303"/>
      <c r="N410" s="299"/>
      <c r="O410" s="303"/>
      <c r="P410" s="303"/>
      <c r="Q410" s="303"/>
      <c r="R410" s="303"/>
      <c r="S410" s="303"/>
      <c r="T410" s="303"/>
      <c r="U410" s="303"/>
      <c r="V410" s="303"/>
      <c r="W410" s="303"/>
      <c r="X410" s="303"/>
      <c r="Y410" s="388"/>
      <c r="Z410" s="389"/>
      <c r="AA410" s="389"/>
      <c r="AB410" s="389"/>
      <c r="AC410" s="389"/>
      <c r="AD410" s="389"/>
      <c r="AE410" s="389"/>
      <c r="AF410" s="389"/>
      <c r="AG410" s="389"/>
      <c r="AH410" s="389"/>
      <c r="AI410" s="389"/>
      <c r="AJ410" s="389"/>
      <c r="AK410" s="389"/>
      <c r="AL410" s="389"/>
      <c r="AM410" s="301"/>
    </row>
    <row r="411" spans="1:39" ht="15.5" hidden="1" outlineLevel="1">
      <c r="A411" s="497">
        <v>3</v>
      </c>
      <c r="B411" s="402" t="s">
        <v>97</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386"/>
      <c r="Z411" s="386"/>
      <c r="AA411" s="386"/>
      <c r="AB411" s="386"/>
      <c r="AC411" s="386"/>
      <c r="AD411" s="386"/>
      <c r="AE411" s="386"/>
      <c r="AF411" s="386"/>
      <c r="AG411" s="386"/>
      <c r="AH411" s="386"/>
      <c r="AI411" s="386"/>
      <c r="AJ411" s="386"/>
      <c r="AK411" s="386"/>
      <c r="AL411" s="386"/>
      <c r="AM411" s="295">
        <f>SUM(Y411:AL411)</f>
        <v>0</v>
      </c>
    </row>
    <row r="412" spans="1:39" ht="15.5" hidden="1" outlineLevel="1">
      <c r="A412" s="497"/>
      <c r="B412" s="405" t="s">
        <v>308</v>
      </c>
      <c r="C412" s="290" t="s">
        <v>163</v>
      </c>
      <c r="D412" s="294"/>
      <c r="E412" s="294"/>
      <c r="F412" s="294"/>
      <c r="G412" s="294"/>
      <c r="H412" s="294"/>
      <c r="I412" s="294"/>
      <c r="J412" s="294"/>
      <c r="K412" s="294"/>
      <c r="L412" s="294"/>
      <c r="M412" s="294"/>
      <c r="N412" s="437"/>
      <c r="O412" s="294"/>
      <c r="P412" s="294"/>
      <c r="Q412" s="294"/>
      <c r="R412" s="294"/>
      <c r="S412" s="294"/>
      <c r="T412" s="294"/>
      <c r="U412" s="294"/>
      <c r="V412" s="294"/>
      <c r="W412" s="294"/>
      <c r="X412" s="294"/>
      <c r="Y412" s="387">
        <f>Y411</f>
        <v>0</v>
      </c>
      <c r="Z412" s="387">
        <f t="shared" ref="Z412" si="575">Z411</f>
        <v>0</v>
      </c>
      <c r="AA412" s="387">
        <f t="shared" ref="AA412" si="576">AA411</f>
        <v>0</v>
      </c>
      <c r="AB412" s="387">
        <f t="shared" ref="AB412" si="577">AB411</f>
        <v>0</v>
      </c>
      <c r="AC412" s="387">
        <f t="shared" ref="AC412" si="578">AC411</f>
        <v>0</v>
      </c>
      <c r="AD412" s="387">
        <f t="shared" ref="AD412" si="579">AD411</f>
        <v>0</v>
      </c>
      <c r="AE412" s="387">
        <f t="shared" ref="AE412" si="580">AE411</f>
        <v>0</v>
      </c>
      <c r="AF412" s="387">
        <f t="shared" ref="AF412" si="581">AF411</f>
        <v>0</v>
      </c>
      <c r="AG412" s="387">
        <f t="shared" ref="AG412" si="582">AG411</f>
        <v>0</v>
      </c>
      <c r="AH412" s="387">
        <f t="shared" ref="AH412" si="583">AH411</f>
        <v>0</v>
      </c>
      <c r="AI412" s="387">
        <f t="shared" ref="AI412" si="584">AI411</f>
        <v>0</v>
      </c>
      <c r="AJ412" s="387">
        <f t="shared" ref="AJ412" si="585">AJ411</f>
        <v>0</v>
      </c>
      <c r="AK412" s="387">
        <f t="shared" ref="AK412" si="586">AK411</f>
        <v>0</v>
      </c>
      <c r="AL412" s="387">
        <f t="shared" ref="AL412" si="587">AL411</f>
        <v>0</v>
      </c>
      <c r="AM412" s="296"/>
    </row>
    <row r="413" spans="1:39" ht="15.5" hidden="1" outlineLevel="1">
      <c r="A413" s="497"/>
      <c r="B413" s="405"/>
      <c r="C413" s="304"/>
      <c r="D413" s="290"/>
      <c r="E413" s="290"/>
      <c r="F413" s="290"/>
      <c r="G413" s="290"/>
      <c r="H413" s="290"/>
      <c r="I413" s="290"/>
      <c r="J413" s="290"/>
      <c r="K413" s="290"/>
      <c r="L413" s="290"/>
      <c r="M413" s="290"/>
      <c r="N413" s="290"/>
      <c r="O413" s="290"/>
      <c r="P413" s="290"/>
      <c r="Q413" s="290"/>
      <c r="R413" s="290"/>
      <c r="S413" s="290"/>
      <c r="T413" s="290"/>
      <c r="U413" s="290"/>
      <c r="V413" s="290"/>
      <c r="W413" s="290"/>
      <c r="X413" s="290"/>
      <c r="Y413" s="388"/>
      <c r="Z413" s="388"/>
      <c r="AA413" s="388"/>
      <c r="AB413" s="388"/>
      <c r="AC413" s="388"/>
      <c r="AD413" s="388"/>
      <c r="AE413" s="388"/>
      <c r="AF413" s="388"/>
      <c r="AG413" s="388"/>
      <c r="AH413" s="388"/>
      <c r="AI413" s="388"/>
      <c r="AJ413" s="388"/>
      <c r="AK413" s="388"/>
      <c r="AL413" s="388"/>
      <c r="AM413" s="305"/>
    </row>
    <row r="414" spans="1:39" ht="15.5" hidden="1" outlineLevel="1">
      <c r="A414" s="497">
        <v>4</v>
      </c>
      <c r="B414" s="485" t="s">
        <v>673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386"/>
      <c r="Z414" s="386"/>
      <c r="AA414" s="386"/>
      <c r="AB414" s="386"/>
      <c r="AC414" s="386"/>
      <c r="AD414" s="386"/>
      <c r="AE414" s="386"/>
      <c r="AF414" s="386"/>
      <c r="AG414" s="386"/>
      <c r="AH414" s="386"/>
      <c r="AI414" s="386"/>
      <c r="AJ414" s="386"/>
      <c r="AK414" s="386"/>
      <c r="AL414" s="386"/>
      <c r="AM414" s="295">
        <f>SUM(Y414:AL414)</f>
        <v>0</v>
      </c>
    </row>
    <row r="415" spans="1:39" ht="15.5" hidden="1" outlineLevel="1">
      <c r="A415" s="497"/>
      <c r="B415" s="405" t="s">
        <v>308</v>
      </c>
      <c r="C415" s="290" t="s">
        <v>163</v>
      </c>
      <c r="D415" s="294"/>
      <c r="E415" s="294"/>
      <c r="F415" s="294"/>
      <c r="G415" s="294"/>
      <c r="H415" s="294"/>
      <c r="I415" s="294"/>
      <c r="J415" s="294"/>
      <c r="K415" s="294"/>
      <c r="L415" s="294"/>
      <c r="M415" s="294"/>
      <c r="N415" s="437"/>
      <c r="O415" s="294"/>
      <c r="P415" s="294"/>
      <c r="Q415" s="294"/>
      <c r="R415" s="294"/>
      <c r="S415" s="294"/>
      <c r="T415" s="294"/>
      <c r="U415" s="294"/>
      <c r="V415" s="294"/>
      <c r="W415" s="294"/>
      <c r="X415" s="294"/>
      <c r="Y415" s="387">
        <f>Y414</f>
        <v>0</v>
      </c>
      <c r="Z415" s="387">
        <f t="shared" ref="Z415" si="588">Z414</f>
        <v>0</v>
      </c>
      <c r="AA415" s="387">
        <f t="shared" ref="AA415" si="589">AA414</f>
        <v>0</v>
      </c>
      <c r="AB415" s="387">
        <f t="shared" ref="AB415" si="590">AB414</f>
        <v>0</v>
      </c>
      <c r="AC415" s="387">
        <f t="shared" ref="AC415" si="591">AC414</f>
        <v>0</v>
      </c>
      <c r="AD415" s="387">
        <f t="shared" ref="AD415" si="592">AD414</f>
        <v>0</v>
      </c>
      <c r="AE415" s="387">
        <f t="shared" ref="AE415" si="593">AE414</f>
        <v>0</v>
      </c>
      <c r="AF415" s="387">
        <f t="shared" ref="AF415" si="594">AF414</f>
        <v>0</v>
      </c>
      <c r="AG415" s="387">
        <f t="shared" ref="AG415" si="595">AG414</f>
        <v>0</v>
      </c>
      <c r="AH415" s="387">
        <f t="shared" ref="AH415" si="596">AH414</f>
        <v>0</v>
      </c>
      <c r="AI415" s="387">
        <f t="shared" ref="AI415" si="597">AI414</f>
        <v>0</v>
      </c>
      <c r="AJ415" s="387">
        <f t="shared" ref="AJ415" si="598">AJ414</f>
        <v>0</v>
      </c>
      <c r="AK415" s="387">
        <f t="shared" ref="AK415" si="599">AK414</f>
        <v>0</v>
      </c>
      <c r="AL415" s="387">
        <f t="shared" ref="AL415" si="600">AL414</f>
        <v>0</v>
      </c>
      <c r="AM415" s="296"/>
    </row>
    <row r="416" spans="1:39" ht="15.5" hidden="1" outlineLevel="1">
      <c r="A416" s="497"/>
      <c r="B416" s="405"/>
      <c r="C416" s="304"/>
      <c r="D416" s="303"/>
      <c r="E416" s="303"/>
      <c r="F416" s="303"/>
      <c r="G416" s="303"/>
      <c r="H416" s="303"/>
      <c r="I416" s="303"/>
      <c r="J416" s="303"/>
      <c r="K416" s="303"/>
      <c r="L416" s="303"/>
      <c r="M416" s="303"/>
      <c r="N416" s="290"/>
      <c r="O416" s="303"/>
      <c r="P416" s="303"/>
      <c r="Q416" s="303"/>
      <c r="R416" s="303"/>
      <c r="S416" s="303"/>
      <c r="T416" s="303"/>
      <c r="U416" s="303"/>
      <c r="V416" s="303"/>
      <c r="W416" s="303"/>
      <c r="X416" s="303"/>
      <c r="Y416" s="388"/>
      <c r="Z416" s="388"/>
      <c r="AA416" s="388"/>
      <c r="AB416" s="388"/>
      <c r="AC416" s="388"/>
      <c r="AD416" s="388"/>
      <c r="AE416" s="388"/>
      <c r="AF416" s="388"/>
      <c r="AG416" s="388"/>
      <c r="AH416" s="388"/>
      <c r="AI416" s="388"/>
      <c r="AJ416" s="388"/>
      <c r="AK416" s="388"/>
      <c r="AL416" s="388"/>
      <c r="AM416" s="305"/>
    </row>
    <row r="417" spans="1:39" ht="31" hidden="1" outlineLevel="1">
      <c r="A417" s="497">
        <v>5</v>
      </c>
      <c r="B417" s="402" t="s">
        <v>98</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386"/>
      <c r="Z417" s="386"/>
      <c r="AA417" s="386"/>
      <c r="AB417" s="386"/>
      <c r="AC417" s="386"/>
      <c r="AD417" s="386"/>
      <c r="AE417" s="386"/>
      <c r="AF417" s="386"/>
      <c r="AG417" s="386"/>
      <c r="AH417" s="386"/>
      <c r="AI417" s="386"/>
      <c r="AJ417" s="386"/>
      <c r="AK417" s="386"/>
      <c r="AL417" s="386"/>
      <c r="AM417" s="295">
        <f>SUM(Y417:AL417)</f>
        <v>0</v>
      </c>
    </row>
    <row r="418" spans="1:39" ht="15.5" hidden="1" outlineLevel="1">
      <c r="A418" s="497"/>
      <c r="B418" s="405" t="s">
        <v>308</v>
      </c>
      <c r="C418" s="290" t="s">
        <v>163</v>
      </c>
      <c r="D418" s="294"/>
      <c r="E418" s="294"/>
      <c r="F418" s="294"/>
      <c r="G418" s="294"/>
      <c r="H418" s="294"/>
      <c r="I418" s="294"/>
      <c r="J418" s="294"/>
      <c r="K418" s="294"/>
      <c r="L418" s="294"/>
      <c r="M418" s="294"/>
      <c r="N418" s="437"/>
      <c r="O418" s="294"/>
      <c r="P418" s="294"/>
      <c r="Q418" s="294"/>
      <c r="R418" s="294"/>
      <c r="S418" s="294"/>
      <c r="T418" s="294"/>
      <c r="U418" s="294"/>
      <c r="V418" s="294"/>
      <c r="W418" s="294"/>
      <c r="X418" s="294"/>
      <c r="Y418" s="387">
        <f>Y417</f>
        <v>0</v>
      </c>
      <c r="Z418" s="387">
        <f t="shared" ref="Z418" si="601">Z417</f>
        <v>0</v>
      </c>
      <c r="AA418" s="387">
        <f t="shared" ref="AA418" si="602">AA417</f>
        <v>0</v>
      </c>
      <c r="AB418" s="387">
        <f t="shared" ref="AB418" si="603">AB417</f>
        <v>0</v>
      </c>
      <c r="AC418" s="387">
        <f t="shared" ref="AC418" si="604">AC417</f>
        <v>0</v>
      </c>
      <c r="AD418" s="387">
        <f t="shared" ref="AD418" si="605">AD417</f>
        <v>0</v>
      </c>
      <c r="AE418" s="387">
        <f t="shared" ref="AE418" si="606">AE417</f>
        <v>0</v>
      </c>
      <c r="AF418" s="387">
        <f t="shared" ref="AF418" si="607">AF417</f>
        <v>0</v>
      </c>
      <c r="AG418" s="387">
        <f t="shared" ref="AG418" si="608">AG417</f>
        <v>0</v>
      </c>
      <c r="AH418" s="387">
        <f t="shared" ref="AH418" si="609">AH417</f>
        <v>0</v>
      </c>
      <c r="AI418" s="387">
        <f t="shared" ref="AI418" si="610">AI417</f>
        <v>0</v>
      </c>
      <c r="AJ418" s="387">
        <f t="shared" ref="AJ418" si="611">AJ417</f>
        <v>0</v>
      </c>
      <c r="AK418" s="387">
        <f t="shared" ref="AK418" si="612">AK417</f>
        <v>0</v>
      </c>
      <c r="AL418" s="387">
        <f t="shared" ref="AL418" si="613">AL417</f>
        <v>0</v>
      </c>
      <c r="AM418" s="296"/>
    </row>
    <row r="419" spans="1:39" ht="15.5" hidden="1" outlineLevel="1">
      <c r="A419" s="497"/>
      <c r="B419" s="405"/>
      <c r="C419" s="290"/>
      <c r="D419" s="290"/>
      <c r="E419" s="290"/>
      <c r="F419" s="290"/>
      <c r="G419" s="290"/>
      <c r="H419" s="290"/>
      <c r="I419" s="290"/>
      <c r="J419" s="290"/>
      <c r="K419" s="290"/>
      <c r="L419" s="290"/>
      <c r="M419" s="290"/>
      <c r="N419" s="290"/>
      <c r="O419" s="290"/>
      <c r="P419" s="290"/>
      <c r="Q419" s="290"/>
      <c r="R419" s="290"/>
      <c r="S419" s="290"/>
      <c r="T419" s="290"/>
      <c r="U419" s="290"/>
      <c r="V419" s="290"/>
      <c r="W419" s="290"/>
      <c r="X419" s="290"/>
      <c r="Y419" s="396"/>
      <c r="Z419" s="397"/>
      <c r="AA419" s="397"/>
      <c r="AB419" s="397"/>
      <c r="AC419" s="397"/>
      <c r="AD419" s="397"/>
      <c r="AE419" s="397"/>
      <c r="AF419" s="397"/>
      <c r="AG419" s="397"/>
      <c r="AH419" s="397"/>
      <c r="AI419" s="397"/>
      <c r="AJ419" s="397"/>
      <c r="AK419" s="397"/>
      <c r="AL419" s="397"/>
      <c r="AM419" s="296"/>
    </row>
    <row r="420" spans="1:39" ht="15.5" hidden="1" outlineLevel="1">
      <c r="A420" s="497"/>
      <c r="B420" s="479" t="s">
        <v>497</v>
      </c>
      <c r="C420" s="288"/>
      <c r="D420" s="288"/>
      <c r="E420" s="288"/>
      <c r="F420" s="288"/>
      <c r="G420" s="288"/>
      <c r="H420" s="288"/>
      <c r="I420" s="288"/>
      <c r="J420" s="288"/>
      <c r="K420" s="288"/>
      <c r="L420" s="288"/>
      <c r="M420" s="288"/>
      <c r="N420" s="289"/>
      <c r="O420" s="288"/>
      <c r="P420" s="288"/>
      <c r="Q420" s="288"/>
      <c r="R420" s="288"/>
      <c r="S420" s="288"/>
      <c r="T420" s="288"/>
      <c r="U420" s="288"/>
      <c r="V420" s="288"/>
      <c r="W420" s="288"/>
      <c r="X420" s="288"/>
      <c r="Y420" s="390"/>
      <c r="Z420" s="390"/>
      <c r="AA420" s="390"/>
      <c r="AB420" s="390"/>
      <c r="AC420" s="390"/>
      <c r="AD420" s="390"/>
      <c r="AE420" s="390"/>
      <c r="AF420" s="390"/>
      <c r="AG420" s="390"/>
      <c r="AH420" s="390"/>
      <c r="AI420" s="390"/>
      <c r="AJ420" s="390"/>
      <c r="AK420" s="390"/>
      <c r="AL420" s="390"/>
      <c r="AM420" s="291"/>
    </row>
    <row r="421" spans="1:39" ht="15.5" hidden="1" outlineLevel="1">
      <c r="A421" s="497">
        <v>6</v>
      </c>
      <c r="B421" s="402" t="s">
        <v>99</v>
      </c>
      <c r="C421" s="290" t="s">
        <v>25</v>
      </c>
      <c r="D421" s="294"/>
      <c r="E421" s="294"/>
      <c r="F421" s="294"/>
      <c r="G421" s="294"/>
      <c r="H421" s="294"/>
      <c r="I421" s="294"/>
      <c r="J421" s="294"/>
      <c r="K421" s="294"/>
      <c r="L421" s="294"/>
      <c r="M421" s="294"/>
      <c r="N421" s="294">
        <v>12</v>
      </c>
      <c r="O421" s="294"/>
      <c r="P421" s="294"/>
      <c r="Q421" s="294"/>
      <c r="R421" s="294"/>
      <c r="S421" s="294"/>
      <c r="T421" s="294"/>
      <c r="U421" s="294"/>
      <c r="V421" s="294"/>
      <c r="W421" s="294"/>
      <c r="X421" s="294"/>
      <c r="Y421" s="391"/>
      <c r="Z421" s="386"/>
      <c r="AA421" s="386"/>
      <c r="AB421" s="386"/>
      <c r="AC421" s="386"/>
      <c r="AD421" s="386"/>
      <c r="AE421" s="386"/>
      <c r="AF421" s="391"/>
      <c r="AG421" s="391"/>
      <c r="AH421" s="391"/>
      <c r="AI421" s="391"/>
      <c r="AJ421" s="391"/>
      <c r="AK421" s="391"/>
      <c r="AL421" s="391"/>
      <c r="AM421" s="295">
        <f>SUM(Y421:AL421)</f>
        <v>0</v>
      </c>
    </row>
    <row r="422" spans="1:39" ht="16" hidden="1" customHeight="1" outlineLevel="1">
      <c r="A422" s="497"/>
      <c r="B422" s="405" t="s">
        <v>308</v>
      </c>
      <c r="C422" s="290" t="s">
        <v>163</v>
      </c>
      <c r="D422" s="294"/>
      <c r="E422" s="294"/>
      <c r="F422" s="294"/>
      <c r="G422" s="294"/>
      <c r="H422" s="294"/>
      <c r="I422" s="294"/>
      <c r="J422" s="294"/>
      <c r="K422" s="294"/>
      <c r="L422" s="294"/>
      <c r="M422" s="294"/>
      <c r="N422" s="294">
        <f>N421</f>
        <v>12</v>
      </c>
      <c r="O422" s="294"/>
      <c r="P422" s="294"/>
      <c r="Q422" s="294"/>
      <c r="R422" s="294"/>
      <c r="S422" s="294"/>
      <c r="T422" s="294"/>
      <c r="U422" s="294"/>
      <c r="V422" s="294"/>
      <c r="W422" s="294"/>
      <c r="X422" s="294"/>
      <c r="Y422" s="387">
        <f>Y421</f>
        <v>0</v>
      </c>
      <c r="Z422" s="387">
        <f t="shared" ref="Z422" si="614">Z421</f>
        <v>0</v>
      </c>
      <c r="AA422" s="387">
        <f t="shared" ref="AA422" si="615">AA421</f>
        <v>0</v>
      </c>
      <c r="AB422" s="387">
        <f t="shared" ref="AB422" si="616">AB421</f>
        <v>0</v>
      </c>
      <c r="AC422" s="387">
        <f t="shared" ref="AC422" si="617">AC421</f>
        <v>0</v>
      </c>
      <c r="AD422" s="387">
        <f t="shared" ref="AD422" si="618">AD421</f>
        <v>0</v>
      </c>
      <c r="AE422" s="387">
        <f t="shared" ref="AE422" si="619">AE421</f>
        <v>0</v>
      </c>
      <c r="AF422" s="387">
        <f t="shared" ref="AF422" si="620">AF421</f>
        <v>0</v>
      </c>
      <c r="AG422" s="387">
        <f t="shared" ref="AG422" si="621">AG421</f>
        <v>0</v>
      </c>
      <c r="AH422" s="387">
        <f t="shared" ref="AH422" si="622">AH421</f>
        <v>0</v>
      </c>
      <c r="AI422" s="387">
        <f t="shared" ref="AI422" si="623">AI421</f>
        <v>0</v>
      </c>
      <c r="AJ422" s="387">
        <f t="shared" ref="AJ422" si="624">AJ421</f>
        <v>0</v>
      </c>
      <c r="AK422" s="387">
        <f t="shared" ref="AK422" si="625">AK421</f>
        <v>0</v>
      </c>
      <c r="AL422" s="387">
        <f t="shared" ref="AL422" si="626">AL421</f>
        <v>0</v>
      </c>
      <c r="AM422" s="309"/>
    </row>
    <row r="423" spans="1:39" ht="15.5" hidden="1" outlineLevel="1">
      <c r="A423" s="497"/>
      <c r="B423" s="491"/>
      <c r="C423" s="310"/>
      <c r="D423" s="290"/>
      <c r="E423" s="290"/>
      <c r="F423" s="290"/>
      <c r="G423" s="290"/>
      <c r="H423" s="290"/>
      <c r="I423" s="290"/>
      <c r="J423" s="290"/>
      <c r="K423" s="290"/>
      <c r="L423" s="290"/>
      <c r="M423" s="290"/>
      <c r="N423" s="290"/>
      <c r="O423" s="290"/>
      <c r="P423" s="290"/>
      <c r="Q423" s="290"/>
      <c r="R423" s="290"/>
      <c r="S423" s="290"/>
      <c r="T423" s="290"/>
      <c r="U423" s="290"/>
      <c r="V423" s="290"/>
      <c r="W423" s="290"/>
      <c r="X423" s="290"/>
      <c r="Y423" s="392"/>
      <c r="Z423" s="392"/>
      <c r="AA423" s="392"/>
      <c r="AB423" s="392"/>
      <c r="AC423" s="392"/>
      <c r="AD423" s="392"/>
      <c r="AE423" s="392"/>
      <c r="AF423" s="392"/>
      <c r="AG423" s="392"/>
      <c r="AH423" s="392"/>
      <c r="AI423" s="392"/>
      <c r="AJ423" s="392"/>
      <c r="AK423" s="392"/>
      <c r="AL423" s="392"/>
      <c r="AM423" s="311"/>
    </row>
    <row r="424" spans="1:39" ht="31" hidden="1" outlineLevel="1">
      <c r="A424" s="497">
        <v>7</v>
      </c>
      <c r="B424" s="402" t="s">
        <v>100</v>
      </c>
      <c r="C424" s="290" t="s">
        <v>25</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391"/>
      <c r="Z424" s="386"/>
      <c r="AA424" s="386"/>
      <c r="AB424" s="386"/>
      <c r="AC424" s="386"/>
      <c r="AD424" s="386"/>
      <c r="AE424" s="386"/>
      <c r="AF424" s="391"/>
      <c r="AG424" s="391"/>
      <c r="AH424" s="391"/>
      <c r="AI424" s="391"/>
      <c r="AJ424" s="391"/>
      <c r="AK424" s="391"/>
      <c r="AL424" s="391"/>
      <c r="AM424" s="295">
        <f>SUM(Y424:AL424)</f>
        <v>0</v>
      </c>
    </row>
    <row r="425" spans="1:39" ht="15.5" hidden="1" outlineLevel="1">
      <c r="A425" s="497"/>
      <c r="B425" s="405" t="s">
        <v>308</v>
      </c>
      <c r="C425" s="290" t="s">
        <v>163</v>
      </c>
      <c r="D425" s="294"/>
      <c r="E425" s="294"/>
      <c r="F425" s="294"/>
      <c r="G425" s="294"/>
      <c r="H425" s="294"/>
      <c r="I425" s="294"/>
      <c r="J425" s="294"/>
      <c r="K425" s="294"/>
      <c r="L425" s="294"/>
      <c r="M425" s="294"/>
      <c r="N425" s="294">
        <f>N424</f>
        <v>12</v>
      </c>
      <c r="O425" s="294"/>
      <c r="P425" s="294"/>
      <c r="Q425" s="294"/>
      <c r="R425" s="294"/>
      <c r="S425" s="294"/>
      <c r="T425" s="294"/>
      <c r="U425" s="294"/>
      <c r="V425" s="294"/>
      <c r="W425" s="294"/>
      <c r="X425" s="294"/>
      <c r="Y425" s="387">
        <f>Y424</f>
        <v>0</v>
      </c>
      <c r="Z425" s="387">
        <f t="shared" ref="Z425" si="627">Z424</f>
        <v>0</v>
      </c>
      <c r="AA425" s="387">
        <f t="shared" ref="AA425" si="628">AA424</f>
        <v>0</v>
      </c>
      <c r="AB425" s="387">
        <f t="shared" ref="AB425" si="629">AB424</f>
        <v>0</v>
      </c>
      <c r="AC425" s="387">
        <f t="shared" ref="AC425" si="630">AC424</f>
        <v>0</v>
      </c>
      <c r="AD425" s="387">
        <f t="shared" ref="AD425" si="631">AD424</f>
        <v>0</v>
      </c>
      <c r="AE425" s="387">
        <f t="shared" ref="AE425" si="632">AE424</f>
        <v>0</v>
      </c>
      <c r="AF425" s="387">
        <f t="shared" ref="AF425" si="633">AF424</f>
        <v>0</v>
      </c>
      <c r="AG425" s="387">
        <f t="shared" ref="AG425" si="634">AG424</f>
        <v>0</v>
      </c>
      <c r="AH425" s="387">
        <f t="shared" ref="AH425" si="635">AH424</f>
        <v>0</v>
      </c>
      <c r="AI425" s="387">
        <f t="shared" ref="AI425" si="636">AI424</f>
        <v>0</v>
      </c>
      <c r="AJ425" s="387">
        <f t="shared" ref="AJ425" si="637">AJ424</f>
        <v>0</v>
      </c>
      <c r="AK425" s="387">
        <f t="shared" ref="AK425" si="638">AK424</f>
        <v>0</v>
      </c>
      <c r="AL425" s="387">
        <f t="shared" ref="AL425" si="639">AL424</f>
        <v>0</v>
      </c>
      <c r="AM425" s="309"/>
    </row>
    <row r="426" spans="1:39" ht="30" hidden="1" customHeight="1" outlineLevel="1">
      <c r="A426" s="497"/>
      <c r="B426" s="492"/>
      <c r="C426" s="310"/>
      <c r="D426" s="290"/>
      <c r="E426" s="290"/>
      <c r="F426" s="290"/>
      <c r="G426" s="290"/>
      <c r="H426" s="290"/>
      <c r="I426" s="290"/>
      <c r="J426" s="290"/>
      <c r="K426" s="290"/>
      <c r="L426" s="290"/>
      <c r="M426" s="290"/>
      <c r="N426" s="290"/>
      <c r="O426" s="290"/>
      <c r="P426" s="290"/>
      <c r="Q426" s="290"/>
      <c r="R426" s="290"/>
      <c r="S426" s="290"/>
      <c r="T426" s="290"/>
      <c r="U426" s="290"/>
      <c r="V426" s="290"/>
      <c r="W426" s="290"/>
      <c r="X426" s="290"/>
      <c r="Y426" s="392"/>
      <c r="Z426" s="393"/>
      <c r="AA426" s="392"/>
      <c r="AB426" s="392"/>
      <c r="AC426" s="392"/>
      <c r="AD426" s="392"/>
      <c r="AE426" s="392"/>
      <c r="AF426" s="392"/>
      <c r="AG426" s="392"/>
      <c r="AH426" s="392"/>
      <c r="AI426" s="392"/>
      <c r="AJ426" s="392"/>
      <c r="AK426" s="392"/>
      <c r="AL426" s="392"/>
      <c r="AM426" s="311"/>
    </row>
    <row r="427" spans="1:39" ht="31" hidden="1" outlineLevel="1">
      <c r="A427" s="497">
        <v>8</v>
      </c>
      <c r="B427" s="402" t="s">
        <v>101</v>
      </c>
      <c r="C427" s="290" t="s">
        <v>25</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391"/>
      <c r="Z427" s="386"/>
      <c r="AA427" s="386"/>
      <c r="AB427" s="386"/>
      <c r="AC427" s="386"/>
      <c r="AD427" s="386"/>
      <c r="AE427" s="386"/>
      <c r="AF427" s="391"/>
      <c r="AG427" s="391"/>
      <c r="AH427" s="391"/>
      <c r="AI427" s="391"/>
      <c r="AJ427" s="391"/>
      <c r="AK427" s="391"/>
      <c r="AL427" s="391"/>
      <c r="AM427" s="295">
        <f>SUM(Y427:AL427)</f>
        <v>0</v>
      </c>
    </row>
    <row r="428" spans="1:39" ht="15.5" hidden="1" outlineLevel="1">
      <c r="A428" s="497"/>
      <c r="B428" s="405" t="s">
        <v>308</v>
      </c>
      <c r="C428" s="290" t="s">
        <v>163</v>
      </c>
      <c r="D428" s="294"/>
      <c r="E428" s="294"/>
      <c r="F428" s="294"/>
      <c r="G428" s="294"/>
      <c r="H428" s="294"/>
      <c r="I428" s="294"/>
      <c r="J428" s="294"/>
      <c r="K428" s="294"/>
      <c r="L428" s="294"/>
      <c r="M428" s="294"/>
      <c r="N428" s="294">
        <f>N427</f>
        <v>12</v>
      </c>
      <c r="O428" s="294"/>
      <c r="P428" s="294"/>
      <c r="Q428" s="294"/>
      <c r="R428" s="294"/>
      <c r="S428" s="294"/>
      <c r="T428" s="294"/>
      <c r="U428" s="294"/>
      <c r="V428" s="294"/>
      <c r="W428" s="294"/>
      <c r="X428" s="294"/>
      <c r="Y428" s="387">
        <f>Y427</f>
        <v>0</v>
      </c>
      <c r="Z428" s="387">
        <f t="shared" ref="Z428" si="640">Z427</f>
        <v>0</v>
      </c>
      <c r="AA428" s="387">
        <f t="shared" ref="AA428" si="641">AA427</f>
        <v>0</v>
      </c>
      <c r="AB428" s="387">
        <f t="shared" ref="AB428" si="642">AB427</f>
        <v>0</v>
      </c>
      <c r="AC428" s="387">
        <f t="shared" ref="AC428" si="643">AC427</f>
        <v>0</v>
      </c>
      <c r="AD428" s="387">
        <f t="shared" ref="AD428" si="644">AD427</f>
        <v>0</v>
      </c>
      <c r="AE428" s="387">
        <f t="shared" ref="AE428" si="645">AE427</f>
        <v>0</v>
      </c>
      <c r="AF428" s="387">
        <f t="shared" ref="AF428" si="646">AF427</f>
        <v>0</v>
      </c>
      <c r="AG428" s="387">
        <f t="shared" ref="AG428" si="647">AG427</f>
        <v>0</v>
      </c>
      <c r="AH428" s="387">
        <f t="shared" ref="AH428" si="648">AH427</f>
        <v>0</v>
      </c>
      <c r="AI428" s="387">
        <f t="shared" ref="AI428" si="649">AI427</f>
        <v>0</v>
      </c>
      <c r="AJ428" s="387">
        <f t="shared" ref="AJ428" si="650">AJ427</f>
        <v>0</v>
      </c>
      <c r="AK428" s="387">
        <f t="shared" ref="AK428" si="651">AK427</f>
        <v>0</v>
      </c>
      <c r="AL428" s="387">
        <f t="shared" ref="AL428" si="652">AL427</f>
        <v>0</v>
      </c>
      <c r="AM428" s="309"/>
    </row>
    <row r="429" spans="1:39" ht="15.5" hidden="1" outlineLevel="1">
      <c r="A429" s="497"/>
      <c r="B429" s="492"/>
      <c r="C429" s="310"/>
      <c r="D429" s="314"/>
      <c r="E429" s="314"/>
      <c r="F429" s="314"/>
      <c r="G429" s="314"/>
      <c r="H429" s="314"/>
      <c r="I429" s="314"/>
      <c r="J429" s="314"/>
      <c r="K429" s="314"/>
      <c r="L429" s="314"/>
      <c r="M429" s="314"/>
      <c r="N429" s="290"/>
      <c r="O429" s="314"/>
      <c r="P429" s="314"/>
      <c r="Q429" s="314"/>
      <c r="R429" s="314"/>
      <c r="S429" s="314"/>
      <c r="T429" s="314"/>
      <c r="U429" s="314"/>
      <c r="V429" s="314"/>
      <c r="W429" s="314"/>
      <c r="X429" s="314"/>
      <c r="Y429" s="392"/>
      <c r="Z429" s="393"/>
      <c r="AA429" s="392"/>
      <c r="AB429" s="392"/>
      <c r="AC429" s="392"/>
      <c r="AD429" s="392"/>
      <c r="AE429" s="392"/>
      <c r="AF429" s="392"/>
      <c r="AG429" s="392"/>
      <c r="AH429" s="392"/>
      <c r="AI429" s="392"/>
      <c r="AJ429" s="392"/>
      <c r="AK429" s="392"/>
      <c r="AL429" s="392"/>
      <c r="AM429" s="311"/>
    </row>
    <row r="430" spans="1:39" ht="31" hidden="1" outlineLevel="1">
      <c r="A430" s="497">
        <v>9</v>
      </c>
      <c r="B430" s="402" t="s">
        <v>102</v>
      </c>
      <c r="C430" s="290" t="s">
        <v>25</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391"/>
      <c r="Z430" s="386"/>
      <c r="AA430" s="386"/>
      <c r="AB430" s="386"/>
      <c r="AC430" s="386"/>
      <c r="AD430" s="386"/>
      <c r="AE430" s="386"/>
      <c r="AF430" s="391"/>
      <c r="AG430" s="391"/>
      <c r="AH430" s="391"/>
      <c r="AI430" s="391"/>
      <c r="AJ430" s="391"/>
      <c r="AK430" s="391"/>
      <c r="AL430" s="391"/>
      <c r="AM430" s="295">
        <f>SUM(Y430:AL430)</f>
        <v>0</v>
      </c>
    </row>
    <row r="431" spans="1:39" ht="15.5" hidden="1" outlineLevel="1">
      <c r="A431" s="497"/>
      <c r="B431" s="405" t="s">
        <v>308</v>
      </c>
      <c r="C431" s="290" t="s">
        <v>163</v>
      </c>
      <c r="D431" s="294"/>
      <c r="E431" s="294"/>
      <c r="F431" s="294"/>
      <c r="G431" s="294"/>
      <c r="H431" s="294"/>
      <c r="I431" s="294"/>
      <c r="J431" s="294"/>
      <c r="K431" s="294"/>
      <c r="L431" s="294"/>
      <c r="M431" s="294"/>
      <c r="N431" s="294">
        <f>N430</f>
        <v>12</v>
      </c>
      <c r="O431" s="294"/>
      <c r="P431" s="294"/>
      <c r="Q431" s="294"/>
      <c r="R431" s="294"/>
      <c r="S431" s="294"/>
      <c r="T431" s="294"/>
      <c r="U431" s="294"/>
      <c r="V431" s="294"/>
      <c r="W431" s="294"/>
      <c r="X431" s="294"/>
      <c r="Y431" s="387">
        <f>Y430</f>
        <v>0</v>
      </c>
      <c r="Z431" s="387">
        <f t="shared" ref="Z431" si="653">Z430</f>
        <v>0</v>
      </c>
      <c r="AA431" s="387">
        <f t="shared" ref="AA431" si="654">AA430</f>
        <v>0</v>
      </c>
      <c r="AB431" s="387">
        <f t="shared" ref="AB431" si="655">AB430</f>
        <v>0</v>
      </c>
      <c r="AC431" s="387">
        <f t="shared" ref="AC431" si="656">AC430</f>
        <v>0</v>
      </c>
      <c r="AD431" s="387">
        <f t="shared" ref="AD431" si="657">AD430</f>
        <v>0</v>
      </c>
      <c r="AE431" s="387">
        <f t="shared" ref="AE431" si="658">AE430</f>
        <v>0</v>
      </c>
      <c r="AF431" s="387">
        <f t="shared" ref="AF431" si="659">AF430</f>
        <v>0</v>
      </c>
      <c r="AG431" s="387">
        <f t="shared" ref="AG431" si="660">AG430</f>
        <v>0</v>
      </c>
      <c r="AH431" s="387">
        <f t="shared" ref="AH431" si="661">AH430</f>
        <v>0</v>
      </c>
      <c r="AI431" s="387">
        <f t="shared" ref="AI431" si="662">AI430</f>
        <v>0</v>
      </c>
      <c r="AJ431" s="387">
        <f t="shared" ref="AJ431" si="663">AJ430</f>
        <v>0</v>
      </c>
      <c r="AK431" s="387">
        <f t="shared" ref="AK431" si="664">AK430</f>
        <v>0</v>
      </c>
      <c r="AL431" s="387">
        <f t="shared" ref="AL431" si="665">AL430</f>
        <v>0</v>
      </c>
      <c r="AM431" s="309"/>
    </row>
    <row r="432" spans="1:39" ht="15.5" hidden="1" outlineLevel="1">
      <c r="A432" s="497"/>
      <c r="B432" s="492"/>
      <c r="C432" s="310"/>
      <c r="D432" s="314"/>
      <c r="E432" s="314"/>
      <c r="F432" s="314"/>
      <c r="G432" s="314"/>
      <c r="H432" s="314"/>
      <c r="I432" s="314"/>
      <c r="J432" s="314"/>
      <c r="K432" s="314"/>
      <c r="L432" s="314"/>
      <c r="M432" s="314"/>
      <c r="N432" s="290"/>
      <c r="O432" s="314"/>
      <c r="P432" s="314"/>
      <c r="Q432" s="314"/>
      <c r="R432" s="314"/>
      <c r="S432" s="314"/>
      <c r="T432" s="314"/>
      <c r="U432" s="314"/>
      <c r="V432" s="314"/>
      <c r="W432" s="314"/>
      <c r="X432" s="314"/>
      <c r="Y432" s="392"/>
      <c r="Z432" s="392"/>
      <c r="AA432" s="392"/>
      <c r="AB432" s="392"/>
      <c r="AC432" s="392"/>
      <c r="AD432" s="392"/>
      <c r="AE432" s="392"/>
      <c r="AF432" s="392"/>
      <c r="AG432" s="392"/>
      <c r="AH432" s="392"/>
      <c r="AI432" s="392"/>
      <c r="AJ432" s="392"/>
      <c r="AK432" s="392"/>
      <c r="AL432" s="392"/>
      <c r="AM432" s="311"/>
    </row>
    <row r="433" spans="1:39" ht="31" hidden="1" outlineLevel="1">
      <c r="A433" s="497">
        <v>10</v>
      </c>
      <c r="B433" s="402" t="s">
        <v>103</v>
      </c>
      <c r="C433" s="290" t="s">
        <v>25</v>
      </c>
      <c r="D433" s="294"/>
      <c r="E433" s="294"/>
      <c r="F433" s="294"/>
      <c r="G433" s="294"/>
      <c r="H433" s="294"/>
      <c r="I433" s="294"/>
      <c r="J433" s="294"/>
      <c r="K433" s="294"/>
      <c r="L433" s="294"/>
      <c r="M433" s="294"/>
      <c r="N433" s="294">
        <v>3</v>
      </c>
      <c r="O433" s="294"/>
      <c r="P433" s="294"/>
      <c r="Q433" s="294"/>
      <c r="R433" s="294"/>
      <c r="S433" s="294"/>
      <c r="T433" s="294"/>
      <c r="U433" s="294"/>
      <c r="V433" s="294"/>
      <c r="W433" s="294"/>
      <c r="X433" s="294"/>
      <c r="Y433" s="391"/>
      <c r="Z433" s="386"/>
      <c r="AA433" s="386"/>
      <c r="AB433" s="386"/>
      <c r="AC433" s="386"/>
      <c r="AD433" s="386"/>
      <c r="AE433" s="386"/>
      <c r="AF433" s="391"/>
      <c r="AG433" s="391"/>
      <c r="AH433" s="391"/>
      <c r="AI433" s="391"/>
      <c r="AJ433" s="391"/>
      <c r="AK433" s="391"/>
      <c r="AL433" s="391"/>
      <c r="AM433" s="295">
        <f>SUM(Y433:AL433)</f>
        <v>0</v>
      </c>
    </row>
    <row r="434" spans="1:39" ht="15.5" hidden="1" outlineLevel="1">
      <c r="A434" s="497"/>
      <c r="B434" s="405" t="s">
        <v>308</v>
      </c>
      <c r="C434" s="290" t="s">
        <v>163</v>
      </c>
      <c r="D434" s="294"/>
      <c r="E434" s="294"/>
      <c r="F434" s="294"/>
      <c r="G434" s="294"/>
      <c r="H434" s="294"/>
      <c r="I434" s="294"/>
      <c r="J434" s="294"/>
      <c r="K434" s="294"/>
      <c r="L434" s="294"/>
      <c r="M434" s="294"/>
      <c r="N434" s="294">
        <f>N433</f>
        <v>3</v>
      </c>
      <c r="O434" s="294"/>
      <c r="P434" s="294"/>
      <c r="Q434" s="294"/>
      <c r="R434" s="294"/>
      <c r="S434" s="294"/>
      <c r="T434" s="294"/>
      <c r="U434" s="294"/>
      <c r="V434" s="294"/>
      <c r="W434" s="294"/>
      <c r="X434" s="294"/>
      <c r="Y434" s="387">
        <f>Y433</f>
        <v>0</v>
      </c>
      <c r="Z434" s="387">
        <f t="shared" ref="Z434" si="666">Z433</f>
        <v>0</v>
      </c>
      <c r="AA434" s="387">
        <f t="shared" ref="AA434" si="667">AA433</f>
        <v>0</v>
      </c>
      <c r="AB434" s="387">
        <f t="shared" ref="AB434" si="668">AB433</f>
        <v>0</v>
      </c>
      <c r="AC434" s="387">
        <f t="shared" ref="AC434" si="669">AC433</f>
        <v>0</v>
      </c>
      <c r="AD434" s="387">
        <f t="shared" ref="AD434" si="670">AD433</f>
        <v>0</v>
      </c>
      <c r="AE434" s="387">
        <f t="shared" ref="AE434" si="671">AE433</f>
        <v>0</v>
      </c>
      <c r="AF434" s="387">
        <f t="shared" ref="AF434" si="672">AF433</f>
        <v>0</v>
      </c>
      <c r="AG434" s="387">
        <f t="shared" ref="AG434" si="673">AG433</f>
        <v>0</v>
      </c>
      <c r="AH434" s="387">
        <f t="shared" ref="AH434" si="674">AH433</f>
        <v>0</v>
      </c>
      <c r="AI434" s="387">
        <f t="shared" ref="AI434" si="675">AI433</f>
        <v>0</v>
      </c>
      <c r="AJ434" s="387">
        <f t="shared" ref="AJ434" si="676">AJ433</f>
        <v>0</v>
      </c>
      <c r="AK434" s="387">
        <f t="shared" ref="AK434" si="677">AK433</f>
        <v>0</v>
      </c>
      <c r="AL434" s="387">
        <f t="shared" ref="AL434" si="678">AL433</f>
        <v>0</v>
      </c>
      <c r="AM434" s="309"/>
    </row>
    <row r="435" spans="1:39" ht="15.5" hidden="1" outlineLevel="1">
      <c r="A435" s="497"/>
      <c r="B435" s="492"/>
      <c r="C435" s="310"/>
      <c r="D435" s="314"/>
      <c r="E435" s="314"/>
      <c r="F435" s="314"/>
      <c r="G435" s="314"/>
      <c r="H435" s="314"/>
      <c r="I435" s="314"/>
      <c r="J435" s="314"/>
      <c r="K435" s="314"/>
      <c r="L435" s="314"/>
      <c r="M435" s="314"/>
      <c r="N435" s="290"/>
      <c r="O435" s="314"/>
      <c r="P435" s="314"/>
      <c r="Q435" s="314"/>
      <c r="R435" s="314"/>
      <c r="S435" s="314"/>
      <c r="T435" s="314"/>
      <c r="U435" s="314"/>
      <c r="V435" s="314"/>
      <c r="W435" s="314"/>
      <c r="X435" s="314"/>
      <c r="Y435" s="392"/>
      <c r="Z435" s="393"/>
      <c r="AA435" s="392"/>
      <c r="AB435" s="392"/>
      <c r="AC435" s="392"/>
      <c r="AD435" s="392"/>
      <c r="AE435" s="392"/>
      <c r="AF435" s="392"/>
      <c r="AG435" s="392"/>
      <c r="AH435" s="392"/>
      <c r="AI435" s="392"/>
      <c r="AJ435" s="392"/>
      <c r="AK435" s="392"/>
      <c r="AL435" s="392"/>
      <c r="AM435" s="311"/>
    </row>
    <row r="436" spans="1:39" ht="15.5" hidden="1" outlineLevel="1">
      <c r="A436" s="497"/>
      <c r="B436" s="469" t="s">
        <v>10</v>
      </c>
      <c r="C436" s="288"/>
      <c r="D436" s="288"/>
      <c r="E436" s="288"/>
      <c r="F436" s="288"/>
      <c r="G436" s="288"/>
      <c r="H436" s="288"/>
      <c r="I436" s="288"/>
      <c r="J436" s="288"/>
      <c r="K436" s="288"/>
      <c r="L436" s="288"/>
      <c r="M436" s="288"/>
      <c r="N436" s="289"/>
      <c r="O436" s="288"/>
      <c r="P436" s="288"/>
      <c r="Q436" s="288"/>
      <c r="R436" s="288"/>
      <c r="S436" s="288"/>
      <c r="T436" s="288"/>
      <c r="U436" s="288"/>
      <c r="V436" s="288"/>
      <c r="W436" s="288"/>
      <c r="X436" s="288"/>
      <c r="Y436" s="390"/>
      <c r="Z436" s="390"/>
      <c r="AA436" s="390"/>
      <c r="AB436" s="390"/>
      <c r="AC436" s="390"/>
      <c r="AD436" s="390"/>
      <c r="AE436" s="390"/>
      <c r="AF436" s="390"/>
      <c r="AG436" s="390"/>
      <c r="AH436" s="390"/>
      <c r="AI436" s="390"/>
      <c r="AJ436" s="390"/>
      <c r="AK436" s="390"/>
      <c r="AL436" s="390"/>
      <c r="AM436" s="291"/>
    </row>
    <row r="437" spans="1:39" ht="31" hidden="1" outlineLevel="1">
      <c r="A437" s="497">
        <v>11</v>
      </c>
      <c r="B437" s="402" t="s">
        <v>104</v>
      </c>
      <c r="C437" s="290" t="s">
        <v>25</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0"/>
      <c r="Z437" s="386"/>
      <c r="AA437" s="386"/>
      <c r="AB437" s="386"/>
      <c r="AC437" s="386"/>
      <c r="AD437" s="386"/>
      <c r="AE437" s="386"/>
      <c r="AF437" s="391"/>
      <c r="AG437" s="391"/>
      <c r="AH437" s="391"/>
      <c r="AI437" s="391"/>
      <c r="AJ437" s="391"/>
      <c r="AK437" s="391"/>
      <c r="AL437" s="391"/>
      <c r="AM437" s="295">
        <f>SUM(Y437:AL437)</f>
        <v>0</v>
      </c>
    </row>
    <row r="438" spans="1:39" ht="15.5" hidden="1" outlineLevel="1">
      <c r="A438" s="497"/>
      <c r="B438" s="405" t="s">
        <v>308</v>
      </c>
      <c r="C438" s="290" t="s">
        <v>163</v>
      </c>
      <c r="D438" s="294"/>
      <c r="E438" s="294"/>
      <c r="F438" s="294"/>
      <c r="G438" s="294"/>
      <c r="H438" s="294"/>
      <c r="I438" s="294"/>
      <c r="J438" s="294"/>
      <c r="K438" s="294"/>
      <c r="L438" s="294"/>
      <c r="M438" s="294"/>
      <c r="N438" s="294">
        <f>N437</f>
        <v>12</v>
      </c>
      <c r="O438" s="294"/>
      <c r="P438" s="294"/>
      <c r="Q438" s="294"/>
      <c r="R438" s="294"/>
      <c r="S438" s="294"/>
      <c r="T438" s="294"/>
      <c r="U438" s="294"/>
      <c r="V438" s="294"/>
      <c r="W438" s="294"/>
      <c r="X438" s="294"/>
      <c r="Y438" s="387">
        <f>Y437</f>
        <v>0</v>
      </c>
      <c r="Z438" s="387">
        <f t="shared" ref="Z438" si="679">Z437</f>
        <v>0</v>
      </c>
      <c r="AA438" s="387">
        <f t="shared" ref="AA438" si="680">AA437</f>
        <v>0</v>
      </c>
      <c r="AB438" s="387">
        <f t="shared" ref="AB438" si="681">AB437</f>
        <v>0</v>
      </c>
      <c r="AC438" s="387">
        <f t="shared" ref="AC438" si="682">AC437</f>
        <v>0</v>
      </c>
      <c r="AD438" s="387">
        <f t="shared" ref="AD438" si="683">AD437</f>
        <v>0</v>
      </c>
      <c r="AE438" s="387">
        <f t="shared" ref="AE438" si="684">AE437</f>
        <v>0</v>
      </c>
      <c r="AF438" s="387">
        <f t="shared" ref="AF438" si="685">AF437</f>
        <v>0</v>
      </c>
      <c r="AG438" s="387">
        <f t="shared" ref="AG438" si="686">AG437</f>
        <v>0</v>
      </c>
      <c r="AH438" s="387">
        <f t="shared" ref="AH438" si="687">AH437</f>
        <v>0</v>
      </c>
      <c r="AI438" s="387">
        <f t="shared" ref="AI438" si="688">AI437</f>
        <v>0</v>
      </c>
      <c r="AJ438" s="387">
        <f t="shared" ref="AJ438" si="689">AJ437</f>
        <v>0</v>
      </c>
      <c r="AK438" s="387">
        <f t="shared" ref="AK438" si="690">AK437</f>
        <v>0</v>
      </c>
      <c r="AL438" s="387">
        <f t="shared" ref="AL438" si="691">AL437</f>
        <v>0</v>
      </c>
      <c r="AM438" s="296"/>
    </row>
    <row r="439" spans="1:39" ht="15.5" hidden="1" outlineLevel="1">
      <c r="A439" s="497"/>
      <c r="B439" s="493"/>
      <c r="C439" s="304"/>
      <c r="D439" s="290"/>
      <c r="E439" s="290"/>
      <c r="F439" s="290"/>
      <c r="G439" s="290"/>
      <c r="H439" s="290"/>
      <c r="I439" s="290"/>
      <c r="J439" s="290"/>
      <c r="K439" s="290"/>
      <c r="L439" s="290"/>
      <c r="M439" s="290"/>
      <c r="N439" s="290"/>
      <c r="O439" s="290"/>
      <c r="P439" s="290"/>
      <c r="Q439" s="290"/>
      <c r="R439" s="290"/>
      <c r="S439" s="290"/>
      <c r="T439" s="290"/>
      <c r="U439" s="290"/>
      <c r="V439" s="290"/>
      <c r="W439" s="290"/>
      <c r="X439" s="290"/>
      <c r="Y439" s="388"/>
      <c r="Z439" s="395"/>
      <c r="AA439" s="395"/>
      <c r="AB439" s="395"/>
      <c r="AC439" s="395"/>
      <c r="AD439" s="395"/>
      <c r="AE439" s="395"/>
      <c r="AF439" s="395"/>
      <c r="AG439" s="395"/>
      <c r="AH439" s="395"/>
      <c r="AI439" s="395"/>
      <c r="AJ439" s="395"/>
      <c r="AK439" s="395"/>
      <c r="AL439" s="395"/>
      <c r="AM439" s="305"/>
    </row>
    <row r="440" spans="1:39" ht="31" hidden="1" outlineLevel="1">
      <c r="A440" s="497">
        <v>12</v>
      </c>
      <c r="B440" s="402" t="s">
        <v>105</v>
      </c>
      <c r="C440" s="290" t="s">
        <v>25</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386"/>
      <c r="Z440" s="386"/>
      <c r="AA440" s="386"/>
      <c r="AB440" s="386"/>
      <c r="AC440" s="386"/>
      <c r="AD440" s="386"/>
      <c r="AE440" s="386"/>
      <c r="AF440" s="391"/>
      <c r="AG440" s="391"/>
      <c r="AH440" s="391"/>
      <c r="AI440" s="391"/>
      <c r="AJ440" s="391"/>
      <c r="AK440" s="391"/>
      <c r="AL440" s="391"/>
      <c r="AM440" s="295">
        <f>SUM(Y440:AL440)</f>
        <v>0</v>
      </c>
    </row>
    <row r="441" spans="1:39" ht="15.5" hidden="1" outlineLevel="1">
      <c r="A441" s="497"/>
      <c r="B441" s="405" t="s">
        <v>308</v>
      </c>
      <c r="C441" s="290" t="s">
        <v>163</v>
      </c>
      <c r="D441" s="294"/>
      <c r="E441" s="294"/>
      <c r="F441" s="294"/>
      <c r="G441" s="294"/>
      <c r="H441" s="294"/>
      <c r="I441" s="294"/>
      <c r="J441" s="294"/>
      <c r="K441" s="294"/>
      <c r="L441" s="294"/>
      <c r="M441" s="294"/>
      <c r="N441" s="294">
        <f>N440</f>
        <v>12</v>
      </c>
      <c r="O441" s="294"/>
      <c r="P441" s="294"/>
      <c r="Q441" s="294"/>
      <c r="R441" s="294"/>
      <c r="S441" s="294"/>
      <c r="T441" s="294"/>
      <c r="U441" s="294"/>
      <c r="V441" s="294"/>
      <c r="W441" s="294"/>
      <c r="X441" s="294"/>
      <c r="Y441" s="387">
        <f>Y440</f>
        <v>0</v>
      </c>
      <c r="Z441" s="387">
        <f t="shared" ref="Z441" si="692">Z440</f>
        <v>0</v>
      </c>
      <c r="AA441" s="387">
        <f t="shared" ref="AA441" si="693">AA440</f>
        <v>0</v>
      </c>
      <c r="AB441" s="387">
        <f t="shared" ref="AB441" si="694">AB440</f>
        <v>0</v>
      </c>
      <c r="AC441" s="387">
        <f t="shared" ref="AC441" si="695">AC440</f>
        <v>0</v>
      </c>
      <c r="AD441" s="387">
        <f t="shared" ref="AD441" si="696">AD440</f>
        <v>0</v>
      </c>
      <c r="AE441" s="387">
        <f t="shared" ref="AE441" si="697">AE440</f>
        <v>0</v>
      </c>
      <c r="AF441" s="387">
        <f t="shared" ref="AF441" si="698">AF440</f>
        <v>0</v>
      </c>
      <c r="AG441" s="387">
        <f t="shared" ref="AG441" si="699">AG440</f>
        <v>0</v>
      </c>
      <c r="AH441" s="387">
        <f t="shared" ref="AH441" si="700">AH440</f>
        <v>0</v>
      </c>
      <c r="AI441" s="387">
        <f t="shared" ref="AI441" si="701">AI440</f>
        <v>0</v>
      </c>
      <c r="AJ441" s="387">
        <f t="shared" ref="AJ441" si="702">AJ440</f>
        <v>0</v>
      </c>
      <c r="AK441" s="387">
        <f t="shared" ref="AK441" si="703">AK440</f>
        <v>0</v>
      </c>
      <c r="AL441" s="387">
        <f t="shared" ref="AL441" si="704">AL440</f>
        <v>0</v>
      </c>
      <c r="AM441" s="296"/>
    </row>
    <row r="442" spans="1:39" ht="15.5" hidden="1" outlineLevel="1">
      <c r="A442" s="497"/>
      <c r="B442" s="493"/>
      <c r="C442" s="304"/>
      <c r="D442" s="290"/>
      <c r="E442" s="290"/>
      <c r="F442" s="290"/>
      <c r="G442" s="290"/>
      <c r="H442" s="290"/>
      <c r="I442" s="290"/>
      <c r="J442" s="290"/>
      <c r="K442" s="290"/>
      <c r="L442" s="290"/>
      <c r="M442" s="290"/>
      <c r="N442" s="290"/>
      <c r="O442" s="290"/>
      <c r="P442" s="290"/>
      <c r="Q442" s="290"/>
      <c r="R442" s="290"/>
      <c r="S442" s="290"/>
      <c r="T442" s="290"/>
      <c r="U442" s="290"/>
      <c r="V442" s="290"/>
      <c r="W442" s="290"/>
      <c r="X442" s="290"/>
      <c r="Y442" s="396"/>
      <c r="Z442" s="396"/>
      <c r="AA442" s="388"/>
      <c r="AB442" s="388"/>
      <c r="AC442" s="388"/>
      <c r="AD442" s="388"/>
      <c r="AE442" s="388"/>
      <c r="AF442" s="388"/>
      <c r="AG442" s="388"/>
      <c r="AH442" s="388"/>
      <c r="AI442" s="388"/>
      <c r="AJ442" s="388"/>
      <c r="AK442" s="388"/>
      <c r="AL442" s="388"/>
      <c r="AM442" s="305"/>
    </row>
    <row r="443" spans="1:39" ht="31" hidden="1" outlineLevel="1">
      <c r="A443" s="497">
        <v>13</v>
      </c>
      <c r="B443" s="402" t="s">
        <v>106</v>
      </c>
      <c r="C443" s="290" t="s">
        <v>25</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386"/>
      <c r="Z443" s="386"/>
      <c r="AA443" s="386"/>
      <c r="AB443" s="386"/>
      <c r="AC443" s="386"/>
      <c r="AD443" s="386"/>
      <c r="AE443" s="386"/>
      <c r="AF443" s="391"/>
      <c r="AG443" s="391"/>
      <c r="AH443" s="391"/>
      <c r="AI443" s="391"/>
      <c r="AJ443" s="391"/>
      <c r="AK443" s="391"/>
      <c r="AL443" s="391"/>
      <c r="AM443" s="295">
        <f>SUM(Y443:AL443)</f>
        <v>0</v>
      </c>
    </row>
    <row r="444" spans="1:39" ht="15.5" hidden="1" outlineLevel="1">
      <c r="A444" s="497"/>
      <c r="B444" s="405" t="s">
        <v>308</v>
      </c>
      <c r="C444" s="290" t="s">
        <v>163</v>
      </c>
      <c r="D444" s="294"/>
      <c r="E444" s="294"/>
      <c r="F444" s="294"/>
      <c r="G444" s="294"/>
      <c r="H444" s="294"/>
      <c r="I444" s="294"/>
      <c r="J444" s="294"/>
      <c r="K444" s="294"/>
      <c r="L444" s="294"/>
      <c r="M444" s="294"/>
      <c r="N444" s="294">
        <f>N443</f>
        <v>12</v>
      </c>
      <c r="O444" s="294"/>
      <c r="P444" s="294"/>
      <c r="Q444" s="294"/>
      <c r="R444" s="294"/>
      <c r="S444" s="294"/>
      <c r="T444" s="294"/>
      <c r="U444" s="294"/>
      <c r="V444" s="294"/>
      <c r="W444" s="294"/>
      <c r="X444" s="294"/>
      <c r="Y444" s="387">
        <f>Y443</f>
        <v>0</v>
      </c>
      <c r="Z444" s="387">
        <f t="shared" ref="Z444" si="705">Z443</f>
        <v>0</v>
      </c>
      <c r="AA444" s="387">
        <f t="shared" ref="AA444" si="706">AA443</f>
        <v>0</v>
      </c>
      <c r="AB444" s="387">
        <f t="shared" ref="AB444" si="707">AB443</f>
        <v>0</v>
      </c>
      <c r="AC444" s="387">
        <f t="shared" ref="AC444" si="708">AC443</f>
        <v>0</v>
      </c>
      <c r="AD444" s="387">
        <f t="shared" ref="AD444" si="709">AD443</f>
        <v>0</v>
      </c>
      <c r="AE444" s="387">
        <f t="shared" ref="AE444" si="710">AE443</f>
        <v>0</v>
      </c>
      <c r="AF444" s="387">
        <f t="shared" ref="AF444" si="711">AF443</f>
        <v>0</v>
      </c>
      <c r="AG444" s="387">
        <f t="shared" ref="AG444" si="712">AG443</f>
        <v>0</v>
      </c>
      <c r="AH444" s="387">
        <f t="shared" ref="AH444" si="713">AH443</f>
        <v>0</v>
      </c>
      <c r="AI444" s="387">
        <f t="shared" ref="AI444" si="714">AI443</f>
        <v>0</v>
      </c>
      <c r="AJ444" s="387">
        <f t="shared" ref="AJ444" si="715">AJ443</f>
        <v>0</v>
      </c>
      <c r="AK444" s="387">
        <f t="shared" ref="AK444" si="716">AK443</f>
        <v>0</v>
      </c>
      <c r="AL444" s="387">
        <f t="shared" ref="AL444" si="717">AL443</f>
        <v>0</v>
      </c>
      <c r="AM444" s="305"/>
    </row>
    <row r="445" spans="1:39" ht="15.5" hidden="1" outlineLevel="1">
      <c r="A445" s="497"/>
      <c r="B445" s="493"/>
      <c r="C445" s="304"/>
      <c r="D445" s="290"/>
      <c r="E445" s="290"/>
      <c r="F445" s="290"/>
      <c r="G445" s="290"/>
      <c r="H445" s="290"/>
      <c r="I445" s="290"/>
      <c r="J445" s="290"/>
      <c r="K445" s="290"/>
      <c r="L445" s="290"/>
      <c r="M445" s="290"/>
      <c r="N445" s="290"/>
      <c r="O445" s="290"/>
      <c r="P445" s="290"/>
      <c r="Q445" s="290"/>
      <c r="R445" s="290"/>
      <c r="S445" s="290"/>
      <c r="T445" s="290"/>
      <c r="U445" s="290"/>
      <c r="V445" s="290"/>
      <c r="W445" s="290"/>
      <c r="X445" s="290"/>
      <c r="Y445" s="388"/>
      <c r="Z445" s="388"/>
      <c r="AA445" s="388"/>
      <c r="AB445" s="388"/>
      <c r="AC445" s="388"/>
      <c r="AD445" s="388"/>
      <c r="AE445" s="388"/>
      <c r="AF445" s="388"/>
      <c r="AG445" s="388"/>
      <c r="AH445" s="388"/>
      <c r="AI445" s="388"/>
      <c r="AJ445" s="388"/>
      <c r="AK445" s="388"/>
      <c r="AL445" s="388"/>
      <c r="AM445" s="305"/>
    </row>
    <row r="446" spans="1:39" ht="15.5" hidden="1" outlineLevel="1">
      <c r="A446" s="497"/>
      <c r="B446" s="469" t="s">
        <v>107</v>
      </c>
      <c r="C446" s="288"/>
      <c r="D446" s="289"/>
      <c r="E446" s="289"/>
      <c r="F446" s="289"/>
      <c r="G446" s="289"/>
      <c r="H446" s="289"/>
      <c r="I446" s="289"/>
      <c r="J446" s="289"/>
      <c r="K446" s="289"/>
      <c r="L446" s="289"/>
      <c r="M446" s="289"/>
      <c r="N446" s="289"/>
      <c r="O446" s="289"/>
      <c r="P446" s="288"/>
      <c r="Q446" s="288"/>
      <c r="R446" s="288"/>
      <c r="S446" s="288"/>
      <c r="T446" s="288"/>
      <c r="U446" s="288"/>
      <c r="V446" s="288"/>
      <c r="W446" s="288"/>
      <c r="X446" s="288"/>
      <c r="Y446" s="390"/>
      <c r="Z446" s="390"/>
      <c r="AA446" s="390"/>
      <c r="AB446" s="390"/>
      <c r="AC446" s="390"/>
      <c r="AD446" s="390"/>
      <c r="AE446" s="390"/>
      <c r="AF446" s="390"/>
      <c r="AG446" s="390"/>
      <c r="AH446" s="390"/>
      <c r="AI446" s="390"/>
      <c r="AJ446" s="390"/>
      <c r="AK446" s="390"/>
      <c r="AL446" s="390"/>
      <c r="AM446" s="291"/>
    </row>
    <row r="447" spans="1:39" ht="15.5" hidden="1" outlineLevel="1">
      <c r="A447" s="497">
        <v>14</v>
      </c>
      <c r="B447" s="493" t="s">
        <v>108</v>
      </c>
      <c r="C447" s="290" t="s">
        <v>25</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386"/>
      <c r="Z447" s="386"/>
      <c r="AA447" s="386"/>
      <c r="AB447" s="386"/>
      <c r="AC447" s="386"/>
      <c r="AD447" s="386"/>
      <c r="AE447" s="386"/>
      <c r="AF447" s="386"/>
      <c r="AG447" s="386"/>
      <c r="AH447" s="386"/>
      <c r="AI447" s="386"/>
      <c r="AJ447" s="386"/>
      <c r="AK447" s="386"/>
      <c r="AL447" s="386"/>
      <c r="AM447" s="295">
        <f>SUM(Y447:AL447)</f>
        <v>0</v>
      </c>
    </row>
    <row r="448" spans="1:39" ht="15.5" hidden="1" outlineLevel="1">
      <c r="A448" s="497"/>
      <c r="B448" s="405" t="s">
        <v>308</v>
      </c>
      <c r="C448" s="290" t="s">
        <v>163</v>
      </c>
      <c r="D448" s="294"/>
      <c r="E448" s="294"/>
      <c r="F448" s="294"/>
      <c r="G448" s="294"/>
      <c r="H448" s="294"/>
      <c r="I448" s="294"/>
      <c r="J448" s="294"/>
      <c r="K448" s="294"/>
      <c r="L448" s="294"/>
      <c r="M448" s="294"/>
      <c r="N448" s="294">
        <f>N447</f>
        <v>12</v>
      </c>
      <c r="O448" s="294"/>
      <c r="P448" s="294"/>
      <c r="Q448" s="294"/>
      <c r="R448" s="294"/>
      <c r="S448" s="294"/>
      <c r="T448" s="294"/>
      <c r="U448" s="294"/>
      <c r="V448" s="294"/>
      <c r="W448" s="294"/>
      <c r="X448" s="294"/>
      <c r="Y448" s="387">
        <f>Y447</f>
        <v>0</v>
      </c>
      <c r="Z448" s="387">
        <f t="shared" ref="Z448" si="718">Z447</f>
        <v>0</v>
      </c>
      <c r="AA448" s="387">
        <f t="shared" ref="AA448" si="719">AA447</f>
        <v>0</v>
      </c>
      <c r="AB448" s="387">
        <f t="shared" ref="AB448" si="720">AB447</f>
        <v>0</v>
      </c>
      <c r="AC448" s="387">
        <f t="shared" ref="AC448" si="721">AC447</f>
        <v>0</v>
      </c>
      <c r="AD448" s="387">
        <f t="shared" ref="AD448" si="722">AD447</f>
        <v>0</v>
      </c>
      <c r="AE448" s="387">
        <f t="shared" ref="AE448" si="723">AE447</f>
        <v>0</v>
      </c>
      <c r="AF448" s="387">
        <f t="shared" ref="AF448" si="724">AF447</f>
        <v>0</v>
      </c>
      <c r="AG448" s="387">
        <f t="shared" ref="AG448" si="725">AG447</f>
        <v>0</v>
      </c>
      <c r="AH448" s="387">
        <f t="shared" ref="AH448" si="726">AH447</f>
        <v>0</v>
      </c>
      <c r="AI448" s="387">
        <f t="shared" ref="AI448" si="727">AI447</f>
        <v>0</v>
      </c>
      <c r="AJ448" s="387">
        <f t="shared" ref="AJ448" si="728">AJ447</f>
        <v>0</v>
      </c>
      <c r="AK448" s="387">
        <f t="shared" ref="AK448" si="729">AK447</f>
        <v>0</v>
      </c>
      <c r="AL448" s="387">
        <f t="shared" ref="AL448" si="730">AL447</f>
        <v>0</v>
      </c>
      <c r="AM448" s="296"/>
    </row>
    <row r="449" spans="1:40" ht="15.5" hidden="1" outlineLevel="1">
      <c r="A449" s="497"/>
      <c r="B449" s="493"/>
      <c r="C449" s="304"/>
      <c r="D449" s="290"/>
      <c r="E449" s="290"/>
      <c r="F449" s="290"/>
      <c r="G449" s="290"/>
      <c r="H449" s="290"/>
      <c r="I449" s="290"/>
      <c r="J449" s="290"/>
      <c r="K449" s="290"/>
      <c r="L449" s="290"/>
      <c r="M449" s="290"/>
      <c r="N449" s="437"/>
      <c r="O449" s="290"/>
      <c r="P449" s="290"/>
      <c r="Q449" s="290"/>
      <c r="R449" s="290"/>
      <c r="S449" s="290"/>
      <c r="T449" s="290"/>
      <c r="U449" s="290"/>
      <c r="V449" s="290"/>
      <c r="W449" s="290"/>
      <c r="X449" s="290"/>
      <c r="Y449" s="388"/>
      <c r="Z449" s="388"/>
      <c r="AA449" s="388"/>
      <c r="AB449" s="388"/>
      <c r="AC449" s="388"/>
      <c r="AD449" s="388"/>
      <c r="AE449" s="388"/>
      <c r="AF449" s="388"/>
      <c r="AG449" s="388"/>
      <c r="AH449" s="388"/>
      <c r="AI449" s="388"/>
      <c r="AJ449" s="388"/>
      <c r="AK449" s="388"/>
      <c r="AL449" s="388"/>
      <c r="AM449" s="300"/>
      <c r="AN449" s="594"/>
    </row>
    <row r="450" spans="1:40" s="307" customFormat="1" ht="15.5" hidden="1" outlineLevel="1">
      <c r="A450" s="497"/>
      <c r="B450" s="469" t="s">
        <v>489</v>
      </c>
      <c r="C450" s="290"/>
      <c r="D450" s="290"/>
      <c r="E450" s="290"/>
      <c r="F450" s="290"/>
      <c r="G450" s="290"/>
      <c r="H450" s="290"/>
      <c r="I450" s="290"/>
      <c r="J450" s="290"/>
      <c r="K450" s="290"/>
      <c r="L450" s="290"/>
      <c r="M450" s="290"/>
      <c r="N450" s="290"/>
      <c r="O450" s="290"/>
      <c r="P450" s="290"/>
      <c r="Q450" s="290"/>
      <c r="R450" s="290"/>
      <c r="S450" s="290"/>
      <c r="T450" s="290"/>
      <c r="U450" s="290"/>
      <c r="V450" s="290"/>
      <c r="W450" s="290"/>
      <c r="X450" s="290"/>
      <c r="Y450" s="388"/>
      <c r="Z450" s="388"/>
      <c r="AA450" s="388"/>
      <c r="AB450" s="388"/>
      <c r="AC450" s="388"/>
      <c r="AD450" s="388"/>
      <c r="AE450" s="392"/>
      <c r="AF450" s="392"/>
      <c r="AG450" s="392"/>
      <c r="AH450" s="392"/>
      <c r="AI450" s="392"/>
      <c r="AJ450" s="392"/>
      <c r="AK450" s="392"/>
      <c r="AL450" s="392"/>
      <c r="AM450" s="482"/>
      <c r="AN450" s="595"/>
    </row>
    <row r="451" spans="1:40" ht="15.5" hidden="1" outlineLevel="1">
      <c r="A451" s="497">
        <v>15</v>
      </c>
      <c r="B451" s="405" t="s">
        <v>494</v>
      </c>
      <c r="C451" s="290" t="s">
        <v>25</v>
      </c>
      <c r="D451" s="294"/>
      <c r="E451" s="294"/>
      <c r="F451" s="294"/>
      <c r="G451" s="294"/>
      <c r="H451" s="294"/>
      <c r="I451" s="294"/>
      <c r="J451" s="294"/>
      <c r="K451" s="294"/>
      <c r="L451" s="294"/>
      <c r="M451" s="294"/>
      <c r="N451" s="294">
        <v>0</v>
      </c>
      <c r="O451" s="294"/>
      <c r="P451" s="294"/>
      <c r="Q451" s="294"/>
      <c r="R451" s="294"/>
      <c r="S451" s="294"/>
      <c r="T451" s="294"/>
      <c r="U451" s="294"/>
      <c r="V451" s="294"/>
      <c r="W451" s="294"/>
      <c r="X451" s="294"/>
      <c r="Y451" s="386"/>
      <c r="Z451" s="386"/>
      <c r="AA451" s="386"/>
      <c r="AB451" s="386"/>
      <c r="AC451" s="386"/>
      <c r="AD451" s="386"/>
      <c r="AE451" s="386"/>
      <c r="AF451" s="386"/>
      <c r="AG451" s="386"/>
      <c r="AH451" s="386"/>
      <c r="AI451" s="386"/>
      <c r="AJ451" s="386"/>
      <c r="AK451" s="386"/>
      <c r="AL451" s="386"/>
      <c r="AM451" s="295">
        <f>SUM(Y451:AL451)</f>
        <v>0</v>
      </c>
    </row>
    <row r="452" spans="1:40" ht="15.5" hidden="1" outlineLevel="1">
      <c r="A452" s="497"/>
      <c r="B452" s="405" t="s">
        <v>308</v>
      </c>
      <c r="C452" s="290" t="s">
        <v>163</v>
      </c>
      <c r="D452" s="294"/>
      <c r="E452" s="294"/>
      <c r="F452" s="294"/>
      <c r="G452" s="294"/>
      <c r="H452" s="294"/>
      <c r="I452" s="294"/>
      <c r="J452" s="294"/>
      <c r="K452" s="294"/>
      <c r="L452" s="294"/>
      <c r="M452" s="294"/>
      <c r="N452" s="294">
        <f>N451</f>
        <v>0</v>
      </c>
      <c r="O452" s="294"/>
      <c r="P452" s="294"/>
      <c r="Q452" s="294"/>
      <c r="R452" s="294"/>
      <c r="S452" s="294"/>
      <c r="T452" s="294"/>
      <c r="U452" s="294"/>
      <c r="V452" s="294"/>
      <c r="W452" s="294"/>
      <c r="X452" s="294"/>
      <c r="Y452" s="387">
        <f>Y451</f>
        <v>0</v>
      </c>
      <c r="Z452" s="387">
        <f t="shared" ref="Z452:AL452" si="731">Z451</f>
        <v>0</v>
      </c>
      <c r="AA452" s="387">
        <f t="shared" si="731"/>
        <v>0</v>
      </c>
      <c r="AB452" s="387">
        <f t="shared" si="731"/>
        <v>0</v>
      </c>
      <c r="AC452" s="387">
        <f t="shared" si="731"/>
        <v>0</v>
      </c>
      <c r="AD452" s="387">
        <f t="shared" si="731"/>
        <v>0</v>
      </c>
      <c r="AE452" s="387">
        <f t="shared" si="731"/>
        <v>0</v>
      </c>
      <c r="AF452" s="387">
        <f t="shared" si="731"/>
        <v>0</v>
      </c>
      <c r="AG452" s="387">
        <f t="shared" si="731"/>
        <v>0</v>
      </c>
      <c r="AH452" s="387">
        <f t="shared" si="731"/>
        <v>0</v>
      </c>
      <c r="AI452" s="387">
        <f t="shared" si="731"/>
        <v>0</v>
      </c>
      <c r="AJ452" s="387">
        <f t="shared" si="731"/>
        <v>0</v>
      </c>
      <c r="AK452" s="387">
        <f t="shared" si="731"/>
        <v>0</v>
      </c>
      <c r="AL452" s="387">
        <f t="shared" si="731"/>
        <v>0</v>
      </c>
      <c r="AM452" s="296"/>
    </row>
    <row r="453" spans="1:40" ht="15.5" hidden="1" outlineLevel="1">
      <c r="A453" s="497"/>
      <c r="B453" s="493"/>
      <c r="C453" s="304"/>
      <c r="D453" s="290"/>
      <c r="E453" s="290"/>
      <c r="F453" s="290"/>
      <c r="G453" s="290"/>
      <c r="H453" s="290"/>
      <c r="I453" s="290"/>
      <c r="J453" s="290"/>
      <c r="K453" s="290"/>
      <c r="L453" s="290"/>
      <c r="M453" s="290"/>
      <c r="N453" s="290"/>
      <c r="O453" s="290"/>
      <c r="P453" s="290"/>
      <c r="Q453" s="290"/>
      <c r="R453" s="290"/>
      <c r="S453" s="290"/>
      <c r="T453" s="290"/>
      <c r="U453" s="290"/>
      <c r="V453" s="290"/>
      <c r="W453" s="290"/>
      <c r="X453" s="290"/>
      <c r="Y453" s="388"/>
      <c r="Z453" s="388"/>
      <c r="AA453" s="388"/>
      <c r="AB453" s="388"/>
      <c r="AC453" s="388"/>
      <c r="AD453" s="388"/>
      <c r="AE453" s="388"/>
      <c r="AF453" s="388"/>
      <c r="AG453" s="388"/>
      <c r="AH453" s="388"/>
      <c r="AI453" s="388"/>
      <c r="AJ453" s="388"/>
      <c r="AK453" s="388"/>
      <c r="AL453" s="388"/>
      <c r="AM453" s="305"/>
    </row>
    <row r="454" spans="1:40" s="283" customFormat="1" ht="15.5" hidden="1" outlineLevel="1">
      <c r="A454" s="497">
        <v>16</v>
      </c>
      <c r="B454" s="494" t="s">
        <v>490</v>
      </c>
      <c r="C454" s="290" t="s">
        <v>25</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386"/>
      <c r="Z454" s="386"/>
      <c r="AA454" s="386"/>
      <c r="AB454" s="386"/>
      <c r="AC454" s="386"/>
      <c r="AD454" s="386"/>
      <c r="AE454" s="386"/>
      <c r="AF454" s="386"/>
      <c r="AG454" s="386"/>
      <c r="AH454" s="386"/>
      <c r="AI454" s="386"/>
      <c r="AJ454" s="386"/>
      <c r="AK454" s="386"/>
      <c r="AL454" s="386"/>
      <c r="AM454" s="295">
        <f>SUM(Y454:AL454)</f>
        <v>0</v>
      </c>
    </row>
    <row r="455" spans="1:40" s="283" customFormat="1" ht="15.5" hidden="1" outlineLevel="1">
      <c r="A455" s="497"/>
      <c r="B455" s="494" t="s">
        <v>308</v>
      </c>
      <c r="C455" s="290" t="s">
        <v>163</v>
      </c>
      <c r="D455" s="294"/>
      <c r="E455" s="294"/>
      <c r="F455" s="294"/>
      <c r="G455" s="294"/>
      <c r="H455" s="294"/>
      <c r="I455" s="294"/>
      <c r="J455" s="294"/>
      <c r="K455" s="294"/>
      <c r="L455" s="294"/>
      <c r="M455" s="294"/>
      <c r="N455" s="294">
        <f>N454</f>
        <v>0</v>
      </c>
      <c r="O455" s="294"/>
      <c r="P455" s="294"/>
      <c r="Q455" s="294"/>
      <c r="R455" s="294"/>
      <c r="S455" s="294"/>
      <c r="T455" s="294"/>
      <c r="U455" s="294"/>
      <c r="V455" s="294"/>
      <c r="W455" s="294"/>
      <c r="X455" s="294"/>
      <c r="Y455" s="387">
        <f>Y454</f>
        <v>0</v>
      </c>
      <c r="Z455" s="387">
        <f t="shared" ref="Z455:AL455" si="732">Z454</f>
        <v>0</v>
      </c>
      <c r="AA455" s="387">
        <f t="shared" si="732"/>
        <v>0</v>
      </c>
      <c r="AB455" s="387">
        <f t="shared" si="732"/>
        <v>0</v>
      </c>
      <c r="AC455" s="387">
        <f t="shared" si="732"/>
        <v>0</v>
      </c>
      <c r="AD455" s="387">
        <f t="shared" si="732"/>
        <v>0</v>
      </c>
      <c r="AE455" s="387">
        <f t="shared" si="732"/>
        <v>0</v>
      </c>
      <c r="AF455" s="387">
        <f t="shared" si="732"/>
        <v>0</v>
      </c>
      <c r="AG455" s="387">
        <f t="shared" si="732"/>
        <v>0</v>
      </c>
      <c r="AH455" s="387">
        <f t="shared" si="732"/>
        <v>0</v>
      </c>
      <c r="AI455" s="387">
        <f t="shared" si="732"/>
        <v>0</v>
      </c>
      <c r="AJ455" s="387">
        <f t="shared" si="732"/>
        <v>0</v>
      </c>
      <c r="AK455" s="387">
        <f t="shared" si="732"/>
        <v>0</v>
      </c>
      <c r="AL455" s="387">
        <f t="shared" si="732"/>
        <v>0</v>
      </c>
      <c r="AM455" s="296"/>
    </row>
    <row r="456" spans="1:40" s="283" customFormat="1" ht="15.5" hidden="1" outlineLevel="1">
      <c r="A456" s="497"/>
      <c r="B456" s="494"/>
      <c r="C456" s="290"/>
      <c r="D456" s="290"/>
      <c r="E456" s="290"/>
      <c r="F456" s="290"/>
      <c r="G456" s="290"/>
      <c r="H456" s="290"/>
      <c r="I456" s="290"/>
      <c r="J456" s="290"/>
      <c r="K456" s="290"/>
      <c r="L456" s="290"/>
      <c r="M456" s="290"/>
      <c r="N456" s="290"/>
      <c r="O456" s="290"/>
      <c r="P456" s="290"/>
      <c r="Q456" s="290"/>
      <c r="R456" s="290"/>
      <c r="S456" s="290"/>
      <c r="T456" s="290"/>
      <c r="U456" s="290"/>
      <c r="V456" s="290"/>
      <c r="W456" s="290"/>
      <c r="X456" s="290"/>
      <c r="Y456" s="388"/>
      <c r="Z456" s="388"/>
      <c r="AA456" s="388"/>
      <c r="AB456" s="388"/>
      <c r="AC456" s="388"/>
      <c r="AD456" s="388"/>
      <c r="AE456" s="392"/>
      <c r="AF456" s="392"/>
      <c r="AG456" s="392"/>
      <c r="AH456" s="392"/>
      <c r="AI456" s="392"/>
      <c r="AJ456" s="392"/>
      <c r="AK456" s="392"/>
      <c r="AL456" s="392"/>
      <c r="AM456" s="311"/>
    </row>
    <row r="457" spans="1:40" ht="15.5" hidden="1" outlineLevel="1">
      <c r="A457" s="497"/>
      <c r="B457" s="495" t="s">
        <v>495</v>
      </c>
      <c r="C457" s="317"/>
      <c r="D457" s="289"/>
      <c r="E457" s="288"/>
      <c r="F457" s="288"/>
      <c r="G457" s="288"/>
      <c r="H457" s="288"/>
      <c r="I457" s="288"/>
      <c r="J457" s="288"/>
      <c r="K457" s="288"/>
      <c r="L457" s="288"/>
      <c r="M457" s="288"/>
      <c r="N457" s="289"/>
      <c r="O457" s="288"/>
      <c r="P457" s="288"/>
      <c r="Q457" s="288"/>
      <c r="R457" s="288"/>
      <c r="S457" s="288"/>
      <c r="T457" s="288"/>
      <c r="U457" s="288"/>
      <c r="V457" s="288"/>
      <c r="W457" s="288"/>
      <c r="X457" s="288"/>
      <c r="Y457" s="390"/>
      <c r="Z457" s="390"/>
      <c r="AA457" s="390"/>
      <c r="AB457" s="390"/>
      <c r="AC457" s="390"/>
      <c r="AD457" s="390"/>
      <c r="AE457" s="390"/>
      <c r="AF457" s="390"/>
      <c r="AG457" s="390"/>
      <c r="AH457" s="390"/>
      <c r="AI457" s="390"/>
      <c r="AJ457" s="390"/>
      <c r="AK457" s="390"/>
      <c r="AL457" s="390"/>
      <c r="AM457" s="291"/>
    </row>
    <row r="458" spans="1:40" ht="15.5" hidden="1" outlineLevel="1">
      <c r="A458" s="497">
        <v>17</v>
      </c>
      <c r="B458" s="402" t="s">
        <v>112</v>
      </c>
      <c r="C458" s="290" t="s">
        <v>25</v>
      </c>
      <c r="D458" s="294"/>
      <c r="E458" s="294"/>
      <c r="F458" s="294"/>
      <c r="G458" s="294"/>
      <c r="H458" s="294"/>
      <c r="I458" s="294"/>
      <c r="J458" s="294"/>
      <c r="K458" s="294"/>
      <c r="L458" s="294"/>
      <c r="M458" s="294"/>
      <c r="N458" s="294">
        <v>12</v>
      </c>
      <c r="O458" s="294"/>
      <c r="P458" s="294"/>
      <c r="Q458" s="294"/>
      <c r="R458" s="294"/>
      <c r="S458" s="294"/>
      <c r="T458" s="294"/>
      <c r="U458" s="294"/>
      <c r="V458" s="294"/>
      <c r="W458" s="294"/>
      <c r="X458" s="294"/>
      <c r="Y458" s="400"/>
      <c r="Z458" s="386"/>
      <c r="AA458" s="386"/>
      <c r="AB458" s="386"/>
      <c r="AC458" s="386"/>
      <c r="AD458" s="386"/>
      <c r="AE458" s="386"/>
      <c r="AF458" s="391"/>
      <c r="AG458" s="391"/>
      <c r="AH458" s="391"/>
      <c r="AI458" s="391"/>
      <c r="AJ458" s="391"/>
      <c r="AK458" s="391"/>
      <c r="AL458" s="391"/>
      <c r="AM458" s="295">
        <f>SUM(Y458:AL458)</f>
        <v>0</v>
      </c>
    </row>
    <row r="459" spans="1:40" ht="15.5" hidden="1" outlineLevel="1">
      <c r="A459" s="497"/>
      <c r="B459" s="405" t="s">
        <v>308</v>
      </c>
      <c r="C459" s="290" t="s">
        <v>163</v>
      </c>
      <c r="D459" s="294"/>
      <c r="E459" s="294"/>
      <c r="F459" s="294"/>
      <c r="G459" s="294"/>
      <c r="H459" s="294"/>
      <c r="I459" s="294"/>
      <c r="J459" s="294"/>
      <c r="K459" s="294"/>
      <c r="L459" s="294"/>
      <c r="M459" s="294"/>
      <c r="N459" s="294">
        <f>N458</f>
        <v>12</v>
      </c>
      <c r="O459" s="294"/>
      <c r="P459" s="294"/>
      <c r="Q459" s="294"/>
      <c r="R459" s="294"/>
      <c r="S459" s="294"/>
      <c r="T459" s="294"/>
      <c r="U459" s="294"/>
      <c r="V459" s="294"/>
      <c r="W459" s="294"/>
      <c r="X459" s="294"/>
      <c r="Y459" s="387">
        <f>Y458</f>
        <v>0</v>
      </c>
      <c r="Z459" s="387">
        <f t="shared" ref="Z459:AL459" si="733">Z458</f>
        <v>0</v>
      </c>
      <c r="AA459" s="387">
        <f t="shared" si="733"/>
        <v>0</v>
      </c>
      <c r="AB459" s="387">
        <f t="shared" si="733"/>
        <v>0</v>
      </c>
      <c r="AC459" s="387">
        <f t="shared" si="733"/>
        <v>0</v>
      </c>
      <c r="AD459" s="387">
        <f t="shared" si="733"/>
        <v>0</v>
      </c>
      <c r="AE459" s="387">
        <f t="shared" si="733"/>
        <v>0</v>
      </c>
      <c r="AF459" s="387">
        <f t="shared" si="733"/>
        <v>0</v>
      </c>
      <c r="AG459" s="387">
        <f t="shared" si="733"/>
        <v>0</v>
      </c>
      <c r="AH459" s="387">
        <f t="shared" si="733"/>
        <v>0</v>
      </c>
      <c r="AI459" s="387">
        <f t="shared" si="733"/>
        <v>0</v>
      </c>
      <c r="AJ459" s="387">
        <f t="shared" si="733"/>
        <v>0</v>
      </c>
      <c r="AK459" s="387">
        <f t="shared" si="733"/>
        <v>0</v>
      </c>
      <c r="AL459" s="387">
        <f t="shared" si="733"/>
        <v>0</v>
      </c>
      <c r="AM459" s="305"/>
    </row>
    <row r="460" spans="1:40" ht="15.5" hidden="1" outlineLevel="1">
      <c r="A460" s="497"/>
      <c r="B460" s="405"/>
      <c r="C460" s="290"/>
      <c r="D460" s="290"/>
      <c r="E460" s="290"/>
      <c r="F460" s="290"/>
      <c r="G460" s="290"/>
      <c r="H460" s="290"/>
      <c r="I460" s="290"/>
      <c r="J460" s="290"/>
      <c r="K460" s="290"/>
      <c r="L460" s="290"/>
      <c r="M460" s="290"/>
      <c r="N460" s="290"/>
      <c r="O460" s="290"/>
      <c r="P460" s="290"/>
      <c r="Q460" s="290"/>
      <c r="R460" s="290"/>
      <c r="S460" s="290"/>
      <c r="T460" s="290"/>
      <c r="U460" s="290"/>
      <c r="V460" s="290"/>
      <c r="W460" s="290"/>
      <c r="X460" s="290"/>
      <c r="Y460" s="396"/>
      <c r="Z460" s="399"/>
      <c r="AA460" s="399"/>
      <c r="AB460" s="399"/>
      <c r="AC460" s="399"/>
      <c r="AD460" s="399"/>
      <c r="AE460" s="399"/>
      <c r="AF460" s="399"/>
      <c r="AG460" s="399"/>
      <c r="AH460" s="399"/>
      <c r="AI460" s="399"/>
      <c r="AJ460" s="399"/>
      <c r="AK460" s="399"/>
      <c r="AL460" s="399"/>
      <c r="AM460" s="305"/>
    </row>
    <row r="461" spans="1:40" ht="15.5" hidden="1" outlineLevel="1">
      <c r="A461" s="497">
        <v>18</v>
      </c>
      <c r="B461" s="402" t="s">
        <v>109</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00"/>
      <c r="Z461" s="386"/>
      <c r="AA461" s="386"/>
      <c r="AB461" s="386"/>
      <c r="AC461" s="386"/>
      <c r="AD461" s="386"/>
      <c r="AE461" s="386"/>
      <c r="AF461" s="391"/>
      <c r="AG461" s="391"/>
      <c r="AH461" s="391"/>
      <c r="AI461" s="391"/>
      <c r="AJ461" s="391"/>
      <c r="AK461" s="391"/>
      <c r="AL461" s="391"/>
      <c r="AM461" s="295">
        <f>SUM(Y461:AL461)</f>
        <v>0</v>
      </c>
    </row>
    <row r="462" spans="1:40" ht="15.5" hidden="1" outlineLevel="1">
      <c r="A462" s="497"/>
      <c r="B462" s="405" t="s">
        <v>308</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387">
        <f>Y461</f>
        <v>0</v>
      </c>
      <c r="Z462" s="387">
        <f t="shared" ref="Z462:AL462" si="734">Z461</f>
        <v>0</v>
      </c>
      <c r="AA462" s="387">
        <f t="shared" si="734"/>
        <v>0</v>
      </c>
      <c r="AB462" s="387">
        <f t="shared" si="734"/>
        <v>0</v>
      </c>
      <c r="AC462" s="387">
        <f t="shared" si="734"/>
        <v>0</v>
      </c>
      <c r="AD462" s="387">
        <f t="shared" si="734"/>
        <v>0</v>
      </c>
      <c r="AE462" s="387">
        <f t="shared" si="734"/>
        <v>0</v>
      </c>
      <c r="AF462" s="387">
        <f t="shared" si="734"/>
        <v>0</v>
      </c>
      <c r="AG462" s="387">
        <f t="shared" si="734"/>
        <v>0</v>
      </c>
      <c r="AH462" s="387">
        <f t="shared" si="734"/>
        <v>0</v>
      </c>
      <c r="AI462" s="387">
        <f t="shared" si="734"/>
        <v>0</v>
      </c>
      <c r="AJ462" s="387">
        <f t="shared" si="734"/>
        <v>0</v>
      </c>
      <c r="AK462" s="387">
        <f t="shared" si="734"/>
        <v>0</v>
      </c>
      <c r="AL462" s="387">
        <f t="shared" si="734"/>
        <v>0</v>
      </c>
      <c r="AM462" s="305"/>
    </row>
    <row r="463" spans="1:40" ht="15.5" hidden="1" outlineLevel="1">
      <c r="A463" s="497"/>
      <c r="B463" s="404"/>
      <c r="C463" s="290"/>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397"/>
      <c r="Z463" s="398"/>
      <c r="AA463" s="398"/>
      <c r="AB463" s="398"/>
      <c r="AC463" s="398"/>
      <c r="AD463" s="398"/>
      <c r="AE463" s="398"/>
      <c r="AF463" s="398"/>
      <c r="AG463" s="398"/>
      <c r="AH463" s="398"/>
      <c r="AI463" s="398"/>
      <c r="AJ463" s="398"/>
      <c r="AK463" s="398"/>
      <c r="AL463" s="398"/>
      <c r="AM463" s="296"/>
    </row>
    <row r="464" spans="1:40" ht="15.5" hidden="1" outlineLevel="1">
      <c r="A464" s="497">
        <v>19</v>
      </c>
      <c r="B464" s="402" t="s">
        <v>111</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0"/>
      <c r="Z464" s="386"/>
      <c r="AA464" s="386"/>
      <c r="AB464" s="386"/>
      <c r="AC464" s="386"/>
      <c r="AD464" s="386"/>
      <c r="AE464" s="386"/>
      <c r="AF464" s="391"/>
      <c r="AG464" s="391"/>
      <c r="AH464" s="391"/>
      <c r="AI464" s="391"/>
      <c r="AJ464" s="391"/>
      <c r="AK464" s="391"/>
      <c r="AL464" s="391"/>
      <c r="AM464" s="295">
        <f>SUM(Y464:AL464)</f>
        <v>0</v>
      </c>
    </row>
    <row r="465" spans="1:43" ht="15.5" hidden="1" outlineLevel="1">
      <c r="A465" s="497"/>
      <c r="B465" s="405" t="s">
        <v>308</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387">
        <f>Y464</f>
        <v>0</v>
      </c>
      <c r="Z465" s="387">
        <f t="shared" ref="Z465:AL465" si="735">Z464</f>
        <v>0</v>
      </c>
      <c r="AA465" s="387">
        <f t="shared" si="735"/>
        <v>0</v>
      </c>
      <c r="AB465" s="387">
        <f t="shared" si="735"/>
        <v>0</v>
      </c>
      <c r="AC465" s="387">
        <f t="shared" si="735"/>
        <v>0</v>
      </c>
      <c r="AD465" s="387">
        <f t="shared" si="735"/>
        <v>0</v>
      </c>
      <c r="AE465" s="387">
        <f t="shared" si="735"/>
        <v>0</v>
      </c>
      <c r="AF465" s="387">
        <f t="shared" si="735"/>
        <v>0</v>
      </c>
      <c r="AG465" s="387">
        <f t="shared" si="735"/>
        <v>0</v>
      </c>
      <c r="AH465" s="387">
        <f t="shared" si="735"/>
        <v>0</v>
      </c>
      <c r="AI465" s="387">
        <f t="shared" si="735"/>
        <v>0</v>
      </c>
      <c r="AJ465" s="387">
        <f t="shared" si="735"/>
        <v>0</v>
      </c>
      <c r="AK465" s="387">
        <f t="shared" si="735"/>
        <v>0</v>
      </c>
      <c r="AL465" s="387">
        <f t="shared" si="735"/>
        <v>0</v>
      </c>
      <c r="AM465" s="296"/>
    </row>
    <row r="466" spans="1:43" ht="15.5" hidden="1" outlineLevel="1">
      <c r="A466" s="497"/>
      <c r="B466" s="404"/>
      <c r="C466" s="290"/>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388"/>
      <c r="Z466" s="388"/>
      <c r="AA466" s="388"/>
      <c r="AB466" s="388"/>
      <c r="AC466" s="388"/>
      <c r="AD466" s="388"/>
      <c r="AE466" s="388"/>
      <c r="AF466" s="388"/>
      <c r="AG466" s="388"/>
      <c r="AH466" s="388"/>
      <c r="AI466" s="388"/>
      <c r="AJ466" s="388"/>
      <c r="AK466" s="388"/>
      <c r="AL466" s="388"/>
      <c r="AM466" s="305"/>
    </row>
    <row r="467" spans="1:43" ht="15.5" hidden="1" outlineLevel="1">
      <c r="A467" s="497">
        <v>20</v>
      </c>
      <c r="B467" s="402" t="s">
        <v>110</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0"/>
      <c r="Z467" s="386"/>
      <c r="AA467" s="386"/>
      <c r="AB467" s="386"/>
      <c r="AC467" s="386"/>
      <c r="AD467" s="386"/>
      <c r="AE467" s="386"/>
      <c r="AF467" s="391"/>
      <c r="AG467" s="391"/>
      <c r="AH467" s="391"/>
      <c r="AI467" s="391"/>
      <c r="AJ467" s="391"/>
      <c r="AK467" s="391"/>
      <c r="AL467" s="391"/>
      <c r="AM467" s="295">
        <f>SUM(Y467:AL467)</f>
        <v>0</v>
      </c>
    </row>
    <row r="468" spans="1:43" ht="15.5" hidden="1" outlineLevel="1">
      <c r="A468" s="497"/>
      <c r="B468" s="405" t="s">
        <v>308</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387">
        <f t="shared" ref="Y468:AL468" si="736">Y467</f>
        <v>0</v>
      </c>
      <c r="Z468" s="387">
        <f t="shared" si="736"/>
        <v>0</v>
      </c>
      <c r="AA468" s="387">
        <f t="shared" si="736"/>
        <v>0</v>
      </c>
      <c r="AB468" s="387">
        <f t="shared" si="736"/>
        <v>0</v>
      </c>
      <c r="AC468" s="387">
        <f t="shared" si="736"/>
        <v>0</v>
      </c>
      <c r="AD468" s="387">
        <f t="shared" si="736"/>
        <v>0</v>
      </c>
      <c r="AE468" s="387">
        <f t="shared" si="736"/>
        <v>0</v>
      </c>
      <c r="AF468" s="387">
        <f t="shared" si="736"/>
        <v>0</v>
      </c>
      <c r="AG468" s="387">
        <f t="shared" si="736"/>
        <v>0</v>
      </c>
      <c r="AH468" s="387">
        <f t="shared" si="736"/>
        <v>0</v>
      </c>
      <c r="AI468" s="387">
        <f t="shared" si="736"/>
        <v>0</v>
      </c>
      <c r="AJ468" s="387">
        <f t="shared" si="736"/>
        <v>0</v>
      </c>
      <c r="AK468" s="387">
        <f t="shared" si="736"/>
        <v>0</v>
      </c>
      <c r="AL468" s="387">
        <f t="shared" si="736"/>
        <v>0</v>
      </c>
      <c r="AM468" s="305"/>
    </row>
    <row r="469" spans="1:43" ht="15.5" hidden="1" outlineLevel="1">
      <c r="A469" s="497"/>
      <c r="B469" s="496"/>
      <c r="C469" s="299"/>
      <c r="D469" s="290"/>
      <c r="E469" s="290"/>
      <c r="F469" s="290"/>
      <c r="G469" s="290"/>
      <c r="H469" s="290"/>
      <c r="I469" s="290"/>
      <c r="J469" s="290"/>
      <c r="K469" s="290"/>
      <c r="L469" s="290"/>
      <c r="M469" s="290"/>
      <c r="N469" s="299"/>
      <c r="O469" s="290"/>
      <c r="P469" s="290"/>
      <c r="Q469" s="290"/>
      <c r="R469" s="290"/>
      <c r="S469" s="290"/>
      <c r="T469" s="290"/>
      <c r="U469" s="290"/>
      <c r="V469" s="290"/>
      <c r="W469" s="290"/>
      <c r="X469" s="290"/>
      <c r="Y469" s="388"/>
      <c r="Z469" s="388"/>
      <c r="AA469" s="388"/>
      <c r="AB469" s="388"/>
      <c r="AC469" s="388"/>
      <c r="AD469" s="388"/>
      <c r="AE469" s="388"/>
      <c r="AF469" s="388"/>
      <c r="AG469" s="388"/>
      <c r="AH469" s="388"/>
      <c r="AI469" s="388"/>
      <c r="AJ469" s="388"/>
      <c r="AK469" s="388"/>
      <c r="AL469" s="388"/>
      <c r="AM469" s="305"/>
    </row>
    <row r="470" spans="1:43" ht="15.5" outlineLevel="1">
      <c r="A470" s="497"/>
      <c r="B470" s="489" t="s">
        <v>502</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396"/>
      <c r="Z470" s="399"/>
      <c r="AA470" s="399"/>
      <c r="AB470" s="399"/>
      <c r="AC470" s="399"/>
      <c r="AD470" s="399"/>
      <c r="AE470" s="399"/>
      <c r="AF470" s="399"/>
      <c r="AG470" s="399"/>
      <c r="AH470" s="399"/>
      <c r="AI470" s="399"/>
      <c r="AJ470" s="399"/>
      <c r="AK470" s="399"/>
      <c r="AL470" s="399"/>
      <c r="AM470" s="305"/>
    </row>
    <row r="471" spans="1:43" ht="15.5" outlineLevel="1">
      <c r="A471" s="497"/>
      <c r="B471" s="469" t="s">
        <v>498</v>
      </c>
      <c r="C471" s="290"/>
      <c r="D471" s="290"/>
      <c r="E471" s="290"/>
      <c r="F471" s="290"/>
      <c r="G471" s="290"/>
      <c r="H471" s="290"/>
      <c r="I471" s="290"/>
      <c r="J471" s="290"/>
      <c r="K471" s="290"/>
      <c r="L471" s="290"/>
      <c r="M471" s="290"/>
      <c r="N471" s="290"/>
      <c r="O471" s="290"/>
      <c r="P471" s="290"/>
      <c r="Q471" s="290"/>
      <c r="R471" s="290"/>
      <c r="S471" s="290"/>
      <c r="T471" s="290"/>
      <c r="U471" s="290"/>
      <c r="V471" s="290"/>
      <c r="W471" s="290"/>
      <c r="X471" s="290"/>
      <c r="Y471" s="396"/>
      <c r="Z471" s="399"/>
      <c r="AA471" s="399"/>
      <c r="AB471" s="399"/>
      <c r="AC471" s="399"/>
      <c r="AD471" s="399"/>
      <c r="AE471" s="399"/>
      <c r="AF471" s="399"/>
      <c r="AG471" s="399"/>
      <c r="AH471" s="399"/>
      <c r="AI471" s="399"/>
      <c r="AJ471" s="399"/>
      <c r="AK471" s="399"/>
      <c r="AL471" s="399"/>
      <c r="AM471" s="305"/>
    </row>
    <row r="472" spans="1:43" ht="15.5" outlineLevel="1">
      <c r="A472" s="957">
        <v>21</v>
      </c>
      <c r="B472" s="958" t="s">
        <v>113</v>
      </c>
      <c r="C472" s="933" t="s">
        <v>25</v>
      </c>
      <c r="D472" s="934">
        <v>3297866</v>
      </c>
      <c r="E472" s="935">
        <v>2654352</v>
      </c>
      <c r="F472" s="935">
        <v>2654352</v>
      </c>
      <c r="G472" s="935">
        <v>2654352</v>
      </c>
      <c r="H472" s="935">
        <v>2654352</v>
      </c>
      <c r="I472" s="935">
        <v>2654352</v>
      </c>
      <c r="J472" s="935">
        <v>2654352</v>
      </c>
      <c r="K472" s="935">
        <v>2654324</v>
      </c>
      <c r="L472" s="935">
        <v>2654324</v>
      </c>
      <c r="M472" s="935">
        <v>2647745</v>
      </c>
      <c r="N472" s="933"/>
      <c r="O472" s="934">
        <v>229</v>
      </c>
      <c r="P472" s="935">
        <v>186</v>
      </c>
      <c r="Q472" s="935">
        <v>186</v>
      </c>
      <c r="R472" s="935">
        <v>186</v>
      </c>
      <c r="S472" s="935">
        <v>186</v>
      </c>
      <c r="T472" s="935">
        <v>186</v>
      </c>
      <c r="U472" s="935">
        <v>186</v>
      </c>
      <c r="V472" s="935">
        <v>186</v>
      </c>
      <c r="W472" s="935">
        <v>186</v>
      </c>
      <c r="X472" s="935">
        <v>185</v>
      </c>
      <c r="Y472" s="938">
        <v>1</v>
      </c>
      <c r="Z472" s="938"/>
      <c r="AA472" s="938"/>
      <c r="AB472" s="938"/>
      <c r="AC472" s="938"/>
      <c r="AD472" s="938"/>
      <c r="AE472" s="938"/>
      <c r="AF472" s="938"/>
      <c r="AG472" s="938"/>
      <c r="AH472" s="938"/>
      <c r="AI472" s="938"/>
      <c r="AJ472" s="938"/>
      <c r="AK472" s="938"/>
      <c r="AL472" s="938"/>
      <c r="AM472" s="951">
        <v>1</v>
      </c>
      <c r="AN472" s="952"/>
      <c r="AO472" s="952"/>
      <c r="AP472" s="952"/>
      <c r="AQ472" s="952"/>
    </row>
    <row r="473" spans="1:43" ht="15.5" outlineLevel="1">
      <c r="A473" s="957"/>
      <c r="B473" s="959" t="s">
        <v>308</v>
      </c>
      <c r="C473" s="960" t="s">
        <v>163</v>
      </c>
      <c r="D473" s="940">
        <v>6461</v>
      </c>
      <c r="E473" s="941">
        <v>6443</v>
      </c>
      <c r="F473" s="941">
        <v>6426</v>
      </c>
      <c r="G473" s="941">
        <v>6408</v>
      </c>
      <c r="H473" s="941"/>
      <c r="I473" s="941"/>
      <c r="J473" s="941"/>
      <c r="K473" s="941"/>
      <c r="L473" s="941"/>
      <c r="M473" s="941"/>
      <c r="N473" s="933"/>
      <c r="O473" s="940"/>
      <c r="P473" s="941"/>
      <c r="Q473" s="941"/>
      <c r="R473" s="941"/>
      <c r="S473" s="941"/>
      <c r="T473" s="941"/>
      <c r="U473" s="941"/>
      <c r="V473" s="941"/>
      <c r="W473" s="941"/>
      <c r="X473" s="941"/>
      <c r="Y473" s="942">
        <v>0.70530000000000004</v>
      </c>
      <c r="Z473" s="942"/>
      <c r="AA473" s="942"/>
      <c r="AB473" s="942"/>
      <c r="AC473" s="942"/>
      <c r="AD473" s="942">
        <v>0.29470000000000002</v>
      </c>
      <c r="AE473" s="942"/>
      <c r="AF473" s="942"/>
      <c r="AG473" s="942"/>
      <c r="AH473" s="942"/>
      <c r="AI473" s="942"/>
      <c r="AJ473" s="942"/>
      <c r="AK473" s="942"/>
      <c r="AL473" s="942"/>
      <c r="AM473" s="954"/>
      <c r="AN473" s="952"/>
      <c r="AO473" s="952"/>
      <c r="AP473" s="952"/>
      <c r="AQ473" s="952"/>
    </row>
    <row r="474" spans="1:43" ht="15.5" outlineLevel="1">
      <c r="A474" s="957"/>
      <c r="B474" s="959"/>
      <c r="C474" s="933"/>
      <c r="D474" s="933"/>
      <c r="E474" s="933"/>
      <c r="F474" s="933"/>
      <c r="G474" s="933"/>
      <c r="H474" s="933"/>
      <c r="I474" s="933"/>
      <c r="J474" s="933"/>
      <c r="K474" s="933"/>
      <c r="L474" s="933"/>
      <c r="M474" s="933"/>
      <c r="N474" s="933"/>
      <c r="O474" s="933"/>
      <c r="P474" s="933"/>
      <c r="Q474" s="933"/>
      <c r="R474" s="933"/>
      <c r="S474" s="933"/>
      <c r="T474" s="933"/>
      <c r="U474" s="933"/>
      <c r="V474" s="933"/>
      <c r="W474" s="933"/>
      <c r="X474" s="933"/>
      <c r="Y474" s="961"/>
      <c r="Z474" s="955"/>
      <c r="AA474" s="955"/>
      <c r="AB474" s="955"/>
      <c r="AC474" s="955"/>
      <c r="AD474" s="955"/>
      <c r="AE474" s="955"/>
      <c r="AF474" s="955"/>
      <c r="AG474" s="955"/>
      <c r="AH474" s="955"/>
      <c r="AI474" s="955"/>
      <c r="AJ474" s="955"/>
      <c r="AK474" s="955"/>
      <c r="AL474" s="955"/>
      <c r="AM474" s="954"/>
      <c r="AN474" s="952"/>
      <c r="AO474" s="952"/>
      <c r="AP474" s="952"/>
      <c r="AQ474" s="952"/>
    </row>
    <row r="475" spans="1:43" ht="31" outlineLevel="1">
      <c r="A475" s="957">
        <v>22</v>
      </c>
      <c r="B475" s="958" t="s">
        <v>114</v>
      </c>
      <c r="C475" s="933" t="s">
        <v>25</v>
      </c>
      <c r="D475" s="934">
        <v>350520</v>
      </c>
      <c r="E475" s="935">
        <v>350520</v>
      </c>
      <c r="F475" s="935">
        <v>350520</v>
      </c>
      <c r="G475" s="935">
        <v>350520</v>
      </c>
      <c r="H475" s="935">
        <v>350520</v>
      </c>
      <c r="I475" s="935">
        <v>350520</v>
      </c>
      <c r="J475" s="935">
        <v>350520</v>
      </c>
      <c r="K475" s="935">
        <v>350520</v>
      </c>
      <c r="L475" s="935">
        <v>350520</v>
      </c>
      <c r="M475" s="935">
        <v>350520</v>
      </c>
      <c r="N475" s="933"/>
      <c r="O475" s="934">
        <v>102</v>
      </c>
      <c r="P475" s="935">
        <v>102</v>
      </c>
      <c r="Q475" s="935">
        <v>102</v>
      </c>
      <c r="R475" s="935">
        <v>102</v>
      </c>
      <c r="S475" s="935">
        <v>102</v>
      </c>
      <c r="T475" s="935">
        <v>102</v>
      </c>
      <c r="U475" s="935">
        <v>102</v>
      </c>
      <c r="V475" s="935">
        <v>102</v>
      </c>
      <c r="W475" s="935">
        <v>102</v>
      </c>
      <c r="X475" s="935">
        <v>102</v>
      </c>
      <c r="Y475" s="938">
        <v>1</v>
      </c>
      <c r="Z475" s="938"/>
      <c r="AA475" s="938"/>
      <c r="AB475" s="938"/>
      <c r="AC475" s="938"/>
      <c r="AD475" s="938"/>
      <c r="AE475" s="938"/>
      <c r="AF475" s="938"/>
      <c r="AG475" s="938"/>
      <c r="AH475" s="938"/>
      <c r="AI475" s="938"/>
      <c r="AJ475" s="938"/>
      <c r="AK475" s="938"/>
      <c r="AL475" s="938"/>
      <c r="AM475" s="951">
        <v>1</v>
      </c>
      <c r="AN475" s="952"/>
      <c r="AO475" s="952"/>
      <c r="AP475" s="952"/>
      <c r="AQ475" s="952"/>
    </row>
    <row r="476" spans="1:43" ht="15.5" outlineLevel="1">
      <c r="A476" s="957"/>
      <c r="B476" s="959" t="s">
        <v>928</v>
      </c>
      <c r="C476" s="960" t="s">
        <v>924</v>
      </c>
      <c r="D476" s="940">
        <v>21916</v>
      </c>
      <c r="E476" s="941">
        <v>21916</v>
      </c>
      <c r="F476" s="941">
        <v>21916</v>
      </c>
      <c r="G476" s="941">
        <v>21916</v>
      </c>
      <c r="H476" s="941"/>
      <c r="I476" s="941"/>
      <c r="J476" s="941"/>
      <c r="K476" s="941"/>
      <c r="L476" s="941"/>
      <c r="M476" s="941"/>
      <c r="N476" s="933"/>
      <c r="O476" s="940"/>
      <c r="P476" s="941"/>
      <c r="Q476" s="941"/>
      <c r="R476" s="941"/>
      <c r="S476" s="941"/>
      <c r="T476" s="941"/>
      <c r="U476" s="941"/>
      <c r="V476" s="941"/>
      <c r="W476" s="941"/>
      <c r="X476" s="941"/>
      <c r="Y476" s="942">
        <v>0.70530000000000004</v>
      </c>
      <c r="Z476" s="942"/>
      <c r="AA476" s="942"/>
      <c r="AB476" s="942"/>
      <c r="AC476" s="942"/>
      <c r="AD476" s="942">
        <v>0.29470000000000002</v>
      </c>
      <c r="AE476" s="942"/>
      <c r="AF476" s="942"/>
      <c r="AG476" s="942"/>
      <c r="AH476" s="942"/>
      <c r="AI476" s="942"/>
      <c r="AJ476" s="942"/>
      <c r="AK476" s="942"/>
      <c r="AL476" s="942"/>
      <c r="AM476" s="954"/>
      <c r="AN476" s="952"/>
      <c r="AO476" s="952"/>
      <c r="AP476" s="952"/>
      <c r="AQ476" s="952"/>
    </row>
    <row r="477" spans="1:43" ht="15.5" outlineLevel="1">
      <c r="A477" s="957"/>
      <c r="B477" s="959"/>
      <c r="C477" s="933"/>
      <c r="D477" s="933"/>
      <c r="E477" s="933"/>
      <c r="F477" s="933"/>
      <c r="G477" s="933"/>
      <c r="H477" s="933"/>
      <c r="I477" s="933"/>
      <c r="J477" s="933"/>
      <c r="K477" s="933"/>
      <c r="L477" s="933"/>
      <c r="M477" s="933"/>
      <c r="N477" s="933"/>
      <c r="O477" s="933"/>
      <c r="P477" s="933"/>
      <c r="Q477" s="933"/>
      <c r="R477" s="933"/>
      <c r="S477" s="933"/>
      <c r="T477" s="933"/>
      <c r="U477" s="933"/>
      <c r="V477" s="933"/>
      <c r="W477" s="933"/>
      <c r="X477" s="933"/>
      <c r="Y477" s="961"/>
      <c r="Z477" s="955"/>
      <c r="AA477" s="955"/>
      <c r="AB477" s="955"/>
      <c r="AC477" s="955"/>
      <c r="AD477" s="955"/>
      <c r="AE477" s="955"/>
      <c r="AF477" s="955"/>
      <c r="AG477" s="955"/>
      <c r="AH477" s="955"/>
      <c r="AI477" s="955"/>
      <c r="AJ477" s="955"/>
      <c r="AK477" s="955"/>
      <c r="AL477" s="955"/>
      <c r="AM477" s="954"/>
      <c r="AN477" s="952"/>
      <c r="AO477" s="952"/>
      <c r="AP477" s="952"/>
      <c r="AQ477" s="952"/>
    </row>
    <row r="478" spans="1:43" ht="15.5" outlineLevel="1">
      <c r="A478" s="957">
        <v>23</v>
      </c>
      <c r="B478" s="958" t="s">
        <v>929</v>
      </c>
      <c r="C478" s="933" t="s">
        <v>25</v>
      </c>
      <c r="D478" s="934">
        <v>3107558</v>
      </c>
      <c r="E478" s="935">
        <v>2250458</v>
      </c>
      <c r="F478" s="935">
        <v>2250458</v>
      </c>
      <c r="G478" s="935">
        <v>2250458</v>
      </c>
      <c r="H478" s="935">
        <v>2250458</v>
      </c>
      <c r="I478" s="935">
        <v>2250458</v>
      </c>
      <c r="J478" s="935">
        <v>2250458</v>
      </c>
      <c r="K478" s="935">
        <v>2250414</v>
      </c>
      <c r="L478" s="935">
        <v>2250414</v>
      </c>
      <c r="M478" s="935">
        <v>2250414</v>
      </c>
      <c r="N478" s="933"/>
      <c r="O478" s="934">
        <v>213</v>
      </c>
      <c r="P478" s="935">
        <v>156</v>
      </c>
      <c r="Q478" s="935">
        <v>156</v>
      </c>
      <c r="R478" s="935">
        <v>156</v>
      </c>
      <c r="S478" s="935">
        <v>156</v>
      </c>
      <c r="T478" s="935">
        <v>156</v>
      </c>
      <c r="U478" s="935">
        <v>156</v>
      </c>
      <c r="V478" s="935">
        <v>156</v>
      </c>
      <c r="W478" s="935">
        <v>156</v>
      </c>
      <c r="X478" s="935">
        <v>156</v>
      </c>
      <c r="Y478" s="938">
        <v>1</v>
      </c>
      <c r="Z478" s="938"/>
      <c r="AA478" s="938"/>
      <c r="AB478" s="938"/>
      <c r="AC478" s="938"/>
      <c r="AD478" s="938"/>
      <c r="AE478" s="938"/>
      <c r="AF478" s="938"/>
      <c r="AG478" s="938"/>
      <c r="AH478" s="938"/>
      <c r="AI478" s="938"/>
      <c r="AJ478" s="938"/>
      <c r="AK478" s="938"/>
      <c r="AL478" s="938"/>
      <c r="AM478" s="951">
        <v>1</v>
      </c>
      <c r="AN478" s="952"/>
      <c r="AO478" s="952"/>
      <c r="AP478" s="952"/>
      <c r="AQ478" s="952"/>
    </row>
    <row r="479" spans="1:43" ht="15.5" outlineLevel="1">
      <c r="A479" s="957"/>
      <c r="B479" s="959" t="s">
        <v>308</v>
      </c>
      <c r="C479" s="933" t="s">
        <v>163</v>
      </c>
      <c r="D479" s="940"/>
      <c r="E479" s="941"/>
      <c r="F479" s="941"/>
      <c r="G479" s="941"/>
      <c r="H479" s="941"/>
      <c r="I479" s="941"/>
      <c r="J479" s="941"/>
      <c r="K479" s="941"/>
      <c r="L479" s="941"/>
      <c r="M479" s="941"/>
      <c r="N479" s="933"/>
      <c r="O479" s="940"/>
      <c r="P479" s="941"/>
      <c r="Q479" s="941"/>
      <c r="R479" s="941"/>
      <c r="S479" s="941"/>
      <c r="T479" s="941"/>
      <c r="U479" s="941"/>
      <c r="V479" s="941"/>
      <c r="W479" s="941"/>
      <c r="X479" s="941"/>
      <c r="Y479" s="942">
        <v>1</v>
      </c>
      <c r="Z479" s="942"/>
      <c r="AA479" s="942"/>
      <c r="AB479" s="942"/>
      <c r="AC479" s="942"/>
      <c r="AD479" s="942"/>
      <c r="AE479" s="942"/>
      <c r="AF479" s="942"/>
      <c r="AG479" s="942"/>
      <c r="AH479" s="942"/>
      <c r="AI479" s="942"/>
      <c r="AJ479" s="942"/>
      <c r="AK479" s="942"/>
      <c r="AL479" s="942"/>
      <c r="AM479" s="954"/>
      <c r="AN479" s="952"/>
      <c r="AO479" s="952"/>
      <c r="AP479" s="952"/>
      <c r="AQ479" s="952"/>
    </row>
    <row r="480" spans="1:43" ht="15.5" outlineLevel="1">
      <c r="A480" s="957"/>
      <c r="B480" s="962"/>
      <c r="C480" s="933"/>
      <c r="D480" s="933"/>
      <c r="E480" s="933"/>
      <c r="F480" s="933"/>
      <c r="G480" s="933"/>
      <c r="H480" s="933"/>
      <c r="I480" s="933"/>
      <c r="J480" s="933"/>
      <c r="K480" s="933"/>
      <c r="L480" s="933"/>
      <c r="M480" s="933"/>
      <c r="N480" s="933"/>
      <c r="O480" s="933"/>
      <c r="P480" s="933"/>
      <c r="Q480" s="933"/>
      <c r="R480" s="933"/>
      <c r="S480" s="933"/>
      <c r="T480" s="933"/>
      <c r="U480" s="933"/>
      <c r="V480" s="933"/>
      <c r="W480" s="933"/>
      <c r="X480" s="933"/>
      <c r="Y480" s="961"/>
      <c r="Z480" s="955"/>
      <c r="AA480" s="955"/>
      <c r="AB480" s="955"/>
      <c r="AC480" s="955"/>
      <c r="AD480" s="955"/>
      <c r="AE480" s="955"/>
      <c r="AF480" s="955"/>
      <c r="AG480" s="955"/>
      <c r="AH480" s="955"/>
      <c r="AI480" s="955"/>
      <c r="AJ480" s="955"/>
      <c r="AK480" s="955"/>
      <c r="AL480" s="955"/>
      <c r="AM480" s="954"/>
      <c r="AN480" s="952"/>
      <c r="AO480" s="952"/>
      <c r="AP480" s="952"/>
      <c r="AQ480" s="952"/>
    </row>
    <row r="481" spans="1:43" ht="15.5" outlineLevel="1">
      <c r="A481" s="957">
        <v>24</v>
      </c>
      <c r="B481" s="958" t="s">
        <v>116</v>
      </c>
      <c r="C481" s="933" t="s">
        <v>25</v>
      </c>
      <c r="D481" s="934">
        <v>133831</v>
      </c>
      <c r="E481" s="935">
        <v>133831</v>
      </c>
      <c r="F481" s="935">
        <v>133831</v>
      </c>
      <c r="G481" s="935">
        <v>133831</v>
      </c>
      <c r="H481" s="935">
        <v>133831</v>
      </c>
      <c r="I481" s="935">
        <v>133831</v>
      </c>
      <c r="J481" s="935">
        <v>133831</v>
      </c>
      <c r="K481" s="935">
        <v>133831</v>
      </c>
      <c r="L481" s="935">
        <v>133831</v>
      </c>
      <c r="M481" s="935">
        <v>133538</v>
      </c>
      <c r="N481" s="933"/>
      <c r="O481" s="934">
        <v>27</v>
      </c>
      <c r="P481" s="935">
        <v>27</v>
      </c>
      <c r="Q481" s="935">
        <v>27</v>
      </c>
      <c r="R481" s="935">
        <v>27</v>
      </c>
      <c r="S481" s="935">
        <v>27</v>
      </c>
      <c r="T481" s="935">
        <v>27</v>
      </c>
      <c r="U481" s="935">
        <v>27</v>
      </c>
      <c r="V481" s="935">
        <v>27</v>
      </c>
      <c r="W481" s="935">
        <v>27</v>
      </c>
      <c r="X481" s="935">
        <v>26</v>
      </c>
      <c r="Y481" s="938">
        <v>1</v>
      </c>
      <c r="Z481" s="938"/>
      <c r="AA481" s="938"/>
      <c r="AB481" s="938"/>
      <c r="AC481" s="938"/>
      <c r="AD481" s="938"/>
      <c r="AE481" s="938"/>
      <c r="AF481" s="938"/>
      <c r="AG481" s="938"/>
      <c r="AH481" s="938"/>
      <c r="AI481" s="938"/>
      <c r="AJ481" s="938"/>
      <c r="AK481" s="938"/>
      <c r="AL481" s="938"/>
      <c r="AM481" s="951">
        <v>1</v>
      </c>
      <c r="AN481" s="952"/>
      <c r="AO481" s="952"/>
      <c r="AP481" s="952"/>
      <c r="AQ481" s="952"/>
    </row>
    <row r="482" spans="1:43" ht="15.5" outlineLevel="1">
      <c r="A482" s="957"/>
      <c r="B482" s="959" t="s">
        <v>308</v>
      </c>
      <c r="C482" s="933" t="s">
        <v>163</v>
      </c>
      <c r="D482" s="940"/>
      <c r="E482" s="941"/>
      <c r="F482" s="941"/>
      <c r="G482" s="941"/>
      <c r="H482" s="941"/>
      <c r="I482" s="941"/>
      <c r="J482" s="941"/>
      <c r="K482" s="941"/>
      <c r="L482" s="941"/>
      <c r="M482" s="941"/>
      <c r="N482" s="933"/>
      <c r="O482" s="940"/>
      <c r="P482" s="941"/>
      <c r="Q482" s="941"/>
      <c r="R482" s="941"/>
      <c r="S482" s="941"/>
      <c r="T482" s="941"/>
      <c r="U482" s="941"/>
      <c r="V482" s="941"/>
      <c r="W482" s="941"/>
      <c r="X482" s="941"/>
      <c r="Y482" s="942">
        <v>1</v>
      </c>
      <c r="Z482" s="942"/>
      <c r="AA482" s="942"/>
      <c r="AB482" s="942"/>
      <c r="AC482" s="942"/>
      <c r="AD482" s="942"/>
      <c r="AE482" s="942"/>
      <c r="AF482" s="942"/>
      <c r="AG482" s="942"/>
      <c r="AH482" s="942"/>
      <c r="AI482" s="942"/>
      <c r="AJ482" s="942"/>
      <c r="AK482" s="942"/>
      <c r="AL482" s="942"/>
      <c r="AM482" s="954"/>
      <c r="AN482" s="952"/>
      <c r="AO482" s="952"/>
      <c r="AP482" s="952"/>
      <c r="AQ482" s="952"/>
    </row>
    <row r="483" spans="1:43" ht="15.5" outlineLevel="1">
      <c r="A483" s="957"/>
      <c r="B483" s="959"/>
      <c r="C483" s="933"/>
      <c r="D483" s="933"/>
      <c r="E483" s="933"/>
      <c r="F483" s="933"/>
      <c r="G483" s="933"/>
      <c r="H483" s="933"/>
      <c r="I483" s="933"/>
      <c r="J483" s="933"/>
      <c r="K483" s="933"/>
      <c r="L483" s="933"/>
      <c r="M483" s="933"/>
      <c r="N483" s="933"/>
      <c r="O483" s="933"/>
      <c r="P483" s="933"/>
      <c r="Q483" s="933"/>
      <c r="R483" s="933"/>
      <c r="S483" s="933"/>
      <c r="T483" s="933"/>
      <c r="U483" s="933"/>
      <c r="V483" s="933"/>
      <c r="W483" s="933"/>
      <c r="X483" s="933"/>
      <c r="Y483" s="945"/>
      <c r="Z483" s="955"/>
      <c r="AA483" s="955"/>
      <c r="AB483" s="955"/>
      <c r="AC483" s="955"/>
      <c r="AD483" s="955"/>
      <c r="AE483" s="955"/>
      <c r="AF483" s="955"/>
      <c r="AG483" s="955"/>
      <c r="AH483" s="955"/>
      <c r="AI483" s="955"/>
      <c r="AJ483" s="955"/>
      <c r="AK483" s="955"/>
      <c r="AL483" s="955"/>
      <c r="AM483" s="954"/>
      <c r="AN483" s="952"/>
      <c r="AO483" s="952"/>
      <c r="AP483" s="952"/>
      <c r="AQ483" s="952"/>
    </row>
    <row r="484" spans="1:43" ht="31" outlineLevel="1">
      <c r="A484" s="497">
        <v>26</v>
      </c>
      <c r="B484" s="914" t="s">
        <v>930</v>
      </c>
      <c r="C484" s="812" t="s">
        <v>25</v>
      </c>
      <c r="D484" s="294"/>
      <c r="E484" s="294"/>
      <c r="F484" s="294"/>
      <c r="G484" s="294"/>
      <c r="H484" s="294"/>
      <c r="I484" s="294"/>
      <c r="J484" s="294"/>
      <c r="K484" s="294"/>
      <c r="L484" s="294"/>
      <c r="M484" s="294"/>
      <c r="N484" s="812"/>
      <c r="O484" s="294"/>
      <c r="P484" s="294"/>
      <c r="Q484" s="294"/>
      <c r="R484" s="294"/>
      <c r="S484" s="294"/>
      <c r="T484" s="294"/>
      <c r="U484" s="294"/>
      <c r="V484" s="294"/>
      <c r="W484" s="294"/>
      <c r="X484" s="294"/>
      <c r="Y484" s="865">
        <v>1</v>
      </c>
      <c r="Z484" s="814"/>
      <c r="AA484" s="814"/>
      <c r="AB484" s="814"/>
      <c r="AC484" s="814"/>
      <c r="AD484" s="814"/>
      <c r="AE484" s="814"/>
      <c r="AF484" s="391"/>
      <c r="AG484" s="391"/>
      <c r="AH484" s="391"/>
      <c r="AI484" s="391"/>
      <c r="AJ484" s="391"/>
      <c r="AK484" s="391"/>
      <c r="AL484" s="391"/>
      <c r="AM484" s="295">
        <f>SUM(Y484:AL484)</f>
        <v>1</v>
      </c>
    </row>
    <row r="485" spans="1:43" ht="15.5" outlineLevel="1">
      <c r="A485" s="497"/>
      <c r="B485" s="915" t="s">
        <v>308</v>
      </c>
      <c r="C485" s="917" t="s">
        <v>924</v>
      </c>
      <c r="D485" s="294">
        <v>9362.4000000000033</v>
      </c>
      <c r="E485" s="294">
        <f>D485+($G485-$D485)/3</f>
        <v>9362.4000000000033</v>
      </c>
      <c r="F485" s="294">
        <f>E485+($G485-$D485)/3</f>
        <v>9362.4000000000033</v>
      </c>
      <c r="G485" s="294">
        <v>9362.4000000000033</v>
      </c>
      <c r="H485" s="294"/>
      <c r="I485" s="294"/>
      <c r="J485" s="294"/>
      <c r="K485" s="294"/>
      <c r="L485" s="294"/>
      <c r="M485" s="294"/>
      <c r="N485" s="812"/>
      <c r="O485" s="294"/>
      <c r="P485" s="294"/>
      <c r="Q485" s="294"/>
      <c r="R485" s="294"/>
      <c r="S485" s="294"/>
      <c r="T485" s="294"/>
      <c r="U485" s="294"/>
      <c r="V485" s="294"/>
      <c r="W485" s="294"/>
      <c r="X485" s="294"/>
      <c r="Y485" s="816">
        <v>0.70532399390207856</v>
      </c>
      <c r="Z485" s="816">
        <f t="shared" ref="Z485:AL485" si="737">Z484</f>
        <v>0</v>
      </c>
      <c r="AA485" s="816">
        <f t="shared" si="737"/>
        <v>0</v>
      </c>
      <c r="AB485" s="816">
        <f t="shared" si="737"/>
        <v>0</v>
      </c>
      <c r="AC485" s="816">
        <f t="shared" si="737"/>
        <v>0</v>
      </c>
      <c r="AD485" s="816">
        <v>0.29467600609792138</v>
      </c>
      <c r="AE485" s="816">
        <f t="shared" si="737"/>
        <v>0</v>
      </c>
      <c r="AF485" s="816">
        <f t="shared" si="737"/>
        <v>0</v>
      </c>
      <c r="AG485" s="816">
        <f t="shared" si="737"/>
        <v>0</v>
      </c>
      <c r="AH485" s="816">
        <f t="shared" si="737"/>
        <v>0</v>
      </c>
      <c r="AI485" s="816">
        <f t="shared" si="737"/>
        <v>0</v>
      </c>
      <c r="AJ485" s="816">
        <f t="shared" si="737"/>
        <v>0</v>
      </c>
      <c r="AK485" s="816">
        <f t="shared" si="737"/>
        <v>0</v>
      </c>
      <c r="AL485" s="816">
        <f t="shared" si="737"/>
        <v>0</v>
      </c>
      <c r="AM485" s="305"/>
    </row>
    <row r="486" spans="1:43" ht="15.5" outlineLevel="1">
      <c r="A486" s="497"/>
      <c r="B486" s="915"/>
      <c r="C486" s="812"/>
      <c r="D486" s="812"/>
      <c r="E486" s="812"/>
      <c r="F486" s="812"/>
      <c r="G486" s="812"/>
      <c r="H486" s="812"/>
      <c r="I486" s="812"/>
      <c r="J486" s="812"/>
      <c r="K486" s="812"/>
      <c r="L486" s="812"/>
      <c r="M486" s="812"/>
      <c r="N486" s="812"/>
      <c r="O486" s="812"/>
      <c r="P486" s="812"/>
      <c r="Q486" s="812"/>
      <c r="R486" s="812"/>
      <c r="S486" s="812"/>
      <c r="T486" s="812"/>
      <c r="U486" s="812"/>
      <c r="V486" s="812"/>
      <c r="W486" s="812"/>
      <c r="X486" s="812"/>
      <c r="Y486" s="816"/>
      <c r="Z486" s="816"/>
      <c r="AA486" s="816"/>
      <c r="AB486" s="816"/>
      <c r="AC486" s="816"/>
      <c r="AD486" s="816"/>
      <c r="AE486" s="816"/>
      <c r="AF486" s="816"/>
      <c r="AG486" s="816"/>
      <c r="AH486" s="816"/>
      <c r="AI486" s="816"/>
      <c r="AJ486" s="816"/>
      <c r="AK486" s="816"/>
      <c r="AL486" s="816"/>
      <c r="AM486" s="305"/>
    </row>
    <row r="487" spans="1:43" ht="15.5" outlineLevel="1">
      <c r="A487" s="497"/>
      <c r="B487" s="914" t="s">
        <v>933</v>
      </c>
      <c r="C487" s="812" t="s">
        <v>25</v>
      </c>
      <c r="D487" s="294">
        <v>191794</v>
      </c>
      <c r="E487" s="294">
        <v>191794</v>
      </c>
      <c r="F487" s="294">
        <v>191794</v>
      </c>
      <c r="G487" s="294">
        <v>191794</v>
      </c>
      <c r="H487" s="294">
        <v>191794</v>
      </c>
      <c r="I487" s="294">
        <v>191794</v>
      </c>
      <c r="J487" s="294">
        <v>191794</v>
      </c>
      <c r="K487" s="294">
        <v>191794</v>
      </c>
      <c r="L487" s="294">
        <v>191794</v>
      </c>
      <c r="M487" s="294">
        <v>191794</v>
      </c>
      <c r="N487" s="294">
        <v>0</v>
      </c>
      <c r="O487" s="294">
        <v>30</v>
      </c>
      <c r="P487" s="294">
        <v>30</v>
      </c>
      <c r="Q487" s="294">
        <v>30</v>
      </c>
      <c r="R487" s="294">
        <v>30</v>
      </c>
      <c r="S487" s="294">
        <v>30</v>
      </c>
      <c r="T487" s="294">
        <v>30</v>
      </c>
      <c r="U487" s="294">
        <v>30</v>
      </c>
      <c r="V487" s="294">
        <v>30</v>
      </c>
      <c r="W487" s="294">
        <v>30</v>
      </c>
      <c r="X487" s="294">
        <v>30</v>
      </c>
      <c r="Y487" s="865">
        <v>1</v>
      </c>
      <c r="Z487" s="814"/>
      <c r="AA487" s="814"/>
      <c r="AB487" s="814"/>
      <c r="AC487" s="814"/>
      <c r="AD487" s="814"/>
      <c r="AE487" s="814"/>
      <c r="AF487" s="391"/>
      <c r="AG487" s="391"/>
      <c r="AH487" s="391"/>
      <c r="AI487" s="391"/>
      <c r="AJ487" s="391"/>
      <c r="AK487" s="391"/>
      <c r="AL487" s="391"/>
      <c r="AM487" s="295">
        <f>SUM(Y487:AL487)</f>
        <v>1</v>
      </c>
    </row>
    <row r="488" spans="1:43" ht="15.5" outlineLevel="1">
      <c r="A488" s="497"/>
      <c r="B488" s="914" t="s">
        <v>308</v>
      </c>
      <c r="C488" s="812" t="s">
        <v>163</v>
      </c>
      <c r="D488" s="294"/>
      <c r="E488" s="294"/>
      <c r="F488" s="294"/>
      <c r="G488" s="294"/>
      <c r="H488" s="294"/>
      <c r="I488" s="294"/>
      <c r="J488" s="294"/>
      <c r="K488" s="294"/>
      <c r="L488" s="294"/>
      <c r="M488" s="294"/>
      <c r="N488" s="294">
        <v>0</v>
      </c>
      <c r="O488" s="294"/>
      <c r="P488" s="294"/>
      <c r="Q488" s="294"/>
      <c r="R488" s="294"/>
      <c r="S488" s="294"/>
      <c r="T488" s="294"/>
      <c r="U488" s="294"/>
      <c r="V488" s="294"/>
      <c r="W488" s="294"/>
      <c r="X488" s="294"/>
      <c r="Y488" s="816">
        <f t="shared" ref="Y488:AL488" si="738">Y487</f>
        <v>1</v>
      </c>
      <c r="Z488" s="816">
        <f t="shared" si="738"/>
        <v>0</v>
      </c>
      <c r="AA488" s="816">
        <f t="shared" si="738"/>
        <v>0</v>
      </c>
      <c r="AB488" s="816">
        <f t="shared" si="738"/>
        <v>0</v>
      </c>
      <c r="AC488" s="816">
        <f t="shared" si="738"/>
        <v>0</v>
      </c>
      <c r="AD488" s="816">
        <f t="shared" si="738"/>
        <v>0</v>
      </c>
      <c r="AE488" s="816">
        <f t="shared" si="738"/>
        <v>0</v>
      </c>
      <c r="AF488" s="816">
        <f t="shared" si="738"/>
        <v>0</v>
      </c>
      <c r="AG488" s="816">
        <f t="shared" si="738"/>
        <v>0</v>
      </c>
      <c r="AH488" s="816">
        <f t="shared" si="738"/>
        <v>0</v>
      </c>
      <c r="AI488" s="816">
        <f t="shared" si="738"/>
        <v>0</v>
      </c>
      <c r="AJ488" s="816">
        <f t="shared" si="738"/>
        <v>0</v>
      </c>
      <c r="AK488" s="816">
        <f t="shared" si="738"/>
        <v>0</v>
      </c>
      <c r="AL488" s="816">
        <f t="shared" si="738"/>
        <v>0</v>
      </c>
      <c r="AM488" s="305"/>
    </row>
    <row r="489" spans="1:43" ht="15.5" outlineLevel="1">
      <c r="A489" s="497"/>
      <c r="B489" s="915"/>
      <c r="C489" s="812"/>
      <c r="D489" s="812"/>
      <c r="E489" s="812"/>
      <c r="F489" s="812"/>
      <c r="G489" s="812"/>
      <c r="H489" s="812"/>
      <c r="I489" s="812"/>
      <c r="J489" s="812"/>
      <c r="K489" s="812"/>
      <c r="L489" s="812"/>
      <c r="M489" s="812"/>
      <c r="N489" s="812"/>
      <c r="O489" s="812"/>
      <c r="P489" s="812"/>
      <c r="Q489" s="812"/>
      <c r="R489" s="812"/>
      <c r="S489" s="812"/>
      <c r="T489" s="812"/>
      <c r="U489" s="812"/>
      <c r="V489" s="812"/>
      <c r="W489" s="812"/>
      <c r="X489" s="812"/>
      <c r="Y489" s="818"/>
      <c r="Z489" s="901"/>
      <c r="AA489" s="901"/>
      <c r="AB489" s="901"/>
      <c r="AC489" s="901"/>
      <c r="AD489" s="901"/>
      <c r="AE489" s="901"/>
      <c r="AF489" s="901"/>
      <c r="AG489" s="901"/>
      <c r="AH489" s="901"/>
      <c r="AI489" s="901"/>
      <c r="AJ489" s="901"/>
      <c r="AK489" s="901"/>
      <c r="AL489" s="901"/>
      <c r="AM489" s="305"/>
    </row>
    <row r="490" spans="1:43" ht="15.5" outlineLevel="1">
      <c r="A490" s="497"/>
      <c r="B490" s="469" t="s">
        <v>499</v>
      </c>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388"/>
      <c r="Z490" s="399"/>
      <c r="AA490" s="399"/>
      <c r="AB490" s="399"/>
      <c r="AC490" s="399"/>
      <c r="AD490" s="399"/>
      <c r="AE490" s="399"/>
      <c r="AF490" s="399"/>
      <c r="AG490" s="399"/>
      <c r="AH490" s="399"/>
      <c r="AI490" s="399"/>
      <c r="AJ490" s="399"/>
      <c r="AK490" s="399"/>
      <c r="AL490" s="399"/>
      <c r="AM490" s="305"/>
    </row>
    <row r="491" spans="1:43" ht="31" outlineLevel="1">
      <c r="A491" s="497">
        <v>25</v>
      </c>
      <c r="B491" s="918" t="s">
        <v>931</v>
      </c>
      <c r="C491" s="812" t="s">
        <v>25</v>
      </c>
      <c r="D491" s="294">
        <v>6906119</v>
      </c>
      <c r="E491" s="294">
        <v>7148034</v>
      </c>
      <c r="F491" s="294">
        <v>7148034</v>
      </c>
      <c r="G491" s="294">
        <v>7148034</v>
      </c>
      <c r="H491" s="294">
        <v>7148034</v>
      </c>
      <c r="I491" s="294">
        <v>6935702</v>
      </c>
      <c r="J491" s="294">
        <v>6935702</v>
      </c>
      <c r="K491" s="294">
        <v>6935702</v>
      </c>
      <c r="L491" s="294">
        <v>6888707</v>
      </c>
      <c r="M491" s="294">
        <v>6888707</v>
      </c>
      <c r="N491" s="294">
        <v>12</v>
      </c>
      <c r="O491" s="294">
        <v>1979</v>
      </c>
      <c r="P491" s="294">
        <v>2103</v>
      </c>
      <c r="Q491" s="294">
        <v>2103</v>
      </c>
      <c r="R491" s="294">
        <v>2103</v>
      </c>
      <c r="S491" s="294">
        <v>2103</v>
      </c>
      <c r="T491" s="294">
        <v>2027</v>
      </c>
      <c r="U491" s="294">
        <v>2027</v>
      </c>
      <c r="V491" s="294">
        <v>2027</v>
      </c>
      <c r="W491" s="294">
        <v>2027</v>
      </c>
      <c r="X491" s="294">
        <v>2027</v>
      </c>
      <c r="Y491" s="865"/>
      <c r="Z491" s="865">
        <v>0.13341889104725504</v>
      </c>
      <c r="AA491" s="865">
        <v>0.85451060658023259</v>
      </c>
      <c r="AB491" s="814"/>
      <c r="AC491" s="814"/>
      <c r="AD491" s="814"/>
      <c r="AE491" s="814"/>
      <c r="AF491" s="391"/>
      <c r="AG491" s="391"/>
      <c r="AH491" s="391"/>
      <c r="AI491" s="391"/>
      <c r="AJ491" s="391"/>
      <c r="AK491" s="391"/>
      <c r="AL491" s="391"/>
      <c r="AM491" s="295">
        <f>SUM(Y491:AL491)</f>
        <v>0.98792949762748761</v>
      </c>
    </row>
    <row r="492" spans="1:43" ht="15.5" outlineLevel="1">
      <c r="A492" s="497"/>
      <c r="B492" s="919" t="s">
        <v>932</v>
      </c>
      <c r="C492" s="917" t="s">
        <v>924</v>
      </c>
      <c r="D492" s="294">
        <v>831068.7149359074</v>
      </c>
      <c r="E492" s="294">
        <f>D492+($G492-$D492)/3</f>
        <v>827878.27730624925</v>
      </c>
      <c r="F492" s="294">
        <f>E492+($G492-$D492)/3</f>
        <v>824687.8396765911</v>
      </c>
      <c r="G492" s="294">
        <v>821497.40204693296</v>
      </c>
      <c r="H492" s="294"/>
      <c r="I492" s="294"/>
      <c r="J492" s="294"/>
      <c r="K492" s="294"/>
      <c r="L492" s="294"/>
      <c r="M492" s="294"/>
      <c r="N492" s="294">
        <f>N491</f>
        <v>12</v>
      </c>
      <c r="O492" s="294">
        <f>D492/D491*O491</f>
        <v>238.14894977311582</v>
      </c>
      <c r="P492" s="294">
        <f>E492/E491*P491</f>
        <v>243.56739449966832</v>
      </c>
      <c r="Q492" s="294">
        <f>F492/F491*Q491</f>
        <v>242.62874614752408</v>
      </c>
      <c r="R492" s="294">
        <f>G492/G491*R491</f>
        <v>241.69009779537981</v>
      </c>
      <c r="S492" s="294"/>
      <c r="T492" s="294"/>
      <c r="U492" s="294"/>
      <c r="V492" s="294"/>
      <c r="W492" s="294"/>
      <c r="X492" s="294"/>
      <c r="Y492" s="816">
        <f>Y491</f>
        <v>0</v>
      </c>
      <c r="Z492" s="816">
        <f>Z491*D491/(D491+D549)</f>
        <v>0.11534386948441867</v>
      </c>
      <c r="AA492" s="816">
        <f>AA491*O491/(O491+O549)</f>
        <v>0.74398437766048409</v>
      </c>
      <c r="AB492" s="816">
        <f t="shared" ref="AB492:AL492" si="739">AB491</f>
        <v>0</v>
      </c>
      <c r="AC492" s="816">
        <f t="shared" si="739"/>
        <v>0</v>
      </c>
      <c r="AD492" s="816">
        <f t="shared" si="739"/>
        <v>0</v>
      </c>
      <c r="AE492" s="816">
        <f>AE549*D549/(D549+D491)</f>
        <v>2.0709676707051313E-2</v>
      </c>
      <c r="AF492" s="816">
        <f>AF549*O549/(O549+O491)</f>
        <v>0.1036078537568231</v>
      </c>
      <c r="AG492" s="816">
        <f t="shared" si="739"/>
        <v>0</v>
      </c>
      <c r="AH492" s="816">
        <f t="shared" si="739"/>
        <v>0</v>
      </c>
      <c r="AI492" s="816">
        <f t="shared" si="739"/>
        <v>0</v>
      </c>
      <c r="AJ492" s="816">
        <f t="shared" si="739"/>
        <v>0</v>
      </c>
      <c r="AK492" s="816">
        <f t="shared" si="739"/>
        <v>0</v>
      </c>
      <c r="AL492" s="816">
        <f t="shared" si="739"/>
        <v>0</v>
      </c>
      <c r="AM492" s="305"/>
    </row>
    <row r="493" spans="1:43" ht="15.5" outlineLevel="1">
      <c r="A493" s="497"/>
      <c r="B493" s="915"/>
      <c r="C493" s="812"/>
      <c r="D493" s="812"/>
      <c r="E493" s="812"/>
      <c r="F493" s="812"/>
      <c r="G493" s="812"/>
      <c r="H493" s="812"/>
      <c r="I493" s="812"/>
      <c r="J493" s="812"/>
      <c r="K493" s="812"/>
      <c r="L493" s="812"/>
      <c r="M493" s="812"/>
      <c r="N493" s="812"/>
      <c r="O493" s="812"/>
      <c r="P493" s="812"/>
      <c r="Q493" s="812"/>
      <c r="R493" s="812"/>
      <c r="S493" s="812"/>
      <c r="T493" s="812"/>
      <c r="U493" s="812"/>
      <c r="V493" s="812"/>
      <c r="W493" s="812"/>
      <c r="X493" s="812"/>
      <c r="Y493" s="818"/>
      <c r="Z493" s="901"/>
      <c r="AA493" s="901"/>
      <c r="AB493" s="901"/>
      <c r="AC493" s="901"/>
      <c r="AD493" s="901"/>
      <c r="AE493" s="901"/>
      <c r="AF493" s="901"/>
      <c r="AG493" s="901"/>
      <c r="AH493" s="901"/>
      <c r="AI493" s="901"/>
      <c r="AJ493" s="901"/>
      <c r="AK493" s="901"/>
      <c r="AL493" s="901"/>
      <c r="AM493" s="305"/>
    </row>
    <row r="494" spans="1:43" ht="31" outlineLevel="1">
      <c r="A494" s="497">
        <v>26</v>
      </c>
      <c r="B494" s="918" t="s">
        <v>925</v>
      </c>
      <c r="C494" s="812" t="s">
        <v>25</v>
      </c>
      <c r="D494" s="294">
        <v>1378032</v>
      </c>
      <c r="E494" s="294">
        <v>1413479</v>
      </c>
      <c r="F494" s="294">
        <v>1413479</v>
      </c>
      <c r="G494" s="294">
        <v>1413479</v>
      </c>
      <c r="H494" s="294">
        <v>1413479</v>
      </c>
      <c r="I494" s="294">
        <v>1187181</v>
      </c>
      <c r="J494" s="294">
        <v>1187181</v>
      </c>
      <c r="K494" s="294">
        <v>1187181</v>
      </c>
      <c r="L494" s="294">
        <v>1187181</v>
      </c>
      <c r="M494" s="294">
        <v>1187181</v>
      </c>
      <c r="N494" s="294">
        <v>12</v>
      </c>
      <c r="O494" s="294">
        <f>'8.  Streetlighting'!F27</f>
        <v>251.12203718864166</v>
      </c>
      <c r="P494" s="294">
        <f>'8.  Streetlighting'!G27</f>
        <v>298.33533958929996</v>
      </c>
      <c r="Q494" s="294">
        <f>'8.  Streetlighting'!H27</f>
        <v>298.33533958929996</v>
      </c>
      <c r="R494" s="294">
        <f>'8.  Streetlighting'!I27</f>
        <v>298.33533958929996</v>
      </c>
      <c r="S494" s="294"/>
      <c r="T494" s="294"/>
      <c r="U494" s="294"/>
      <c r="V494" s="294"/>
      <c r="W494" s="294"/>
      <c r="X494" s="294"/>
      <c r="Y494" s="865"/>
      <c r="Z494" s="814"/>
      <c r="AA494" s="814"/>
      <c r="AB494" s="814"/>
      <c r="AC494" s="814">
        <v>1</v>
      </c>
      <c r="AD494" s="814"/>
      <c r="AE494" s="814"/>
      <c r="AF494" s="391"/>
      <c r="AG494" s="391"/>
      <c r="AH494" s="391"/>
      <c r="AI494" s="391"/>
      <c r="AJ494" s="391"/>
      <c r="AK494" s="391"/>
      <c r="AL494" s="391"/>
      <c r="AM494" s="295">
        <f>SUM(Y494:AL494)</f>
        <v>1</v>
      </c>
    </row>
    <row r="495" spans="1:43" ht="15.5" outlineLevel="1">
      <c r="A495" s="497"/>
      <c r="B495" s="919" t="s">
        <v>932</v>
      </c>
      <c r="C495" s="812" t="s">
        <v>924</v>
      </c>
      <c r="D495" s="294"/>
      <c r="E495" s="294"/>
      <c r="F495" s="294"/>
      <c r="G495" s="294"/>
      <c r="H495" s="294"/>
      <c r="I495" s="294"/>
      <c r="J495" s="294"/>
      <c r="K495" s="294"/>
      <c r="L495" s="294"/>
      <c r="M495" s="294"/>
      <c r="N495" s="294">
        <f>N494</f>
        <v>12</v>
      </c>
      <c r="O495" s="294"/>
      <c r="P495" s="294"/>
      <c r="Q495" s="294"/>
      <c r="R495" s="294"/>
      <c r="S495" s="294"/>
      <c r="T495" s="294"/>
      <c r="U495" s="294"/>
      <c r="V495" s="294"/>
      <c r="W495" s="294"/>
      <c r="X495" s="294"/>
      <c r="Y495" s="816">
        <f>Y494</f>
        <v>0</v>
      </c>
      <c r="Z495" s="816">
        <f t="shared" ref="Z495:AL495" si="740">Z494</f>
        <v>0</v>
      </c>
      <c r="AA495" s="816">
        <f t="shared" si="740"/>
        <v>0</v>
      </c>
      <c r="AB495" s="816">
        <f t="shared" si="740"/>
        <v>0</v>
      </c>
      <c r="AC495" s="816">
        <f t="shared" si="740"/>
        <v>1</v>
      </c>
      <c r="AD495" s="816">
        <f t="shared" si="740"/>
        <v>0</v>
      </c>
      <c r="AE495" s="816">
        <f t="shared" si="740"/>
        <v>0</v>
      </c>
      <c r="AF495" s="816">
        <f t="shared" si="740"/>
        <v>0</v>
      </c>
      <c r="AG495" s="816">
        <f t="shared" si="740"/>
        <v>0</v>
      </c>
      <c r="AH495" s="816">
        <f t="shared" si="740"/>
        <v>0</v>
      </c>
      <c r="AI495" s="816">
        <f t="shared" si="740"/>
        <v>0</v>
      </c>
      <c r="AJ495" s="816">
        <f t="shared" si="740"/>
        <v>0</v>
      </c>
      <c r="AK495" s="816">
        <f t="shared" si="740"/>
        <v>0</v>
      </c>
      <c r="AL495" s="816">
        <f t="shared" si="740"/>
        <v>0</v>
      </c>
      <c r="AM495" s="305"/>
    </row>
    <row r="496" spans="1:43" ht="15.5" outlineLevel="1">
      <c r="A496" s="497"/>
      <c r="B496" s="915"/>
      <c r="C496" s="812"/>
      <c r="D496" s="812"/>
      <c r="E496" s="812"/>
      <c r="F496" s="812"/>
      <c r="G496" s="812"/>
      <c r="H496" s="812"/>
      <c r="I496" s="812"/>
      <c r="J496" s="812"/>
      <c r="K496" s="812"/>
      <c r="L496" s="812"/>
      <c r="M496" s="812"/>
      <c r="N496" s="812"/>
      <c r="O496" s="812"/>
      <c r="P496" s="812"/>
      <c r="Q496" s="812"/>
      <c r="R496" s="812"/>
      <c r="S496" s="812"/>
      <c r="T496" s="812"/>
      <c r="U496" s="812"/>
      <c r="V496" s="812"/>
      <c r="W496" s="812"/>
      <c r="X496" s="812"/>
      <c r="Y496" s="818"/>
      <c r="Z496" s="901"/>
      <c r="AA496" s="901"/>
      <c r="AB496" s="901"/>
      <c r="AC496" s="901"/>
      <c r="AD496" s="901"/>
      <c r="AE496" s="901"/>
      <c r="AF496" s="901"/>
      <c r="AG496" s="901"/>
      <c r="AH496" s="901"/>
      <c r="AI496" s="901"/>
      <c r="AJ496" s="901"/>
      <c r="AK496" s="901"/>
      <c r="AL496" s="901"/>
      <c r="AM496" s="305"/>
    </row>
    <row r="497" spans="1:39" ht="31" outlineLevel="1">
      <c r="A497" s="497">
        <v>27</v>
      </c>
      <c r="B497" s="914" t="s">
        <v>119</v>
      </c>
      <c r="C497" s="812" t="s">
        <v>25</v>
      </c>
      <c r="D497" s="294">
        <v>652962</v>
      </c>
      <c r="E497" s="294">
        <v>652962</v>
      </c>
      <c r="F497" s="294">
        <v>652899</v>
      </c>
      <c r="G497" s="294">
        <v>652539</v>
      </c>
      <c r="H497" s="294">
        <v>592764</v>
      </c>
      <c r="I497" s="294">
        <v>439021</v>
      </c>
      <c r="J497" s="294">
        <v>273355</v>
      </c>
      <c r="K497" s="294">
        <v>211736</v>
      </c>
      <c r="L497" s="294">
        <v>144769</v>
      </c>
      <c r="M497" s="294">
        <v>43771</v>
      </c>
      <c r="N497" s="294">
        <v>12</v>
      </c>
      <c r="O497" s="294">
        <v>130</v>
      </c>
      <c r="P497" s="294">
        <v>130</v>
      </c>
      <c r="Q497" s="294">
        <v>130</v>
      </c>
      <c r="R497" s="294">
        <v>130</v>
      </c>
      <c r="S497" s="294">
        <v>122</v>
      </c>
      <c r="T497" s="294">
        <v>99</v>
      </c>
      <c r="U497" s="294">
        <v>73</v>
      </c>
      <c r="V497" s="294">
        <v>59</v>
      </c>
      <c r="W497" s="294">
        <v>42</v>
      </c>
      <c r="X497" s="294">
        <v>14</v>
      </c>
      <c r="Y497" s="865"/>
      <c r="Z497" s="814">
        <v>0.9369142607538834</v>
      </c>
      <c r="AA497" s="814">
        <v>6.091344153141906E-2</v>
      </c>
      <c r="AB497" s="814"/>
      <c r="AC497" s="814"/>
      <c r="AD497" s="814"/>
      <c r="AE497" s="814"/>
      <c r="AF497" s="391"/>
      <c r="AG497" s="391"/>
      <c r="AH497" s="391"/>
      <c r="AI497" s="391"/>
      <c r="AJ497" s="391"/>
      <c r="AK497" s="391"/>
      <c r="AL497" s="391"/>
      <c r="AM497" s="295">
        <f>SUM(Y497:AL497)</f>
        <v>0.99782770228530249</v>
      </c>
    </row>
    <row r="498" spans="1:39" ht="15.5" outlineLevel="1">
      <c r="A498" s="497"/>
      <c r="B498" s="915" t="s">
        <v>308</v>
      </c>
      <c r="C498" s="917" t="s">
        <v>924</v>
      </c>
      <c r="D498" s="294">
        <v>11473.204072415794</v>
      </c>
      <c r="E498" s="294">
        <f>D498+($G498-$D498)/3</f>
        <v>10100.389142500044</v>
      </c>
      <c r="F498" s="294">
        <f>E498+($G498-$D498)/3</f>
        <v>8727.5742125842953</v>
      </c>
      <c r="G498" s="294">
        <v>7354.7592826685459</v>
      </c>
      <c r="H498" s="294"/>
      <c r="I498" s="294"/>
      <c r="J498" s="294"/>
      <c r="K498" s="294"/>
      <c r="L498" s="294"/>
      <c r="M498" s="294"/>
      <c r="N498" s="294">
        <f>N497</f>
        <v>12</v>
      </c>
      <c r="O498" s="294">
        <f>D498/D497*O497</f>
        <v>2.2842317461261961</v>
      </c>
      <c r="P498" s="294">
        <f>E498/E497*P497</f>
        <v>2.0109142469623129</v>
      </c>
      <c r="Q498" s="294">
        <f>F498/F497*Q497</f>
        <v>1.7377644132338361</v>
      </c>
      <c r="R498" s="294">
        <f>G498/G497*R497</f>
        <v>1.4652284487929625</v>
      </c>
      <c r="S498" s="294"/>
      <c r="T498" s="294"/>
      <c r="U498" s="294"/>
      <c r="V498" s="294"/>
      <c r="W498" s="294"/>
      <c r="X498" s="294"/>
      <c r="Y498" s="816">
        <f>Y497</f>
        <v>0</v>
      </c>
      <c r="Z498" s="816">
        <f>Z497</f>
        <v>0.9369142607538834</v>
      </c>
      <c r="AA498" s="816">
        <f>AA497</f>
        <v>6.091344153141906E-2</v>
      </c>
      <c r="AB498" s="816">
        <f>AB497</f>
        <v>0</v>
      </c>
      <c r="AC498" s="816">
        <f t="shared" ref="AC498:AL498" si="741">AC497</f>
        <v>0</v>
      </c>
      <c r="AD498" s="816">
        <f t="shared" si="741"/>
        <v>0</v>
      </c>
      <c r="AE498" s="816">
        <f t="shared" si="741"/>
        <v>0</v>
      </c>
      <c r="AF498" s="816">
        <f t="shared" si="741"/>
        <v>0</v>
      </c>
      <c r="AG498" s="816">
        <f t="shared" si="741"/>
        <v>0</v>
      </c>
      <c r="AH498" s="816">
        <f t="shared" si="741"/>
        <v>0</v>
      </c>
      <c r="AI498" s="816">
        <f t="shared" si="741"/>
        <v>0</v>
      </c>
      <c r="AJ498" s="816">
        <f t="shared" si="741"/>
        <v>0</v>
      </c>
      <c r="AK498" s="816">
        <f t="shared" si="741"/>
        <v>0</v>
      </c>
      <c r="AL498" s="816">
        <f t="shared" si="741"/>
        <v>0</v>
      </c>
      <c r="AM498" s="305"/>
    </row>
    <row r="499" spans="1:39" ht="15.5" outlineLevel="1">
      <c r="A499" s="497"/>
      <c r="B499" s="405"/>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388"/>
      <c r="Z499" s="399"/>
      <c r="AA499" s="399"/>
      <c r="AB499" s="399"/>
      <c r="AC499" s="399"/>
      <c r="AD499" s="399"/>
      <c r="AE499" s="399"/>
      <c r="AF499" s="399"/>
      <c r="AG499" s="399"/>
      <c r="AH499" s="399"/>
      <c r="AI499" s="399"/>
      <c r="AJ499" s="399"/>
      <c r="AK499" s="399"/>
      <c r="AL499" s="399"/>
      <c r="AM499" s="305"/>
    </row>
    <row r="500" spans="1:39" ht="31" hidden="1" outlineLevel="1">
      <c r="A500" s="497">
        <v>28</v>
      </c>
      <c r="B500" s="402" t="s">
        <v>120</v>
      </c>
      <c r="C500" s="290" t="s">
        <v>25</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0"/>
      <c r="Z500" s="386"/>
      <c r="AA500" s="386"/>
      <c r="AB500" s="386"/>
      <c r="AC500" s="386"/>
      <c r="AD500" s="386"/>
      <c r="AE500" s="386"/>
      <c r="AF500" s="391"/>
      <c r="AG500" s="391"/>
      <c r="AH500" s="391"/>
      <c r="AI500" s="391"/>
      <c r="AJ500" s="391"/>
      <c r="AK500" s="391"/>
      <c r="AL500" s="391"/>
      <c r="AM500" s="295">
        <f>SUM(Y500:AL500)</f>
        <v>0</v>
      </c>
    </row>
    <row r="501" spans="1:39" ht="15.5" hidden="1" outlineLevel="1">
      <c r="A501" s="497"/>
      <c r="B501" s="405" t="s">
        <v>308</v>
      </c>
      <c r="C501" s="290" t="s">
        <v>163</v>
      </c>
      <c r="D501" s="294"/>
      <c r="E501" s="294"/>
      <c r="F501" s="294"/>
      <c r="G501" s="294"/>
      <c r="H501" s="294"/>
      <c r="I501" s="294"/>
      <c r="J501" s="294"/>
      <c r="K501" s="294"/>
      <c r="L501" s="294"/>
      <c r="M501" s="294"/>
      <c r="N501" s="294">
        <f>N500</f>
        <v>12</v>
      </c>
      <c r="O501" s="294"/>
      <c r="P501" s="294"/>
      <c r="Q501" s="294"/>
      <c r="R501" s="294"/>
      <c r="S501" s="294"/>
      <c r="T501" s="294"/>
      <c r="U501" s="294"/>
      <c r="V501" s="294"/>
      <c r="W501" s="294"/>
      <c r="X501" s="294"/>
      <c r="Y501" s="387">
        <f>Y500</f>
        <v>0</v>
      </c>
      <c r="Z501" s="387">
        <f t="shared" ref="Z501" si="742">Z500</f>
        <v>0</v>
      </c>
      <c r="AA501" s="387">
        <f t="shared" ref="AA501" si="743">AA500</f>
        <v>0</v>
      </c>
      <c r="AB501" s="387">
        <f t="shared" ref="AB501" si="744">AB500</f>
        <v>0</v>
      </c>
      <c r="AC501" s="387">
        <f t="shared" ref="AC501" si="745">AC500</f>
        <v>0</v>
      </c>
      <c r="AD501" s="387">
        <f t="shared" ref="AD501" si="746">AD500</f>
        <v>0</v>
      </c>
      <c r="AE501" s="387">
        <f t="shared" ref="AE501" si="747">AE500</f>
        <v>0</v>
      </c>
      <c r="AF501" s="387">
        <f t="shared" ref="AF501" si="748">AF500</f>
        <v>0</v>
      </c>
      <c r="AG501" s="387">
        <f t="shared" ref="AG501" si="749">AG500</f>
        <v>0</v>
      </c>
      <c r="AH501" s="387">
        <f t="shared" ref="AH501" si="750">AH500</f>
        <v>0</v>
      </c>
      <c r="AI501" s="387">
        <f t="shared" ref="AI501" si="751">AI500</f>
        <v>0</v>
      </c>
      <c r="AJ501" s="387">
        <f t="shared" ref="AJ501" si="752">AJ500</f>
        <v>0</v>
      </c>
      <c r="AK501" s="387">
        <f t="shared" ref="AK501" si="753">AK500</f>
        <v>0</v>
      </c>
      <c r="AL501" s="387">
        <f t="shared" ref="AL501" si="754">AL500</f>
        <v>0</v>
      </c>
      <c r="AM501" s="305"/>
    </row>
    <row r="502" spans="1:39" ht="15.5" hidden="1" outlineLevel="1">
      <c r="A502" s="497"/>
      <c r="B502" s="405"/>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388"/>
      <c r="Z502" s="399"/>
      <c r="AA502" s="399"/>
      <c r="AB502" s="399"/>
      <c r="AC502" s="399"/>
      <c r="AD502" s="399"/>
      <c r="AE502" s="399"/>
      <c r="AF502" s="399"/>
      <c r="AG502" s="399"/>
      <c r="AH502" s="399"/>
      <c r="AI502" s="399"/>
      <c r="AJ502" s="399"/>
      <c r="AK502" s="399"/>
      <c r="AL502" s="399"/>
      <c r="AM502" s="305"/>
    </row>
    <row r="503" spans="1:39" ht="31" hidden="1" outlineLevel="1">
      <c r="A503" s="497">
        <v>29</v>
      </c>
      <c r="B503" s="402" t="s">
        <v>121</v>
      </c>
      <c r="C503" s="290" t="s">
        <v>25</v>
      </c>
      <c r="D503" s="294"/>
      <c r="E503" s="294"/>
      <c r="F503" s="294"/>
      <c r="G503" s="294"/>
      <c r="H503" s="294"/>
      <c r="I503" s="294"/>
      <c r="J503" s="294"/>
      <c r="K503" s="294"/>
      <c r="L503" s="294"/>
      <c r="M503" s="294"/>
      <c r="N503" s="294">
        <v>3</v>
      </c>
      <c r="O503" s="294"/>
      <c r="P503" s="294"/>
      <c r="Q503" s="294"/>
      <c r="R503" s="294"/>
      <c r="S503" s="294"/>
      <c r="T503" s="294"/>
      <c r="U503" s="294"/>
      <c r="V503" s="294"/>
      <c r="W503" s="294"/>
      <c r="X503" s="294"/>
      <c r="Y503" s="400"/>
      <c r="Z503" s="386"/>
      <c r="AA503" s="386"/>
      <c r="AB503" s="386"/>
      <c r="AC503" s="386"/>
      <c r="AD503" s="386"/>
      <c r="AE503" s="386"/>
      <c r="AF503" s="391"/>
      <c r="AG503" s="391"/>
      <c r="AH503" s="391"/>
      <c r="AI503" s="391"/>
      <c r="AJ503" s="391"/>
      <c r="AK503" s="391"/>
      <c r="AL503" s="391"/>
      <c r="AM503" s="295">
        <f>SUM(Y503:AL503)</f>
        <v>0</v>
      </c>
    </row>
    <row r="504" spans="1:39" ht="15.5" hidden="1" outlineLevel="1">
      <c r="A504" s="497"/>
      <c r="B504" s="405" t="s">
        <v>308</v>
      </c>
      <c r="C504" s="290" t="s">
        <v>163</v>
      </c>
      <c r="D504" s="294"/>
      <c r="E504" s="294"/>
      <c r="F504" s="294"/>
      <c r="G504" s="294"/>
      <c r="H504" s="294"/>
      <c r="I504" s="294"/>
      <c r="J504" s="294"/>
      <c r="K504" s="294"/>
      <c r="L504" s="294"/>
      <c r="M504" s="294"/>
      <c r="N504" s="294">
        <f>N503</f>
        <v>3</v>
      </c>
      <c r="O504" s="294"/>
      <c r="P504" s="294"/>
      <c r="Q504" s="294"/>
      <c r="R504" s="294"/>
      <c r="S504" s="294"/>
      <c r="T504" s="294"/>
      <c r="U504" s="294"/>
      <c r="V504" s="294"/>
      <c r="W504" s="294"/>
      <c r="X504" s="294"/>
      <c r="Y504" s="387">
        <f>Y503</f>
        <v>0</v>
      </c>
      <c r="Z504" s="387">
        <f t="shared" ref="Z504" si="755">Z503</f>
        <v>0</v>
      </c>
      <c r="AA504" s="387">
        <f t="shared" ref="AA504" si="756">AA503</f>
        <v>0</v>
      </c>
      <c r="AB504" s="387">
        <f t="shared" ref="AB504" si="757">AB503</f>
        <v>0</v>
      </c>
      <c r="AC504" s="387">
        <f t="shared" ref="AC504" si="758">AC503</f>
        <v>0</v>
      </c>
      <c r="AD504" s="387">
        <f t="shared" ref="AD504" si="759">AD503</f>
        <v>0</v>
      </c>
      <c r="AE504" s="387">
        <f t="shared" ref="AE504" si="760">AE503</f>
        <v>0</v>
      </c>
      <c r="AF504" s="387">
        <f t="shared" ref="AF504" si="761">AF503</f>
        <v>0</v>
      </c>
      <c r="AG504" s="387">
        <f t="shared" ref="AG504" si="762">AG503</f>
        <v>0</v>
      </c>
      <c r="AH504" s="387">
        <f t="shared" ref="AH504" si="763">AH503</f>
        <v>0</v>
      </c>
      <c r="AI504" s="387">
        <f t="shared" ref="AI504" si="764">AI503</f>
        <v>0</v>
      </c>
      <c r="AJ504" s="387">
        <f t="shared" ref="AJ504" si="765">AJ503</f>
        <v>0</v>
      </c>
      <c r="AK504" s="387">
        <f t="shared" ref="AK504" si="766">AK503</f>
        <v>0</v>
      </c>
      <c r="AL504" s="387">
        <f t="shared" ref="AL504" si="767">AL503</f>
        <v>0</v>
      </c>
      <c r="AM504" s="305"/>
    </row>
    <row r="505" spans="1:39" ht="15.5" hidden="1" outlineLevel="1">
      <c r="A505" s="497"/>
      <c r="B505" s="405"/>
      <c r="C505" s="290"/>
      <c r="D505" s="290"/>
      <c r="E505" s="290"/>
      <c r="F505" s="290"/>
      <c r="G505" s="290"/>
      <c r="H505" s="290"/>
      <c r="I505" s="290"/>
      <c r="J505" s="290"/>
      <c r="K505" s="290"/>
      <c r="L505" s="290"/>
      <c r="M505" s="290"/>
      <c r="N505" s="290"/>
      <c r="O505" s="290"/>
      <c r="P505" s="290"/>
      <c r="Q505" s="290"/>
      <c r="R505" s="290"/>
      <c r="S505" s="290"/>
      <c r="T505" s="290"/>
      <c r="U505" s="290"/>
      <c r="V505" s="290"/>
      <c r="W505" s="290"/>
      <c r="X505" s="290"/>
      <c r="Y505" s="388"/>
      <c r="Z505" s="399"/>
      <c r="AA505" s="399"/>
      <c r="AB505" s="399"/>
      <c r="AC505" s="399"/>
      <c r="AD505" s="399"/>
      <c r="AE505" s="399"/>
      <c r="AF505" s="399"/>
      <c r="AG505" s="399"/>
      <c r="AH505" s="399"/>
      <c r="AI505" s="399"/>
      <c r="AJ505" s="399"/>
      <c r="AK505" s="399"/>
      <c r="AL505" s="399"/>
      <c r="AM505" s="305"/>
    </row>
    <row r="506" spans="1:39" ht="31" outlineLevel="1">
      <c r="A506" s="497">
        <v>30</v>
      </c>
      <c r="B506" s="402" t="s">
        <v>122</v>
      </c>
      <c r="C506" s="812" t="s">
        <v>25</v>
      </c>
      <c r="D506" s="294">
        <v>195975</v>
      </c>
      <c r="E506" s="294">
        <v>195975</v>
      </c>
      <c r="F506" s="294">
        <v>195975</v>
      </c>
      <c r="G506" s="294">
        <v>195975</v>
      </c>
      <c r="H506" s="294">
        <v>195975</v>
      </c>
      <c r="I506" s="294">
        <v>195975</v>
      </c>
      <c r="J506" s="294">
        <v>195975</v>
      </c>
      <c r="K506" s="294">
        <v>195975</v>
      </c>
      <c r="L506" s="294">
        <v>195975</v>
      </c>
      <c r="M506" s="294">
        <v>195975</v>
      </c>
      <c r="N506" s="294">
        <v>12</v>
      </c>
      <c r="O506" s="294">
        <v>21</v>
      </c>
      <c r="P506" s="294">
        <v>21</v>
      </c>
      <c r="Q506" s="294">
        <v>21</v>
      </c>
      <c r="R506" s="294">
        <v>21</v>
      </c>
      <c r="S506" s="294">
        <v>21</v>
      </c>
      <c r="T506" s="294">
        <v>21</v>
      </c>
      <c r="U506" s="294">
        <v>21</v>
      </c>
      <c r="V506" s="294">
        <v>21</v>
      </c>
      <c r="W506" s="294">
        <v>21</v>
      </c>
      <c r="X506" s="294">
        <v>21</v>
      </c>
      <c r="Y506" s="865"/>
      <c r="Z506" s="814"/>
      <c r="AA506" s="814">
        <v>1</v>
      </c>
      <c r="AB506" s="814"/>
      <c r="AC506" s="814"/>
      <c r="AD506" s="814"/>
      <c r="AE506" s="814"/>
      <c r="AF506" s="391"/>
      <c r="AG506" s="391"/>
      <c r="AH506" s="391"/>
      <c r="AI506" s="391"/>
      <c r="AJ506" s="391"/>
      <c r="AK506" s="391"/>
      <c r="AL506" s="391"/>
      <c r="AM506" s="295">
        <f>SUM(Y506:AL506)</f>
        <v>1</v>
      </c>
    </row>
    <row r="507" spans="1:39" ht="15.5" outlineLevel="1">
      <c r="A507" s="497"/>
      <c r="B507" s="405" t="s">
        <v>308</v>
      </c>
      <c r="C507" s="290" t="s">
        <v>163</v>
      </c>
      <c r="D507" s="294"/>
      <c r="E507" s="294"/>
      <c r="F507" s="294"/>
      <c r="G507" s="294"/>
      <c r="H507" s="294"/>
      <c r="I507" s="294"/>
      <c r="J507" s="294"/>
      <c r="K507" s="294"/>
      <c r="L507" s="294"/>
      <c r="M507" s="294"/>
      <c r="N507" s="294">
        <f>N506</f>
        <v>12</v>
      </c>
      <c r="O507" s="294"/>
      <c r="P507" s="294"/>
      <c r="Q507" s="294"/>
      <c r="R507" s="294"/>
      <c r="S507" s="294"/>
      <c r="T507" s="294"/>
      <c r="U507" s="294"/>
      <c r="V507" s="294"/>
      <c r="W507" s="294"/>
      <c r="X507" s="294"/>
      <c r="Y507" s="387">
        <f>Y506</f>
        <v>0</v>
      </c>
      <c r="Z507" s="387">
        <f t="shared" ref="Z507" si="768">Z506</f>
        <v>0</v>
      </c>
      <c r="AA507" s="387">
        <f t="shared" ref="AA507" si="769">AA506</f>
        <v>1</v>
      </c>
      <c r="AB507" s="387">
        <f t="shared" ref="AB507" si="770">AB506</f>
        <v>0</v>
      </c>
      <c r="AC507" s="387">
        <f t="shared" ref="AC507" si="771">AC506</f>
        <v>0</v>
      </c>
      <c r="AD507" s="387">
        <f t="shared" ref="AD507" si="772">AD506</f>
        <v>0</v>
      </c>
      <c r="AE507" s="387">
        <f t="shared" ref="AE507" si="773">AE506</f>
        <v>0</v>
      </c>
      <c r="AF507" s="387">
        <f t="shared" ref="AF507" si="774">AF506</f>
        <v>0</v>
      </c>
      <c r="AG507" s="387">
        <f t="shared" ref="AG507" si="775">AG506</f>
        <v>0</v>
      </c>
      <c r="AH507" s="387">
        <f t="shared" ref="AH507" si="776">AH506</f>
        <v>0</v>
      </c>
      <c r="AI507" s="387">
        <f t="shared" ref="AI507" si="777">AI506</f>
        <v>0</v>
      </c>
      <c r="AJ507" s="387">
        <f t="shared" ref="AJ507" si="778">AJ506</f>
        <v>0</v>
      </c>
      <c r="AK507" s="387">
        <f t="shared" ref="AK507" si="779">AK506</f>
        <v>0</v>
      </c>
      <c r="AL507" s="387">
        <f t="shared" ref="AL507" si="780">AL506</f>
        <v>0</v>
      </c>
      <c r="AM507" s="305"/>
    </row>
    <row r="508" spans="1:39" ht="15.5" outlineLevel="1">
      <c r="A508" s="497"/>
      <c r="B508" s="405"/>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388"/>
      <c r="Z508" s="399"/>
      <c r="AA508" s="399"/>
      <c r="AB508" s="399"/>
      <c r="AC508" s="399"/>
      <c r="AD508" s="399"/>
      <c r="AE508" s="399"/>
      <c r="AF508" s="399"/>
      <c r="AG508" s="399"/>
      <c r="AH508" s="399"/>
      <c r="AI508" s="399"/>
      <c r="AJ508" s="399"/>
      <c r="AK508" s="399"/>
      <c r="AL508" s="399"/>
      <c r="AM508" s="305"/>
    </row>
    <row r="509" spans="1:39" ht="31" hidden="1" outlineLevel="1">
      <c r="A509" s="497">
        <v>31</v>
      </c>
      <c r="B509" s="402" t="s">
        <v>123</v>
      </c>
      <c r="C509" s="290" t="s">
        <v>25</v>
      </c>
      <c r="D509" s="294"/>
      <c r="E509" s="294"/>
      <c r="F509" s="294"/>
      <c r="G509" s="294"/>
      <c r="H509" s="294"/>
      <c r="I509" s="294"/>
      <c r="J509" s="294"/>
      <c r="K509" s="294"/>
      <c r="L509" s="294"/>
      <c r="M509" s="294"/>
      <c r="N509" s="294">
        <v>12</v>
      </c>
      <c r="O509" s="294"/>
      <c r="P509" s="294"/>
      <c r="Q509" s="294"/>
      <c r="R509" s="294"/>
      <c r="S509" s="294"/>
      <c r="T509" s="294"/>
      <c r="U509" s="294"/>
      <c r="V509" s="294"/>
      <c r="W509" s="294"/>
      <c r="X509" s="294"/>
      <c r="Y509" s="400"/>
      <c r="Z509" s="386"/>
      <c r="AA509" s="386"/>
      <c r="AB509" s="386"/>
      <c r="AC509" s="386"/>
      <c r="AD509" s="386"/>
      <c r="AE509" s="386"/>
      <c r="AF509" s="391"/>
      <c r="AG509" s="391"/>
      <c r="AH509" s="391"/>
      <c r="AI509" s="391"/>
      <c r="AJ509" s="391"/>
      <c r="AK509" s="391"/>
      <c r="AL509" s="391"/>
      <c r="AM509" s="295">
        <f>SUM(Y509:AL509)</f>
        <v>0</v>
      </c>
    </row>
    <row r="510" spans="1:39" ht="15.5" hidden="1" outlineLevel="1">
      <c r="A510" s="497"/>
      <c r="B510" s="405" t="s">
        <v>308</v>
      </c>
      <c r="C510" s="290" t="s">
        <v>163</v>
      </c>
      <c r="D510" s="294"/>
      <c r="E510" s="294"/>
      <c r="F510" s="294"/>
      <c r="G510" s="294"/>
      <c r="H510" s="294"/>
      <c r="I510" s="294"/>
      <c r="J510" s="294"/>
      <c r="K510" s="294"/>
      <c r="L510" s="294"/>
      <c r="M510" s="294"/>
      <c r="N510" s="294">
        <f>N509</f>
        <v>12</v>
      </c>
      <c r="O510" s="294"/>
      <c r="P510" s="294"/>
      <c r="Q510" s="294"/>
      <c r="R510" s="294"/>
      <c r="S510" s="294"/>
      <c r="T510" s="294"/>
      <c r="U510" s="294"/>
      <c r="V510" s="294"/>
      <c r="W510" s="294"/>
      <c r="X510" s="294"/>
      <c r="Y510" s="387">
        <f>Y509</f>
        <v>0</v>
      </c>
      <c r="Z510" s="387">
        <f t="shared" ref="Z510" si="781">Z509</f>
        <v>0</v>
      </c>
      <c r="AA510" s="387">
        <f t="shared" ref="AA510" si="782">AA509</f>
        <v>0</v>
      </c>
      <c r="AB510" s="387">
        <f t="shared" ref="AB510" si="783">AB509</f>
        <v>0</v>
      </c>
      <c r="AC510" s="387">
        <f t="shared" ref="AC510" si="784">AC509</f>
        <v>0</v>
      </c>
      <c r="AD510" s="387">
        <f t="shared" ref="AD510" si="785">AD509</f>
        <v>0</v>
      </c>
      <c r="AE510" s="387">
        <f t="shared" ref="AE510" si="786">AE509</f>
        <v>0</v>
      </c>
      <c r="AF510" s="387">
        <f t="shared" ref="AF510" si="787">AF509</f>
        <v>0</v>
      </c>
      <c r="AG510" s="387">
        <f t="shared" ref="AG510" si="788">AG509</f>
        <v>0</v>
      </c>
      <c r="AH510" s="387">
        <f t="shared" ref="AH510" si="789">AH509</f>
        <v>0</v>
      </c>
      <c r="AI510" s="387">
        <f t="shared" ref="AI510" si="790">AI509</f>
        <v>0</v>
      </c>
      <c r="AJ510" s="387">
        <f t="shared" ref="AJ510" si="791">AJ509</f>
        <v>0</v>
      </c>
      <c r="AK510" s="387">
        <f t="shared" ref="AK510" si="792">AK509</f>
        <v>0</v>
      </c>
      <c r="AL510" s="387">
        <f t="shared" ref="AL510" si="793">AL509</f>
        <v>0</v>
      </c>
      <c r="AM510" s="305"/>
    </row>
    <row r="511" spans="1:39" ht="15.5" hidden="1" outlineLevel="1">
      <c r="A511" s="497"/>
      <c r="B511" s="402"/>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388"/>
      <c r="Z511" s="399"/>
      <c r="AA511" s="399"/>
      <c r="AB511" s="399"/>
      <c r="AC511" s="399"/>
      <c r="AD511" s="399"/>
      <c r="AE511" s="399"/>
      <c r="AF511" s="399"/>
      <c r="AG511" s="399"/>
      <c r="AH511" s="399"/>
      <c r="AI511" s="399"/>
      <c r="AJ511" s="399"/>
      <c r="AK511" s="399"/>
      <c r="AL511" s="399"/>
      <c r="AM511" s="305"/>
    </row>
    <row r="512" spans="1:39" ht="15.5" hidden="1" outlineLevel="1">
      <c r="A512" s="497">
        <v>32</v>
      </c>
      <c r="B512" s="402" t="s">
        <v>124</v>
      </c>
      <c r="C512" s="290" t="s">
        <v>25</v>
      </c>
      <c r="D512" s="294"/>
      <c r="E512" s="294"/>
      <c r="F512" s="294"/>
      <c r="G512" s="294"/>
      <c r="H512" s="294"/>
      <c r="I512" s="294"/>
      <c r="J512" s="294"/>
      <c r="K512" s="294"/>
      <c r="L512" s="294"/>
      <c r="M512" s="294"/>
      <c r="N512" s="294">
        <v>12</v>
      </c>
      <c r="O512" s="294"/>
      <c r="P512" s="294"/>
      <c r="Q512" s="294"/>
      <c r="R512" s="294"/>
      <c r="S512" s="294"/>
      <c r="T512" s="294"/>
      <c r="U512" s="294"/>
      <c r="V512" s="294"/>
      <c r="W512" s="294"/>
      <c r="X512" s="294"/>
      <c r="Y512" s="400"/>
      <c r="Z512" s="386"/>
      <c r="AA512" s="386"/>
      <c r="AB512" s="386"/>
      <c r="AC512" s="386"/>
      <c r="AD512" s="386"/>
      <c r="AE512" s="386"/>
      <c r="AF512" s="391"/>
      <c r="AG512" s="391"/>
      <c r="AH512" s="391"/>
      <c r="AI512" s="391"/>
      <c r="AJ512" s="391"/>
      <c r="AK512" s="391"/>
      <c r="AL512" s="391"/>
      <c r="AM512" s="295">
        <f>SUM(Y512:AL512)</f>
        <v>0</v>
      </c>
    </row>
    <row r="513" spans="1:39" ht="15.5" hidden="1" outlineLevel="1">
      <c r="A513" s="497"/>
      <c r="B513" s="405" t="s">
        <v>308</v>
      </c>
      <c r="C513" s="290" t="s">
        <v>163</v>
      </c>
      <c r="D513" s="294"/>
      <c r="E513" s="294"/>
      <c r="F513" s="294"/>
      <c r="G513" s="294"/>
      <c r="H513" s="294"/>
      <c r="I513" s="294"/>
      <c r="J513" s="294"/>
      <c r="K513" s="294"/>
      <c r="L513" s="294"/>
      <c r="M513" s="294"/>
      <c r="N513" s="294">
        <f>N512</f>
        <v>12</v>
      </c>
      <c r="O513" s="294"/>
      <c r="P513" s="294"/>
      <c r="Q513" s="294"/>
      <c r="R513" s="294"/>
      <c r="S513" s="294"/>
      <c r="T513" s="294"/>
      <c r="U513" s="294"/>
      <c r="V513" s="294"/>
      <c r="W513" s="294"/>
      <c r="X513" s="294"/>
      <c r="Y513" s="387">
        <f>Y512</f>
        <v>0</v>
      </c>
      <c r="Z513" s="387">
        <f t="shared" ref="Z513" si="794">Z512</f>
        <v>0</v>
      </c>
      <c r="AA513" s="387">
        <f t="shared" ref="AA513" si="795">AA512</f>
        <v>0</v>
      </c>
      <c r="AB513" s="387">
        <f t="shared" ref="AB513" si="796">AB512</f>
        <v>0</v>
      </c>
      <c r="AC513" s="387">
        <f t="shared" ref="AC513" si="797">AC512</f>
        <v>0</v>
      </c>
      <c r="AD513" s="387">
        <f t="shared" ref="AD513" si="798">AD512</f>
        <v>0</v>
      </c>
      <c r="AE513" s="387">
        <f t="shared" ref="AE513" si="799">AE512</f>
        <v>0</v>
      </c>
      <c r="AF513" s="387">
        <f t="shared" ref="AF513" si="800">AF512</f>
        <v>0</v>
      </c>
      <c r="AG513" s="387">
        <f t="shared" ref="AG513" si="801">AG512</f>
        <v>0</v>
      </c>
      <c r="AH513" s="387">
        <f t="shared" ref="AH513" si="802">AH512</f>
        <v>0</v>
      </c>
      <c r="AI513" s="387">
        <f t="shared" ref="AI513" si="803">AI512</f>
        <v>0</v>
      </c>
      <c r="AJ513" s="387">
        <f t="shared" ref="AJ513" si="804">AJ512</f>
        <v>0</v>
      </c>
      <c r="AK513" s="387">
        <f t="shared" ref="AK513" si="805">AK512</f>
        <v>0</v>
      </c>
      <c r="AL513" s="387">
        <f t="shared" ref="AL513" si="806">AL512</f>
        <v>0</v>
      </c>
      <c r="AM513" s="305"/>
    </row>
    <row r="514" spans="1:39" ht="15.5" hidden="1" outlineLevel="1">
      <c r="A514" s="497"/>
      <c r="B514" s="402"/>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388"/>
      <c r="Z514" s="399"/>
      <c r="AA514" s="399"/>
      <c r="AB514" s="399"/>
      <c r="AC514" s="399"/>
      <c r="AD514" s="399"/>
      <c r="AE514" s="399"/>
      <c r="AF514" s="399"/>
      <c r="AG514" s="399"/>
      <c r="AH514" s="399"/>
      <c r="AI514" s="399"/>
      <c r="AJ514" s="399"/>
      <c r="AK514" s="399"/>
      <c r="AL514" s="399"/>
      <c r="AM514" s="305"/>
    </row>
    <row r="515" spans="1:39" ht="15.5" hidden="1" outlineLevel="1">
      <c r="A515" s="497"/>
      <c r="B515" s="469" t="s">
        <v>500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388"/>
      <c r="Z515" s="399"/>
      <c r="AA515" s="399"/>
      <c r="AB515" s="399"/>
      <c r="AC515" s="399"/>
      <c r="AD515" s="399"/>
      <c r="AE515" s="399"/>
      <c r="AF515" s="399"/>
      <c r="AG515" s="399"/>
      <c r="AH515" s="399"/>
      <c r="AI515" s="399"/>
      <c r="AJ515" s="399"/>
      <c r="AK515" s="399"/>
      <c r="AL515" s="399"/>
      <c r="AM515" s="305"/>
    </row>
    <row r="516" spans="1:39" ht="15.5" hidden="1" outlineLevel="1">
      <c r="A516" s="497">
        <v>33</v>
      </c>
      <c r="B516" s="402" t="s">
        <v>125</v>
      </c>
      <c r="C516" s="290" t="s">
        <v>25</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0"/>
      <c r="Z516" s="386"/>
      <c r="AA516" s="386"/>
      <c r="AB516" s="386"/>
      <c r="AC516" s="386"/>
      <c r="AD516" s="386"/>
      <c r="AE516" s="386"/>
      <c r="AF516" s="391"/>
      <c r="AG516" s="391"/>
      <c r="AH516" s="391"/>
      <c r="AI516" s="391"/>
      <c r="AJ516" s="391"/>
      <c r="AK516" s="391"/>
      <c r="AL516" s="391"/>
      <c r="AM516" s="295">
        <f>SUM(Y516:AL516)</f>
        <v>0</v>
      </c>
    </row>
    <row r="517" spans="1:39" ht="15.5" hidden="1" outlineLevel="1">
      <c r="A517" s="497"/>
      <c r="B517" s="405" t="s">
        <v>308</v>
      </c>
      <c r="C517" s="290" t="s">
        <v>163</v>
      </c>
      <c r="D517" s="294"/>
      <c r="E517" s="294"/>
      <c r="F517" s="294"/>
      <c r="G517" s="294"/>
      <c r="H517" s="294"/>
      <c r="I517" s="294"/>
      <c r="J517" s="294"/>
      <c r="K517" s="294"/>
      <c r="L517" s="294"/>
      <c r="M517" s="294"/>
      <c r="N517" s="294">
        <f>N516</f>
        <v>0</v>
      </c>
      <c r="O517" s="294"/>
      <c r="P517" s="294"/>
      <c r="Q517" s="294"/>
      <c r="R517" s="294"/>
      <c r="S517" s="294"/>
      <c r="T517" s="294"/>
      <c r="U517" s="294"/>
      <c r="V517" s="294"/>
      <c r="W517" s="294"/>
      <c r="X517" s="294"/>
      <c r="Y517" s="387">
        <f>Y516</f>
        <v>0</v>
      </c>
      <c r="Z517" s="387">
        <f t="shared" ref="Z517" si="807">Z516</f>
        <v>0</v>
      </c>
      <c r="AA517" s="387">
        <f t="shared" ref="AA517" si="808">AA516</f>
        <v>0</v>
      </c>
      <c r="AB517" s="387">
        <f t="shared" ref="AB517" si="809">AB516</f>
        <v>0</v>
      </c>
      <c r="AC517" s="387">
        <f t="shared" ref="AC517" si="810">AC516</f>
        <v>0</v>
      </c>
      <c r="AD517" s="387">
        <f t="shared" ref="AD517" si="811">AD516</f>
        <v>0</v>
      </c>
      <c r="AE517" s="387">
        <f t="shared" ref="AE517" si="812">AE516</f>
        <v>0</v>
      </c>
      <c r="AF517" s="387">
        <f t="shared" ref="AF517" si="813">AF516</f>
        <v>0</v>
      </c>
      <c r="AG517" s="387">
        <f t="shared" ref="AG517" si="814">AG516</f>
        <v>0</v>
      </c>
      <c r="AH517" s="387">
        <f t="shared" ref="AH517" si="815">AH516</f>
        <v>0</v>
      </c>
      <c r="AI517" s="387">
        <f t="shared" ref="AI517" si="816">AI516</f>
        <v>0</v>
      </c>
      <c r="AJ517" s="387">
        <f t="shared" ref="AJ517" si="817">AJ516</f>
        <v>0</v>
      </c>
      <c r="AK517" s="387">
        <f t="shared" ref="AK517" si="818">AK516</f>
        <v>0</v>
      </c>
      <c r="AL517" s="387">
        <f t="shared" ref="AL517" si="819">AL516</f>
        <v>0</v>
      </c>
      <c r="AM517" s="305"/>
    </row>
    <row r="518" spans="1:39" ht="15.5" hidden="1" outlineLevel="1">
      <c r="A518" s="497"/>
      <c r="B518" s="402"/>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388"/>
      <c r="Z518" s="399"/>
      <c r="AA518" s="399"/>
      <c r="AB518" s="399"/>
      <c r="AC518" s="399"/>
      <c r="AD518" s="399"/>
      <c r="AE518" s="399"/>
      <c r="AF518" s="399"/>
      <c r="AG518" s="399"/>
      <c r="AH518" s="399"/>
      <c r="AI518" s="399"/>
      <c r="AJ518" s="399"/>
      <c r="AK518" s="399"/>
      <c r="AL518" s="399"/>
      <c r="AM518" s="305"/>
    </row>
    <row r="519" spans="1:39" ht="15.5" hidden="1" outlineLevel="1">
      <c r="A519" s="497">
        <v>34</v>
      </c>
      <c r="B519" s="402" t="s">
        <v>126</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00"/>
      <c r="Z519" s="386"/>
      <c r="AA519" s="386"/>
      <c r="AB519" s="386"/>
      <c r="AC519" s="386"/>
      <c r="AD519" s="386"/>
      <c r="AE519" s="386"/>
      <c r="AF519" s="391"/>
      <c r="AG519" s="391"/>
      <c r="AH519" s="391"/>
      <c r="AI519" s="391"/>
      <c r="AJ519" s="391"/>
      <c r="AK519" s="391"/>
      <c r="AL519" s="391"/>
      <c r="AM519" s="295">
        <f>SUM(Y519:AL519)</f>
        <v>0</v>
      </c>
    </row>
    <row r="520" spans="1:39" ht="15.5" hidden="1" outlineLevel="1">
      <c r="A520" s="497"/>
      <c r="B520" s="405" t="s">
        <v>308</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387">
        <f>Y519</f>
        <v>0</v>
      </c>
      <c r="Z520" s="387">
        <f t="shared" ref="Z520" si="820">Z519</f>
        <v>0</v>
      </c>
      <c r="AA520" s="387">
        <f t="shared" ref="AA520" si="821">AA519</f>
        <v>0</v>
      </c>
      <c r="AB520" s="387">
        <f t="shared" ref="AB520" si="822">AB519</f>
        <v>0</v>
      </c>
      <c r="AC520" s="387">
        <f t="shared" ref="AC520" si="823">AC519</f>
        <v>0</v>
      </c>
      <c r="AD520" s="387">
        <f t="shared" ref="AD520" si="824">AD519</f>
        <v>0</v>
      </c>
      <c r="AE520" s="387">
        <f t="shared" ref="AE520" si="825">AE519</f>
        <v>0</v>
      </c>
      <c r="AF520" s="387">
        <f t="shared" ref="AF520" si="826">AF519</f>
        <v>0</v>
      </c>
      <c r="AG520" s="387">
        <f t="shared" ref="AG520" si="827">AG519</f>
        <v>0</v>
      </c>
      <c r="AH520" s="387">
        <f t="shared" ref="AH520" si="828">AH519</f>
        <v>0</v>
      </c>
      <c r="AI520" s="387">
        <f t="shared" ref="AI520" si="829">AI519</f>
        <v>0</v>
      </c>
      <c r="AJ520" s="387">
        <f t="shared" ref="AJ520" si="830">AJ519</f>
        <v>0</v>
      </c>
      <c r="AK520" s="387">
        <f t="shared" ref="AK520" si="831">AK519</f>
        <v>0</v>
      </c>
      <c r="AL520" s="387">
        <f t="shared" ref="AL520" si="832">AL519</f>
        <v>0</v>
      </c>
      <c r="AM520" s="305"/>
    </row>
    <row r="521" spans="1:39" ht="15.5" hidden="1" outlineLevel="1">
      <c r="A521" s="497"/>
      <c r="B521" s="402"/>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388"/>
      <c r="Z521" s="399"/>
      <c r="AA521" s="399"/>
      <c r="AB521" s="399"/>
      <c r="AC521" s="399"/>
      <c r="AD521" s="399"/>
      <c r="AE521" s="399"/>
      <c r="AF521" s="399"/>
      <c r="AG521" s="399"/>
      <c r="AH521" s="399"/>
      <c r="AI521" s="399"/>
      <c r="AJ521" s="399"/>
      <c r="AK521" s="399"/>
      <c r="AL521" s="399"/>
      <c r="AM521" s="305"/>
    </row>
    <row r="522" spans="1:39" ht="15.5" hidden="1" outlineLevel="1">
      <c r="A522" s="497">
        <v>35</v>
      </c>
      <c r="B522" s="402" t="s">
        <v>127</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00"/>
      <c r="Z522" s="386"/>
      <c r="AA522" s="386"/>
      <c r="AB522" s="386"/>
      <c r="AC522" s="386"/>
      <c r="AD522" s="386"/>
      <c r="AE522" s="386"/>
      <c r="AF522" s="391"/>
      <c r="AG522" s="391"/>
      <c r="AH522" s="391"/>
      <c r="AI522" s="391"/>
      <c r="AJ522" s="391"/>
      <c r="AK522" s="391"/>
      <c r="AL522" s="391"/>
      <c r="AM522" s="295">
        <f>SUM(Y522:AL522)</f>
        <v>0</v>
      </c>
    </row>
    <row r="523" spans="1:39" ht="15.5" hidden="1" outlineLevel="1">
      <c r="A523" s="497"/>
      <c r="B523" s="405" t="s">
        <v>308</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387">
        <f>Y522</f>
        <v>0</v>
      </c>
      <c r="Z523" s="387">
        <f t="shared" ref="Z523" si="833">Z522</f>
        <v>0</v>
      </c>
      <c r="AA523" s="387">
        <f t="shared" ref="AA523" si="834">AA522</f>
        <v>0</v>
      </c>
      <c r="AB523" s="387">
        <f t="shared" ref="AB523" si="835">AB522</f>
        <v>0</v>
      </c>
      <c r="AC523" s="387">
        <f t="shared" ref="AC523" si="836">AC522</f>
        <v>0</v>
      </c>
      <c r="AD523" s="387">
        <f t="shared" ref="AD523" si="837">AD522</f>
        <v>0</v>
      </c>
      <c r="AE523" s="387">
        <f t="shared" ref="AE523" si="838">AE522</f>
        <v>0</v>
      </c>
      <c r="AF523" s="387">
        <f t="shared" ref="AF523" si="839">AF522</f>
        <v>0</v>
      </c>
      <c r="AG523" s="387">
        <f t="shared" ref="AG523" si="840">AG522</f>
        <v>0</v>
      </c>
      <c r="AH523" s="387">
        <f t="shared" ref="AH523" si="841">AH522</f>
        <v>0</v>
      </c>
      <c r="AI523" s="387">
        <f t="shared" ref="AI523" si="842">AI522</f>
        <v>0</v>
      </c>
      <c r="AJ523" s="387">
        <f t="shared" ref="AJ523" si="843">AJ522</f>
        <v>0</v>
      </c>
      <c r="AK523" s="387">
        <f t="shared" ref="AK523" si="844">AK522</f>
        <v>0</v>
      </c>
      <c r="AL523" s="387">
        <f t="shared" ref="AL523" si="845">AL522</f>
        <v>0</v>
      </c>
      <c r="AM523" s="305"/>
    </row>
    <row r="524" spans="1:39" ht="15.5" hidden="1" outlineLevel="1">
      <c r="A524" s="497"/>
      <c r="B524" s="405"/>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388"/>
      <c r="Z524" s="399"/>
      <c r="AA524" s="399"/>
      <c r="AB524" s="399"/>
      <c r="AC524" s="399"/>
      <c r="AD524" s="399"/>
      <c r="AE524" s="399"/>
      <c r="AF524" s="399"/>
      <c r="AG524" s="399"/>
      <c r="AH524" s="399"/>
      <c r="AI524" s="399"/>
      <c r="AJ524" s="399"/>
      <c r="AK524" s="399"/>
      <c r="AL524" s="399"/>
      <c r="AM524" s="305"/>
    </row>
    <row r="525" spans="1:39" ht="15.5" outlineLevel="1">
      <c r="A525" s="497"/>
      <c r="B525" s="469" t="s">
        <v>501</v>
      </c>
      <c r="C525" s="290"/>
      <c r="D525" s="290"/>
      <c r="E525" s="290"/>
      <c r="F525" s="290"/>
      <c r="G525" s="290"/>
      <c r="H525" s="290"/>
      <c r="I525" s="290"/>
      <c r="J525" s="290"/>
      <c r="K525" s="290"/>
      <c r="L525" s="290"/>
      <c r="M525" s="290"/>
      <c r="N525" s="290"/>
      <c r="O525" s="290"/>
      <c r="P525" s="290"/>
      <c r="Q525" s="290"/>
      <c r="R525" s="290"/>
      <c r="S525" s="290"/>
      <c r="T525" s="290"/>
      <c r="U525" s="290"/>
      <c r="V525" s="290"/>
      <c r="W525" s="290"/>
      <c r="X525" s="290"/>
      <c r="Y525" s="388"/>
      <c r="Z525" s="399"/>
      <c r="AA525" s="399"/>
      <c r="AB525" s="399"/>
      <c r="AC525" s="399"/>
      <c r="AD525" s="399"/>
      <c r="AE525" s="399"/>
      <c r="AF525" s="399"/>
      <c r="AG525" s="399"/>
      <c r="AH525" s="399"/>
      <c r="AI525" s="399"/>
      <c r="AJ525" s="399"/>
      <c r="AK525" s="399"/>
      <c r="AL525" s="399"/>
      <c r="AM525" s="305"/>
    </row>
    <row r="526" spans="1:39" ht="15.5" outlineLevel="1">
      <c r="A526" s="497">
        <v>36</v>
      </c>
      <c r="B526" s="914" t="s">
        <v>934</v>
      </c>
      <c r="C526" s="812" t="s">
        <v>25</v>
      </c>
      <c r="D526" s="294">
        <v>82041</v>
      </c>
      <c r="E526" s="294">
        <v>82041</v>
      </c>
      <c r="F526" s="294">
        <v>82041</v>
      </c>
      <c r="G526" s="294">
        <v>82041</v>
      </c>
      <c r="H526" s="294">
        <v>81330</v>
      </c>
      <c r="I526" s="294">
        <v>80661</v>
      </c>
      <c r="J526" s="294">
        <v>80661</v>
      </c>
      <c r="K526" s="294">
        <v>80661</v>
      </c>
      <c r="L526" s="294">
        <v>80661</v>
      </c>
      <c r="M526" s="294">
        <v>80661</v>
      </c>
      <c r="N526" s="294">
        <v>0</v>
      </c>
      <c r="O526" s="294">
        <v>14</v>
      </c>
      <c r="P526" s="294">
        <v>14</v>
      </c>
      <c r="Q526" s="294">
        <v>14</v>
      </c>
      <c r="R526" s="294">
        <v>14</v>
      </c>
      <c r="S526" s="294">
        <v>14</v>
      </c>
      <c r="T526" s="294">
        <v>14</v>
      </c>
      <c r="U526" s="294">
        <v>14</v>
      </c>
      <c r="V526" s="294">
        <v>14</v>
      </c>
      <c r="W526" s="294">
        <v>14</v>
      </c>
      <c r="X526" s="294">
        <v>14</v>
      </c>
      <c r="Y526" s="865">
        <v>1</v>
      </c>
      <c r="Z526" s="814"/>
      <c r="AA526" s="814"/>
      <c r="AB526" s="814"/>
      <c r="AC526" s="814"/>
      <c r="AD526" s="814"/>
      <c r="AE526" s="814"/>
      <c r="AF526" s="391"/>
      <c r="AG526" s="391"/>
      <c r="AH526" s="391"/>
      <c r="AI526" s="391"/>
      <c r="AJ526" s="391"/>
      <c r="AK526" s="391"/>
      <c r="AL526" s="391"/>
      <c r="AM526" s="295">
        <f>SUM(Y526:AL526)</f>
        <v>1</v>
      </c>
    </row>
    <row r="527" spans="1:39" ht="15.5" outlineLevel="1">
      <c r="A527" s="497"/>
      <c r="B527" s="915" t="s">
        <v>308</v>
      </c>
      <c r="C527" s="812" t="s">
        <v>163</v>
      </c>
      <c r="D527" s="294"/>
      <c r="E527" s="294"/>
      <c r="F527" s="294"/>
      <c r="G527" s="294"/>
      <c r="H527" s="294"/>
      <c r="I527" s="294"/>
      <c r="J527" s="294"/>
      <c r="K527" s="294"/>
      <c r="L527" s="294"/>
      <c r="M527" s="294"/>
      <c r="N527" s="294">
        <v>0</v>
      </c>
      <c r="O527" s="294"/>
      <c r="P527" s="294"/>
      <c r="Q527" s="294"/>
      <c r="R527" s="294"/>
      <c r="S527" s="294"/>
      <c r="T527" s="294"/>
      <c r="U527" s="294"/>
      <c r="V527" s="294"/>
      <c r="W527" s="294"/>
      <c r="X527" s="294"/>
      <c r="Y527" s="816">
        <f t="shared" ref="Y527:AL527" si="846">Y526</f>
        <v>1</v>
      </c>
      <c r="Z527" s="816">
        <f t="shared" si="846"/>
        <v>0</v>
      </c>
      <c r="AA527" s="816">
        <f t="shared" si="846"/>
        <v>0</v>
      </c>
      <c r="AB527" s="816">
        <f t="shared" si="846"/>
        <v>0</v>
      </c>
      <c r="AC527" s="816">
        <f t="shared" si="846"/>
        <v>0</v>
      </c>
      <c r="AD527" s="816">
        <f t="shared" si="846"/>
        <v>0</v>
      </c>
      <c r="AE527" s="816">
        <f t="shared" si="846"/>
        <v>0</v>
      </c>
      <c r="AF527" s="816">
        <f t="shared" si="846"/>
        <v>0</v>
      </c>
      <c r="AG527" s="816">
        <f t="shared" si="846"/>
        <v>0</v>
      </c>
      <c r="AH527" s="816">
        <f t="shared" si="846"/>
        <v>0</v>
      </c>
      <c r="AI527" s="816">
        <f t="shared" si="846"/>
        <v>0</v>
      </c>
      <c r="AJ527" s="816">
        <f t="shared" si="846"/>
        <v>0</v>
      </c>
      <c r="AK527" s="816">
        <f t="shared" si="846"/>
        <v>0</v>
      </c>
      <c r="AL527" s="816">
        <f t="shared" si="846"/>
        <v>0</v>
      </c>
      <c r="AM527" s="305"/>
    </row>
    <row r="528" spans="1:39" ht="15.5" outlineLevel="1">
      <c r="A528" s="497"/>
      <c r="B528" s="914"/>
      <c r="C528" s="812"/>
      <c r="D528" s="812"/>
      <c r="E528" s="812"/>
      <c r="F528" s="812"/>
      <c r="G528" s="812"/>
      <c r="H528" s="812"/>
      <c r="I528" s="812"/>
      <c r="J528" s="812"/>
      <c r="K528" s="812"/>
      <c r="L528" s="812"/>
      <c r="M528" s="812"/>
      <c r="N528" s="812"/>
      <c r="O528" s="812"/>
      <c r="P528" s="812"/>
      <c r="Q528" s="812"/>
      <c r="R528" s="812"/>
      <c r="S528" s="812"/>
      <c r="T528" s="812"/>
      <c r="U528" s="812"/>
      <c r="V528" s="812"/>
      <c r="W528" s="812"/>
      <c r="X528" s="812"/>
      <c r="Y528" s="818"/>
      <c r="Z528" s="901"/>
      <c r="AA528" s="901"/>
      <c r="AB528" s="901"/>
      <c r="AC528" s="901"/>
      <c r="AD528" s="901"/>
      <c r="AE528" s="901"/>
      <c r="AF528" s="901"/>
      <c r="AG528" s="901"/>
      <c r="AH528" s="901"/>
      <c r="AI528" s="901"/>
      <c r="AJ528" s="901"/>
      <c r="AK528" s="901"/>
      <c r="AL528" s="901"/>
      <c r="AM528" s="305"/>
    </row>
    <row r="529" spans="1:39" ht="31" outlineLevel="1">
      <c r="A529" s="497"/>
      <c r="B529" s="875" t="s">
        <v>936</v>
      </c>
      <c r="C529" s="876"/>
      <c r="D529" s="877">
        <f>SUM(D466:D528)</f>
        <v>17176979.319008324</v>
      </c>
      <c r="E529" s="877"/>
      <c r="F529" s="877"/>
      <c r="G529" s="877"/>
      <c r="H529" s="877"/>
      <c r="I529" s="877"/>
      <c r="J529" s="877"/>
      <c r="K529" s="877"/>
      <c r="L529" s="877"/>
      <c r="M529" s="877"/>
      <c r="N529" s="877"/>
      <c r="O529" s="877">
        <f>SUM(O466:O528)</f>
        <v>3236.5552187078838</v>
      </c>
      <c r="P529" s="877"/>
      <c r="Q529" s="877"/>
      <c r="R529" s="877"/>
      <c r="S529" s="877"/>
      <c r="T529" s="877"/>
      <c r="U529" s="877"/>
      <c r="V529" s="877"/>
      <c r="W529" s="877"/>
      <c r="X529" s="877"/>
      <c r="Y529" s="879"/>
      <c r="Z529" s="879"/>
      <c r="AA529" s="879"/>
      <c r="AB529" s="879"/>
      <c r="AC529" s="879"/>
      <c r="AD529" s="879"/>
      <c r="AE529" s="879"/>
      <c r="AF529" s="879"/>
      <c r="AG529" s="879"/>
      <c r="AH529" s="879"/>
      <c r="AI529" s="879"/>
      <c r="AJ529" s="879"/>
      <c r="AK529" s="879"/>
      <c r="AL529" s="879"/>
      <c r="AM529" s="880"/>
    </row>
    <row r="530" spans="1:39" ht="15.5" outlineLevel="1">
      <c r="A530" s="497"/>
      <c r="B530" s="881"/>
      <c r="C530" s="909"/>
      <c r="D530" s="910"/>
      <c r="E530" s="910"/>
      <c r="F530" s="910"/>
      <c r="G530" s="910"/>
      <c r="H530" s="910"/>
      <c r="I530" s="910"/>
      <c r="J530" s="910"/>
      <c r="K530" s="910"/>
      <c r="L530" s="910"/>
      <c r="M530" s="910"/>
      <c r="N530" s="910"/>
      <c r="O530" s="920"/>
      <c r="P530" s="910"/>
      <c r="Q530" s="910"/>
      <c r="R530" s="910"/>
      <c r="S530" s="910"/>
      <c r="T530" s="910"/>
      <c r="U530" s="910"/>
      <c r="V530" s="910"/>
      <c r="W530" s="910"/>
      <c r="X530" s="910"/>
      <c r="Y530" s="911"/>
      <c r="Z530" s="911"/>
      <c r="AA530" s="911"/>
      <c r="AB530" s="911"/>
      <c r="AC530" s="911"/>
      <c r="AD530" s="911"/>
      <c r="AE530" s="911"/>
      <c r="AF530" s="911"/>
      <c r="AG530" s="911"/>
      <c r="AH530" s="911"/>
      <c r="AI530" s="911"/>
      <c r="AJ530" s="911"/>
      <c r="AK530" s="911"/>
      <c r="AL530" s="911"/>
      <c r="AM530" s="912"/>
    </row>
    <row r="531" spans="1:39" ht="16.5" outlineLevel="1">
      <c r="A531" s="497"/>
      <c r="B531" s="887" t="s">
        <v>902</v>
      </c>
      <c r="C531" s="821"/>
      <c r="D531" s="812"/>
      <c r="E531" s="812"/>
      <c r="F531" s="812"/>
      <c r="G531" s="812"/>
      <c r="H531" s="812"/>
      <c r="I531" s="812"/>
      <c r="J531" s="812"/>
      <c r="K531" s="812"/>
      <c r="L531" s="812"/>
      <c r="M531" s="812"/>
      <c r="N531" s="812"/>
      <c r="O531" s="849"/>
      <c r="P531" s="812"/>
      <c r="Q531" s="812"/>
      <c r="R531" s="812"/>
      <c r="S531" s="812"/>
      <c r="T531" s="812"/>
      <c r="U531" s="812"/>
      <c r="V531" s="812"/>
      <c r="W531" s="812"/>
      <c r="X531" s="812"/>
      <c r="Y531" s="867"/>
      <c r="Z531" s="867"/>
      <c r="AA531" s="867"/>
      <c r="AB531" s="867"/>
      <c r="AC531" s="867"/>
      <c r="AD531" s="867"/>
      <c r="AE531" s="867"/>
      <c r="AF531" s="867"/>
      <c r="AG531" s="867"/>
      <c r="AH531" s="867"/>
      <c r="AI531" s="867"/>
      <c r="AJ531" s="867"/>
      <c r="AK531" s="867"/>
      <c r="AL531" s="867"/>
      <c r="AM531" s="305"/>
    </row>
    <row r="532" spans="1:39" ht="16.5" outlineLevel="1">
      <c r="A532" s="497"/>
      <c r="B532" s="921" t="s">
        <v>914</v>
      </c>
      <c r="C532" s="821"/>
      <c r="D532" s="812"/>
      <c r="E532" s="812"/>
      <c r="F532" s="812"/>
      <c r="G532" s="812"/>
      <c r="H532" s="812"/>
      <c r="I532" s="812"/>
      <c r="J532" s="812"/>
      <c r="K532" s="812"/>
      <c r="L532" s="812"/>
      <c r="M532" s="812"/>
      <c r="N532" s="812"/>
      <c r="O532" s="849"/>
      <c r="P532" s="812"/>
      <c r="Q532" s="812"/>
      <c r="R532" s="812"/>
      <c r="S532" s="812"/>
      <c r="T532" s="812"/>
      <c r="U532" s="812"/>
      <c r="V532" s="812"/>
      <c r="W532" s="812"/>
      <c r="X532" s="812"/>
      <c r="Y532" s="867"/>
      <c r="Z532" s="867"/>
      <c r="AA532" s="867"/>
      <c r="AB532" s="867"/>
      <c r="AC532" s="867"/>
      <c r="AD532" s="867"/>
      <c r="AE532" s="867"/>
      <c r="AF532" s="867"/>
      <c r="AG532" s="867"/>
      <c r="AH532" s="867"/>
      <c r="AI532" s="867"/>
      <c r="AJ532" s="867"/>
      <c r="AK532" s="867"/>
      <c r="AL532" s="867"/>
      <c r="AM532" s="305"/>
    </row>
    <row r="533" spans="1:39" ht="15.5" outlineLevel="1">
      <c r="A533" s="497"/>
      <c r="B533" s="316" t="s">
        <v>498</v>
      </c>
      <c r="C533" s="821"/>
      <c r="D533" s="812"/>
      <c r="E533" s="812"/>
      <c r="F533" s="812"/>
      <c r="G533" s="812"/>
      <c r="H533" s="812"/>
      <c r="I533" s="812"/>
      <c r="J533" s="812"/>
      <c r="K533" s="812"/>
      <c r="L533" s="812"/>
      <c r="M533" s="812"/>
      <c r="N533" s="812"/>
      <c r="O533" s="849"/>
      <c r="P533" s="812"/>
      <c r="Q533" s="812"/>
      <c r="R533" s="812"/>
      <c r="S533" s="812"/>
      <c r="T533" s="812"/>
      <c r="U533" s="812"/>
      <c r="V533" s="812"/>
      <c r="W533" s="812"/>
      <c r="X533" s="812"/>
      <c r="Y533" s="867"/>
      <c r="Z533" s="867"/>
      <c r="AA533" s="867"/>
      <c r="AB533" s="867"/>
      <c r="AC533" s="867"/>
      <c r="AD533" s="867"/>
      <c r="AE533" s="867"/>
      <c r="AF533" s="867"/>
      <c r="AG533" s="867"/>
      <c r="AH533" s="867"/>
      <c r="AI533" s="867"/>
      <c r="AJ533" s="867"/>
      <c r="AK533" s="867"/>
      <c r="AL533" s="867"/>
      <c r="AM533" s="305"/>
    </row>
    <row r="534" spans="1:39" ht="15.5" outlineLevel="1">
      <c r="A534" s="497">
        <v>21</v>
      </c>
      <c r="B534" s="914" t="s">
        <v>113</v>
      </c>
      <c r="C534" s="812" t="s">
        <v>25</v>
      </c>
      <c r="D534" s="294">
        <v>1307097</v>
      </c>
      <c r="E534" s="294">
        <v>1052114</v>
      </c>
      <c r="F534" s="294">
        <v>1052114</v>
      </c>
      <c r="G534" s="294">
        <v>1052114</v>
      </c>
      <c r="H534" s="294">
        <v>1052114</v>
      </c>
      <c r="I534" s="294">
        <v>1052114</v>
      </c>
      <c r="J534" s="294">
        <v>1052114</v>
      </c>
      <c r="K534" s="294">
        <v>1052103</v>
      </c>
      <c r="L534" s="294">
        <v>1052103</v>
      </c>
      <c r="M534" s="294">
        <v>1049496</v>
      </c>
      <c r="N534" s="294"/>
      <c r="O534" s="294">
        <v>91</v>
      </c>
      <c r="P534" s="294">
        <v>74</v>
      </c>
      <c r="Q534" s="294">
        <v>74</v>
      </c>
      <c r="R534" s="294">
        <v>74</v>
      </c>
      <c r="S534" s="294">
        <v>74</v>
      </c>
      <c r="T534" s="294">
        <v>74</v>
      </c>
      <c r="U534" s="294">
        <v>74</v>
      </c>
      <c r="V534" s="294">
        <v>74</v>
      </c>
      <c r="W534" s="294">
        <v>74</v>
      </c>
      <c r="X534" s="294">
        <v>73</v>
      </c>
      <c r="Y534" s="865"/>
      <c r="Z534" s="814"/>
      <c r="AA534" s="814"/>
      <c r="AB534" s="814"/>
      <c r="AC534" s="814"/>
      <c r="AD534" s="814"/>
      <c r="AE534" s="814"/>
      <c r="AF534" s="391"/>
      <c r="AG534" s="391"/>
      <c r="AH534" s="391"/>
      <c r="AI534" s="391"/>
      <c r="AJ534" s="391"/>
      <c r="AK534" s="391"/>
      <c r="AL534" s="391"/>
      <c r="AM534" s="295">
        <f>SUM(Y534:AL534)</f>
        <v>0</v>
      </c>
    </row>
    <row r="535" spans="1:39" ht="15.5" outlineLevel="1">
      <c r="A535" s="497"/>
      <c r="B535" s="915" t="s">
        <v>308</v>
      </c>
      <c r="C535" s="812" t="s">
        <v>163</v>
      </c>
      <c r="D535" s="294"/>
      <c r="E535" s="294"/>
      <c r="F535" s="294"/>
      <c r="G535" s="294"/>
      <c r="H535" s="294"/>
      <c r="I535" s="294"/>
      <c r="J535" s="294"/>
      <c r="K535" s="294"/>
      <c r="L535" s="294"/>
      <c r="M535" s="294"/>
      <c r="N535" s="294"/>
      <c r="O535" s="294"/>
      <c r="P535" s="294"/>
      <c r="Q535" s="294"/>
      <c r="R535" s="294"/>
      <c r="S535" s="294"/>
      <c r="T535" s="294"/>
      <c r="U535" s="294"/>
      <c r="V535" s="294"/>
      <c r="W535" s="294"/>
      <c r="X535" s="294"/>
      <c r="Y535" s="816">
        <f t="shared" ref="Y535:AL535" si="847">Y534</f>
        <v>0</v>
      </c>
      <c r="Z535" s="816">
        <f t="shared" si="847"/>
        <v>0</v>
      </c>
      <c r="AA535" s="816">
        <f t="shared" si="847"/>
        <v>0</v>
      </c>
      <c r="AB535" s="816">
        <f t="shared" si="847"/>
        <v>0</v>
      </c>
      <c r="AC535" s="816">
        <f t="shared" si="847"/>
        <v>0</v>
      </c>
      <c r="AD535" s="816">
        <f t="shared" si="847"/>
        <v>0</v>
      </c>
      <c r="AE535" s="816">
        <f t="shared" si="847"/>
        <v>0</v>
      </c>
      <c r="AF535" s="816">
        <f t="shared" si="847"/>
        <v>0</v>
      </c>
      <c r="AG535" s="816">
        <f t="shared" si="847"/>
        <v>0</v>
      </c>
      <c r="AH535" s="816">
        <f t="shared" si="847"/>
        <v>0</v>
      </c>
      <c r="AI535" s="816">
        <f t="shared" si="847"/>
        <v>0</v>
      </c>
      <c r="AJ535" s="816">
        <f t="shared" si="847"/>
        <v>0</v>
      </c>
      <c r="AK535" s="816">
        <f t="shared" si="847"/>
        <v>0</v>
      </c>
      <c r="AL535" s="816">
        <f t="shared" si="847"/>
        <v>0</v>
      </c>
      <c r="AM535" s="305"/>
    </row>
    <row r="536" spans="1:39" ht="15.5" outlineLevel="1">
      <c r="A536" s="497"/>
      <c r="B536" s="914"/>
      <c r="C536" s="812"/>
      <c r="D536" s="812"/>
      <c r="E536" s="812"/>
      <c r="F536" s="812"/>
      <c r="G536" s="812"/>
      <c r="H536" s="812"/>
      <c r="I536" s="812"/>
      <c r="J536" s="812"/>
      <c r="K536" s="812"/>
      <c r="L536" s="812"/>
      <c r="M536" s="812"/>
      <c r="N536" s="812"/>
      <c r="O536" s="812"/>
      <c r="P536" s="812"/>
      <c r="Q536" s="812"/>
      <c r="R536" s="812"/>
      <c r="S536" s="812"/>
      <c r="T536" s="812"/>
      <c r="U536" s="812"/>
      <c r="V536" s="812"/>
      <c r="W536" s="812"/>
      <c r="X536" s="812"/>
      <c r="Y536" s="818"/>
      <c r="Z536" s="901"/>
      <c r="AA536" s="901"/>
      <c r="AB536" s="901"/>
      <c r="AC536" s="901"/>
      <c r="AD536" s="901"/>
      <c r="AE536" s="901"/>
      <c r="AF536" s="901"/>
      <c r="AG536" s="901"/>
      <c r="AH536" s="901"/>
      <c r="AI536" s="901"/>
      <c r="AJ536" s="901"/>
      <c r="AK536" s="901"/>
      <c r="AL536" s="901"/>
      <c r="AM536" s="305"/>
    </row>
    <row r="537" spans="1:39" ht="15.5" outlineLevel="1">
      <c r="A537" s="497"/>
      <c r="B537" s="914" t="s">
        <v>929</v>
      </c>
      <c r="C537" s="812" t="s">
        <v>25</v>
      </c>
      <c r="D537" s="294">
        <v>1231086</v>
      </c>
      <c r="E537" s="294">
        <v>891538</v>
      </c>
      <c r="F537" s="294">
        <v>891538</v>
      </c>
      <c r="G537" s="294">
        <v>891538</v>
      </c>
      <c r="H537" s="294">
        <v>891538</v>
      </c>
      <c r="I537" s="294">
        <v>891538</v>
      </c>
      <c r="J537" s="294">
        <v>891538</v>
      </c>
      <c r="K537" s="294">
        <v>891521</v>
      </c>
      <c r="L537" s="294">
        <v>891521</v>
      </c>
      <c r="M537" s="294">
        <v>891521</v>
      </c>
      <c r="N537" s="294"/>
      <c r="O537" s="294">
        <v>84</v>
      </c>
      <c r="P537" s="294">
        <v>62</v>
      </c>
      <c r="Q537" s="294">
        <v>62</v>
      </c>
      <c r="R537" s="294">
        <v>62</v>
      </c>
      <c r="S537" s="294">
        <v>62</v>
      </c>
      <c r="T537" s="294">
        <v>62</v>
      </c>
      <c r="U537" s="294">
        <v>62</v>
      </c>
      <c r="V537" s="294">
        <v>62</v>
      </c>
      <c r="W537" s="294">
        <v>62</v>
      </c>
      <c r="X537" s="294">
        <v>62</v>
      </c>
      <c r="Y537" s="865"/>
      <c r="Z537" s="814"/>
      <c r="AA537" s="814"/>
      <c r="AB537" s="814"/>
      <c r="AC537" s="814"/>
      <c r="AD537" s="814">
        <v>1</v>
      </c>
      <c r="AE537" s="814"/>
      <c r="AF537" s="391"/>
      <c r="AG537" s="391"/>
      <c r="AH537" s="391"/>
      <c r="AI537" s="391"/>
      <c r="AJ537" s="391"/>
      <c r="AK537" s="391"/>
      <c r="AL537" s="391"/>
      <c r="AM537" s="295">
        <f>SUM(Y537:AL537)</f>
        <v>1</v>
      </c>
    </row>
    <row r="538" spans="1:39" ht="15.5" outlineLevel="1">
      <c r="A538" s="497"/>
      <c r="B538" s="915" t="s">
        <v>308</v>
      </c>
      <c r="C538" s="812" t="s">
        <v>163</v>
      </c>
      <c r="D538" s="294"/>
      <c r="E538" s="294"/>
      <c r="F538" s="294"/>
      <c r="G538" s="294"/>
      <c r="H538" s="294"/>
      <c r="I538" s="294"/>
      <c r="J538" s="294"/>
      <c r="K538" s="294"/>
      <c r="L538" s="294"/>
      <c r="M538" s="294"/>
      <c r="N538" s="294"/>
      <c r="O538" s="294"/>
      <c r="P538" s="294"/>
      <c r="Q538" s="294"/>
      <c r="R538" s="294"/>
      <c r="S538" s="294"/>
      <c r="T538" s="294"/>
      <c r="U538" s="294"/>
      <c r="V538" s="294"/>
      <c r="W538" s="294"/>
      <c r="X538" s="294"/>
      <c r="Y538" s="816">
        <f t="shared" ref="Y538:AL538" si="848">Y537</f>
        <v>0</v>
      </c>
      <c r="Z538" s="816">
        <f t="shared" si="848"/>
        <v>0</v>
      </c>
      <c r="AA538" s="816">
        <f t="shared" si="848"/>
        <v>0</v>
      </c>
      <c r="AB538" s="816">
        <f t="shared" si="848"/>
        <v>0</v>
      </c>
      <c r="AC538" s="816">
        <f t="shared" si="848"/>
        <v>0</v>
      </c>
      <c r="AD538" s="816">
        <f t="shared" si="848"/>
        <v>1</v>
      </c>
      <c r="AE538" s="816">
        <f t="shared" si="848"/>
        <v>0</v>
      </c>
      <c r="AF538" s="816">
        <f t="shared" si="848"/>
        <v>0</v>
      </c>
      <c r="AG538" s="816">
        <f t="shared" si="848"/>
        <v>0</v>
      </c>
      <c r="AH538" s="816">
        <f t="shared" si="848"/>
        <v>0</v>
      </c>
      <c r="AI538" s="816">
        <f t="shared" si="848"/>
        <v>0</v>
      </c>
      <c r="AJ538" s="816">
        <f t="shared" si="848"/>
        <v>0</v>
      </c>
      <c r="AK538" s="816">
        <f t="shared" si="848"/>
        <v>0</v>
      </c>
      <c r="AL538" s="816">
        <f t="shared" si="848"/>
        <v>0</v>
      </c>
      <c r="AM538" s="305"/>
    </row>
    <row r="539" spans="1:39" ht="15.5" outlineLevel="1">
      <c r="A539" s="497"/>
      <c r="B539" s="914"/>
      <c r="C539" s="812"/>
      <c r="D539" s="812"/>
      <c r="E539" s="812"/>
      <c r="F539" s="812"/>
      <c r="G539" s="812"/>
      <c r="H539" s="812"/>
      <c r="I539" s="812"/>
      <c r="J539" s="812"/>
      <c r="K539" s="812"/>
      <c r="L539" s="812"/>
      <c r="M539" s="812"/>
      <c r="N539" s="812"/>
      <c r="O539" s="812"/>
      <c r="P539" s="812"/>
      <c r="Q539" s="812"/>
      <c r="R539" s="812"/>
      <c r="S539" s="812"/>
      <c r="T539" s="812"/>
      <c r="U539" s="812"/>
      <c r="V539" s="812"/>
      <c r="W539" s="812"/>
      <c r="X539" s="812"/>
      <c r="Y539" s="818"/>
      <c r="Z539" s="901"/>
      <c r="AA539" s="901"/>
      <c r="AB539" s="901"/>
      <c r="AC539" s="901"/>
      <c r="AD539" s="901"/>
      <c r="AE539" s="901"/>
      <c r="AF539" s="901"/>
      <c r="AG539" s="901"/>
      <c r="AH539" s="901"/>
      <c r="AI539" s="901"/>
      <c r="AJ539" s="901"/>
      <c r="AK539" s="901"/>
      <c r="AL539" s="901"/>
      <c r="AM539" s="305"/>
    </row>
    <row r="540" spans="1:39" ht="31" outlineLevel="1">
      <c r="A540" s="497">
        <v>22</v>
      </c>
      <c r="B540" s="914" t="s">
        <v>915</v>
      </c>
      <c r="C540" s="812" t="s">
        <v>25</v>
      </c>
      <c r="D540" s="294">
        <v>230737</v>
      </c>
      <c r="E540" s="294">
        <v>230737</v>
      </c>
      <c r="F540" s="294">
        <v>230737</v>
      </c>
      <c r="G540" s="294">
        <v>230737</v>
      </c>
      <c r="H540" s="294">
        <v>230737</v>
      </c>
      <c r="I540" s="294">
        <v>230737</v>
      </c>
      <c r="J540" s="294">
        <v>230737</v>
      </c>
      <c r="K540" s="294">
        <v>230737</v>
      </c>
      <c r="L540" s="294">
        <v>230737</v>
      </c>
      <c r="M540" s="294">
        <v>230737</v>
      </c>
      <c r="N540" s="812"/>
      <c r="O540" s="294">
        <v>68</v>
      </c>
      <c r="P540" s="294">
        <v>68</v>
      </c>
      <c r="Q540" s="294">
        <v>68</v>
      </c>
      <c r="R540" s="294">
        <v>68</v>
      </c>
      <c r="S540" s="294">
        <v>68</v>
      </c>
      <c r="T540" s="294">
        <v>68</v>
      </c>
      <c r="U540" s="294">
        <v>68</v>
      </c>
      <c r="V540" s="294">
        <v>68</v>
      </c>
      <c r="W540" s="294">
        <v>68</v>
      </c>
      <c r="X540" s="294">
        <v>68</v>
      </c>
      <c r="Y540" s="865"/>
      <c r="Z540" s="814"/>
      <c r="AA540" s="814"/>
      <c r="AB540" s="814"/>
      <c r="AC540" s="814"/>
      <c r="AD540" s="814"/>
      <c r="AE540" s="814"/>
      <c r="AF540" s="391"/>
      <c r="AG540" s="391"/>
      <c r="AH540" s="391"/>
      <c r="AI540" s="391"/>
      <c r="AJ540" s="391"/>
      <c r="AK540" s="391"/>
      <c r="AL540" s="391"/>
      <c r="AM540" s="295">
        <f>SUM(Y540:AL540)</f>
        <v>0</v>
      </c>
    </row>
    <row r="541" spans="1:39" ht="15.5" outlineLevel="1">
      <c r="A541" s="497"/>
      <c r="B541" s="915" t="s">
        <v>308</v>
      </c>
      <c r="C541" s="812" t="s">
        <v>163</v>
      </c>
      <c r="D541" s="294"/>
      <c r="E541" s="294"/>
      <c r="F541" s="294"/>
      <c r="G541" s="294"/>
      <c r="H541" s="294"/>
      <c r="I541" s="294"/>
      <c r="J541" s="294"/>
      <c r="K541" s="294"/>
      <c r="L541" s="294"/>
      <c r="M541" s="294"/>
      <c r="N541" s="815"/>
      <c r="O541" s="294"/>
      <c r="P541" s="294"/>
      <c r="Q541" s="294"/>
      <c r="R541" s="294"/>
      <c r="S541" s="294"/>
      <c r="T541" s="294"/>
      <c r="U541" s="294"/>
      <c r="V541" s="294"/>
      <c r="W541" s="294"/>
      <c r="X541" s="294"/>
      <c r="Y541" s="816">
        <f t="shared" ref="Y541:AL541" si="849">Y540</f>
        <v>0</v>
      </c>
      <c r="Z541" s="816">
        <f t="shared" si="849"/>
        <v>0</v>
      </c>
      <c r="AA541" s="816">
        <f t="shared" si="849"/>
        <v>0</v>
      </c>
      <c r="AB541" s="816">
        <f t="shared" si="849"/>
        <v>0</v>
      </c>
      <c r="AC541" s="816">
        <f t="shared" si="849"/>
        <v>0</v>
      </c>
      <c r="AD541" s="816">
        <f t="shared" si="849"/>
        <v>0</v>
      </c>
      <c r="AE541" s="816">
        <f t="shared" si="849"/>
        <v>0</v>
      </c>
      <c r="AF541" s="816">
        <f t="shared" si="849"/>
        <v>0</v>
      </c>
      <c r="AG541" s="816">
        <f t="shared" si="849"/>
        <v>0</v>
      </c>
      <c r="AH541" s="816">
        <f t="shared" si="849"/>
        <v>0</v>
      </c>
      <c r="AI541" s="816">
        <f t="shared" si="849"/>
        <v>0</v>
      </c>
      <c r="AJ541" s="816">
        <f t="shared" si="849"/>
        <v>0</v>
      </c>
      <c r="AK541" s="816">
        <f t="shared" si="849"/>
        <v>0</v>
      </c>
      <c r="AL541" s="816">
        <f t="shared" si="849"/>
        <v>0</v>
      </c>
      <c r="AM541" s="305"/>
    </row>
    <row r="542" spans="1:39" ht="15.5" outlineLevel="1">
      <c r="A542" s="497"/>
      <c r="B542" s="914"/>
      <c r="C542" s="812"/>
      <c r="D542" s="812"/>
      <c r="E542" s="812"/>
      <c r="F542" s="812"/>
      <c r="G542" s="812"/>
      <c r="H542" s="812"/>
      <c r="I542" s="812"/>
      <c r="J542" s="812"/>
      <c r="K542" s="812"/>
      <c r="L542" s="812"/>
      <c r="M542" s="812"/>
      <c r="N542" s="812"/>
      <c r="O542" s="812"/>
      <c r="P542" s="812"/>
      <c r="Q542" s="812"/>
      <c r="R542" s="812"/>
      <c r="S542" s="812"/>
      <c r="T542" s="812"/>
      <c r="U542" s="812"/>
      <c r="V542" s="812"/>
      <c r="W542" s="812"/>
      <c r="X542" s="812"/>
      <c r="Y542" s="818"/>
      <c r="Z542" s="901"/>
      <c r="AA542" s="901"/>
      <c r="AB542" s="901"/>
      <c r="AC542" s="901"/>
      <c r="AD542" s="901"/>
      <c r="AE542" s="901"/>
      <c r="AF542" s="901"/>
      <c r="AG542" s="901"/>
      <c r="AH542" s="901"/>
      <c r="AI542" s="901"/>
      <c r="AJ542" s="901"/>
      <c r="AK542" s="901"/>
      <c r="AL542" s="901"/>
      <c r="AM542" s="305"/>
    </row>
    <row r="543" spans="1:39" ht="31" outlineLevel="1">
      <c r="A543" s="497">
        <v>23</v>
      </c>
      <c r="B543" s="914" t="s">
        <v>115</v>
      </c>
      <c r="C543" s="812" t="s">
        <v>25</v>
      </c>
      <c r="D543" s="294">
        <v>33536</v>
      </c>
      <c r="E543" s="294">
        <v>33536</v>
      </c>
      <c r="F543" s="294">
        <v>33536</v>
      </c>
      <c r="G543" s="294">
        <v>33536</v>
      </c>
      <c r="H543" s="294">
        <v>33536</v>
      </c>
      <c r="I543" s="294">
        <v>33536</v>
      </c>
      <c r="J543" s="294">
        <v>33536</v>
      </c>
      <c r="K543" s="294">
        <v>33536</v>
      </c>
      <c r="L543" s="294">
        <v>33536</v>
      </c>
      <c r="M543" s="294">
        <v>33536</v>
      </c>
      <c r="N543" s="294"/>
      <c r="O543" s="294">
        <v>17</v>
      </c>
      <c r="P543" s="294">
        <v>17</v>
      </c>
      <c r="Q543" s="294">
        <v>17</v>
      </c>
      <c r="R543" s="294">
        <v>17</v>
      </c>
      <c r="S543" s="294">
        <v>17</v>
      </c>
      <c r="T543" s="294">
        <v>17</v>
      </c>
      <c r="U543" s="294">
        <v>17</v>
      </c>
      <c r="V543" s="294">
        <v>17</v>
      </c>
      <c r="W543" s="294">
        <v>17</v>
      </c>
      <c r="X543" s="294">
        <v>17</v>
      </c>
      <c r="Y543" s="865"/>
      <c r="Z543" s="814"/>
      <c r="AA543" s="814"/>
      <c r="AB543" s="814"/>
      <c r="AC543" s="814"/>
      <c r="AD543" s="814">
        <v>1</v>
      </c>
      <c r="AE543" s="814"/>
      <c r="AF543" s="391"/>
      <c r="AG543" s="391"/>
      <c r="AH543" s="391"/>
      <c r="AI543" s="391"/>
      <c r="AJ543" s="391"/>
      <c r="AK543" s="391"/>
      <c r="AL543" s="391"/>
      <c r="AM543" s="295">
        <f>SUM(Y543:AL543)</f>
        <v>1</v>
      </c>
    </row>
    <row r="544" spans="1:39" ht="15.5" outlineLevel="1">
      <c r="A544" s="497"/>
      <c r="B544" s="915" t="s">
        <v>308</v>
      </c>
      <c r="C544" s="812" t="s">
        <v>163</v>
      </c>
      <c r="D544" s="294"/>
      <c r="E544" s="294"/>
      <c r="F544" s="294"/>
      <c r="G544" s="294"/>
      <c r="H544" s="294"/>
      <c r="I544" s="294"/>
      <c r="J544" s="294"/>
      <c r="K544" s="294"/>
      <c r="L544" s="294"/>
      <c r="M544" s="294"/>
      <c r="N544" s="294"/>
      <c r="O544" s="294"/>
      <c r="P544" s="294"/>
      <c r="Q544" s="294"/>
      <c r="R544" s="294"/>
      <c r="S544" s="294"/>
      <c r="T544" s="294"/>
      <c r="U544" s="294"/>
      <c r="V544" s="294"/>
      <c r="W544" s="294"/>
      <c r="X544" s="294"/>
      <c r="Y544" s="816">
        <f t="shared" ref="Y544:AL544" si="850">Y543</f>
        <v>0</v>
      </c>
      <c r="Z544" s="816">
        <f t="shared" si="850"/>
        <v>0</v>
      </c>
      <c r="AA544" s="816">
        <f t="shared" si="850"/>
        <v>0</v>
      </c>
      <c r="AB544" s="816">
        <f t="shared" si="850"/>
        <v>0</v>
      </c>
      <c r="AC544" s="816">
        <f t="shared" si="850"/>
        <v>0</v>
      </c>
      <c r="AD544" s="816">
        <f t="shared" si="850"/>
        <v>1</v>
      </c>
      <c r="AE544" s="816">
        <f t="shared" si="850"/>
        <v>0</v>
      </c>
      <c r="AF544" s="816">
        <f t="shared" si="850"/>
        <v>0</v>
      </c>
      <c r="AG544" s="816">
        <f t="shared" si="850"/>
        <v>0</v>
      </c>
      <c r="AH544" s="816">
        <f t="shared" si="850"/>
        <v>0</v>
      </c>
      <c r="AI544" s="816">
        <f t="shared" si="850"/>
        <v>0</v>
      </c>
      <c r="AJ544" s="816">
        <f t="shared" si="850"/>
        <v>0</v>
      </c>
      <c r="AK544" s="816">
        <f t="shared" si="850"/>
        <v>0</v>
      </c>
      <c r="AL544" s="816">
        <f t="shared" si="850"/>
        <v>0</v>
      </c>
      <c r="AM544" s="305"/>
    </row>
    <row r="545" spans="1:39" ht="15.5" outlineLevel="1">
      <c r="A545" s="497"/>
      <c r="B545" s="914"/>
      <c r="C545" s="812"/>
      <c r="D545" s="812"/>
      <c r="E545" s="812"/>
      <c r="F545" s="812"/>
      <c r="G545" s="812"/>
      <c r="H545" s="812"/>
      <c r="I545" s="812"/>
      <c r="J545" s="812"/>
      <c r="K545" s="812"/>
      <c r="L545" s="812"/>
      <c r="M545" s="812"/>
      <c r="N545" s="812"/>
      <c r="O545" s="812"/>
      <c r="P545" s="812"/>
      <c r="Q545" s="812"/>
      <c r="R545" s="812"/>
      <c r="S545" s="812"/>
      <c r="T545" s="812"/>
      <c r="U545" s="812"/>
      <c r="V545" s="812"/>
      <c r="W545" s="812"/>
      <c r="X545" s="812"/>
      <c r="Y545" s="818"/>
      <c r="Z545" s="901"/>
      <c r="AA545" s="901"/>
      <c r="AB545" s="901"/>
      <c r="AC545" s="901"/>
      <c r="AD545" s="901"/>
      <c r="AE545" s="901"/>
      <c r="AF545" s="901"/>
      <c r="AG545" s="901"/>
      <c r="AH545" s="901"/>
      <c r="AI545" s="901"/>
      <c r="AJ545" s="901"/>
      <c r="AK545" s="901"/>
      <c r="AL545" s="901"/>
      <c r="AM545" s="305"/>
    </row>
    <row r="546" spans="1:39" ht="15.5" outlineLevel="1">
      <c r="A546" s="497">
        <v>24</v>
      </c>
      <c r="B546" s="914" t="s">
        <v>116</v>
      </c>
      <c r="C546" s="812" t="s">
        <v>25</v>
      </c>
      <c r="D546" s="294"/>
      <c r="E546" s="294"/>
      <c r="F546" s="294"/>
      <c r="G546" s="294"/>
      <c r="H546" s="294"/>
      <c r="I546" s="294"/>
      <c r="J546" s="294"/>
      <c r="K546" s="294"/>
      <c r="L546" s="294"/>
      <c r="M546" s="294"/>
      <c r="N546" s="294"/>
      <c r="O546" s="294"/>
      <c r="P546" s="294"/>
      <c r="Q546" s="294"/>
      <c r="R546" s="294"/>
      <c r="S546" s="294"/>
      <c r="T546" s="294"/>
      <c r="U546" s="294"/>
      <c r="V546" s="294"/>
      <c r="W546" s="294"/>
      <c r="X546" s="294"/>
      <c r="Y546" s="865"/>
      <c r="Z546" s="814"/>
      <c r="AA546" s="814"/>
      <c r="AB546" s="814"/>
      <c r="AC546" s="814"/>
      <c r="AD546" s="814">
        <v>1</v>
      </c>
      <c r="AE546" s="814"/>
      <c r="AF546" s="391"/>
      <c r="AG546" s="391"/>
      <c r="AH546" s="391"/>
      <c r="AI546" s="391"/>
      <c r="AJ546" s="391"/>
      <c r="AK546" s="391"/>
      <c r="AL546" s="391"/>
      <c r="AM546" s="295">
        <f>SUM(Y546:AL546)</f>
        <v>1</v>
      </c>
    </row>
    <row r="547" spans="1:39" ht="15.5" outlineLevel="1">
      <c r="A547" s="497"/>
      <c r="B547" s="915" t="s">
        <v>308</v>
      </c>
      <c r="C547" s="812" t="s">
        <v>163</v>
      </c>
      <c r="D547" s="294"/>
      <c r="E547" s="294"/>
      <c r="F547" s="294"/>
      <c r="G547" s="294"/>
      <c r="H547" s="294"/>
      <c r="I547" s="294"/>
      <c r="J547" s="294"/>
      <c r="K547" s="294"/>
      <c r="L547" s="294"/>
      <c r="M547" s="294"/>
      <c r="N547" s="294"/>
      <c r="O547" s="294"/>
      <c r="P547" s="294"/>
      <c r="Q547" s="294"/>
      <c r="R547" s="294"/>
      <c r="S547" s="294"/>
      <c r="T547" s="294"/>
      <c r="U547" s="294"/>
      <c r="V547" s="294"/>
      <c r="W547" s="294"/>
      <c r="X547" s="294"/>
      <c r="Y547" s="816">
        <f t="shared" ref="Y547:AL547" si="851">Y546</f>
        <v>0</v>
      </c>
      <c r="Z547" s="816">
        <f t="shared" si="851"/>
        <v>0</v>
      </c>
      <c r="AA547" s="816">
        <f t="shared" si="851"/>
        <v>0</v>
      </c>
      <c r="AB547" s="816">
        <f t="shared" si="851"/>
        <v>0</v>
      </c>
      <c r="AC547" s="816">
        <f t="shared" si="851"/>
        <v>0</v>
      </c>
      <c r="AD547" s="816">
        <f t="shared" si="851"/>
        <v>1</v>
      </c>
      <c r="AE547" s="816">
        <f t="shared" si="851"/>
        <v>0</v>
      </c>
      <c r="AF547" s="816">
        <f t="shared" si="851"/>
        <v>0</v>
      </c>
      <c r="AG547" s="816">
        <f t="shared" si="851"/>
        <v>0</v>
      </c>
      <c r="AH547" s="816">
        <f t="shared" si="851"/>
        <v>0</v>
      </c>
      <c r="AI547" s="816">
        <f t="shared" si="851"/>
        <v>0</v>
      </c>
      <c r="AJ547" s="816">
        <f t="shared" si="851"/>
        <v>0</v>
      </c>
      <c r="AK547" s="816">
        <f t="shared" si="851"/>
        <v>0</v>
      </c>
      <c r="AL547" s="816">
        <f t="shared" si="851"/>
        <v>0</v>
      </c>
      <c r="AM547" s="305"/>
    </row>
    <row r="548" spans="1:39" ht="15.5" outlineLevel="1">
      <c r="A548" s="497"/>
      <c r="B548" s="316" t="s">
        <v>916</v>
      </c>
      <c r="C548" s="812"/>
      <c r="D548" s="812"/>
      <c r="E548" s="812"/>
      <c r="F548" s="812"/>
      <c r="G548" s="812"/>
      <c r="H548" s="812"/>
      <c r="I548" s="812"/>
      <c r="J548" s="812"/>
      <c r="K548" s="812"/>
      <c r="L548" s="812"/>
      <c r="M548" s="812"/>
      <c r="N548" s="812"/>
      <c r="O548" s="812"/>
      <c r="P548" s="812"/>
      <c r="Q548" s="812"/>
      <c r="R548" s="812"/>
      <c r="S548" s="812"/>
      <c r="T548" s="812"/>
      <c r="U548" s="812"/>
      <c r="V548" s="812"/>
      <c r="W548" s="812"/>
      <c r="X548" s="812"/>
      <c r="Y548" s="818"/>
      <c r="Z548" s="901"/>
      <c r="AA548" s="901"/>
      <c r="AB548" s="901"/>
      <c r="AC548" s="901"/>
      <c r="AD548" s="901"/>
      <c r="AE548" s="901"/>
      <c r="AF548" s="901"/>
      <c r="AG548" s="901"/>
      <c r="AH548" s="901"/>
      <c r="AI548" s="901"/>
      <c r="AJ548" s="901"/>
      <c r="AK548" s="901"/>
      <c r="AL548" s="901"/>
      <c r="AM548" s="305"/>
    </row>
    <row r="549" spans="1:39" ht="15.5" outlineLevel="1">
      <c r="A549" s="497">
        <v>26</v>
      </c>
      <c r="B549" s="914" t="s">
        <v>118</v>
      </c>
      <c r="C549" s="812" t="s">
        <v>25</v>
      </c>
      <c r="D549" s="294">
        <v>1082227</v>
      </c>
      <c r="E549" s="294">
        <v>1175106</v>
      </c>
      <c r="F549" s="294">
        <v>1175106</v>
      </c>
      <c r="G549" s="294">
        <v>1175106</v>
      </c>
      <c r="H549" s="294">
        <v>1175106</v>
      </c>
      <c r="I549" s="294">
        <v>1093191</v>
      </c>
      <c r="J549" s="294">
        <v>1093191</v>
      </c>
      <c r="K549" s="294">
        <v>1093191</v>
      </c>
      <c r="L549" s="294">
        <v>1074819</v>
      </c>
      <c r="M549" s="294">
        <v>1074819</v>
      </c>
      <c r="N549" s="294">
        <v>12</v>
      </c>
      <c r="O549" s="294">
        <v>294</v>
      </c>
      <c r="P549" s="294">
        <v>334</v>
      </c>
      <c r="Q549" s="294">
        <v>334</v>
      </c>
      <c r="R549" s="294">
        <v>334</v>
      </c>
      <c r="S549" s="294">
        <v>334</v>
      </c>
      <c r="T549" s="294">
        <v>320</v>
      </c>
      <c r="U549" s="294">
        <v>320</v>
      </c>
      <c r="V549" s="294">
        <v>320</v>
      </c>
      <c r="W549" s="294">
        <v>318</v>
      </c>
      <c r="X549" s="294">
        <v>318</v>
      </c>
      <c r="Y549" s="865"/>
      <c r="Z549" s="814"/>
      <c r="AA549" s="814"/>
      <c r="AB549" s="814"/>
      <c r="AC549" s="814"/>
      <c r="AD549" s="814"/>
      <c r="AE549" s="814">
        <v>0.15286632387111626</v>
      </c>
      <c r="AF549" s="391">
        <v>0.80102262445326167</v>
      </c>
      <c r="AG549" s="391"/>
      <c r="AH549" s="391"/>
      <c r="AI549" s="391"/>
      <c r="AJ549" s="391"/>
      <c r="AK549" s="391"/>
      <c r="AL549" s="391"/>
      <c r="AM549" s="295">
        <f>SUM(Y549:AL549)</f>
        <v>0.95388894832437798</v>
      </c>
    </row>
    <row r="550" spans="1:39" ht="15.5" outlineLevel="1">
      <c r="A550" s="497"/>
      <c r="B550" s="922" t="s">
        <v>937</v>
      </c>
      <c r="C550" s="812" t="s">
        <v>163</v>
      </c>
      <c r="D550" s="294">
        <v>130233.05885099038</v>
      </c>
      <c r="E550" s="294">
        <f>D550+($G550-$D550)/3</f>
        <v>131838.91735412949</v>
      </c>
      <c r="F550" s="294">
        <f>E550+($G550-$D550)/3</f>
        <v>133444.7758572686</v>
      </c>
      <c r="G550" s="294">
        <v>135050.63436040771</v>
      </c>
      <c r="H550" s="294"/>
      <c r="I550" s="294"/>
      <c r="J550" s="294"/>
      <c r="K550" s="294"/>
      <c r="L550" s="294"/>
      <c r="M550" s="294"/>
      <c r="N550" s="294">
        <f>N549</f>
        <v>12</v>
      </c>
      <c r="O550" s="294">
        <f>O549/D549*D550</f>
        <v>35.379379097168311</v>
      </c>
      <c r="P550" s="294">
        <f>P549/E549*E550</f>
        <v>37.472533027896418</v>
      </c>
      <c r="Q550" s="294">
        <f>Q549/F549*F550</f>
        <v>37.928965673162857</v>
      </c>
      <c r="R550" s="294">
        <f>R549/G549*G550</f>
        <v>38.385398318429296</v>
      </c>
      <c r="S550" s="294"/>
      <c r="T550" s="294"/>
      <c r="U550" s="294"/>
      <c r="V550" s="294"/>
      <c r="W550" s="294"/>
      <c r="X550" s="294"/>
      <c r="Y550" s="816">
        <f t="shared" ref="Y550:AD550" si="852">Y549</f>
        <v>0</v>
      </c>
      <c r="Z550" s="816">
        <f t="shared" si="852"/>
        <v>0</v>
      </c>
      <c r="AA550" s="816">
        <f t="shared" si="852"/>
        <v>0</v>
      </c>
      <c r="AB550" s="816">
        <f t="shared" si="852"/>
        <v>0</v>
      </c>
      <c r="AC550" s="816">
        <f t="shared" si="852"/>
        <v>0</v>
      </c>
      <c r="AD550" s="816">
        <f t="shared" si="852"/>
        <v>0</v>
      </c>
      <c r="AE550" s="816"/>
      <c r="AF550" s="816"/>
      <c r="AG550" s="816">
        <f t="shared" ref="AG550:AL550" si="853">AG549</f>
        <v>0</v>
      </c>
      <c r="AH550" s="816">
        <f t="shared" si="853"/>
        <v>0</v>
      </c>
      <c r="AI550" s="816">
        <f t="shared" si="853"/>
        <v>0</v>
      </c>
      <c r="AJ550" s="816">
        <f t="shared" si="853"/>
        <v>0</v>
      </c>
      <c r="AK550" s="816">
        <f t="shared" si="853"/>
        <v>0</v>
      </c>
      <c r="AL550" s="816">
        <f t="shared" si="853"/>
        <v>0</v>
      </c>
      <c r="AM550" s="305"/>
    </row>
    <row r="551" spans="1:39" ht="15.5" outlineLevel="1">
      <c r="A551" s="497"/>
      <c r="B551" s="914"/>
      <c r="C551" s="812"/>
      <c r="D551" s="812"/>
      <c r="E551" s="812"/>
      <c r="F551" s="812"/>
      <c r="G551" s="812"/>
      <c r="H551" s="812"/>
      <c r="I551" s="812"/>
      <c r="J551" s="812"/>
      <c r="K551" s="812"/>
      <c r="L551" s="812"/>
      <c r="M551" s="812"/>
      <c r="N551" s="812"/>
      <c r="O551" s="812"/>
      <c r="P551" s="812"/>
      <c r="Q551" s="812"/>
      <c r="R551" s="812"/>
      <c r="S551" s="812"/>
      <c r="T551" s="812"/>
      <c r="U551" s="812"/>
      <c r="V551" s="812"/>
      <c r="W551" s="812"/>
      <c r="X551" s="812"/>
      <c r="Y551" s="818"/>
      <c r="Z551" s="901"/>
      <c r="AA551" s="901"/>
      <c r="AB551" s="901"/>
      <c r="AC551" s="901"/>
      <c r="AD551" s="901"/>
      <c r="AE551" s="901"/>
      <c r="AF551" s="901"/>
      <c r="AG551" s="901"/>
      <c r="AH551" s="901"/>
      <c r="AI551" s="901"/>
      <c r="AJ551" s="901"/>
      <c r="AK551" s="901"/>
      <c r="AL551" s="901"/>
      <c r="AM551" s="305"/>
    </row>
    <row r="552" spans="1:39" ht="15.5" outlineLevel="1">
      <c r="A552" s="497"/>
      <c r="B552" s="316" t="s">
        <v>938</v>
      </c>
      <c r="C552" s="812"/>
      <c r="D552" s="812"/>
      <c r="E552" s="812"/>
      <c r="F552" s="812"/>
      <c r="G552" s="812"/>
      <c r="H552" s="812"/>
      <c r="I552" s="812"/>
      <c r="J552" s="812"/>
      <c r="K552" s="812"/>
      <c r="L552" s="812"/>
      <c r="M552" s="812"/>
      <c r="N552" s="812"/>
      <c r="O552" s="812"/>
      <c r="P552" s="812"/>
      <c r="Q552" s="812"/>
      <c r="R552" s="812"/>
      <c r="S552" s="812"/>
      <c r="T552" s="812"/>
      <c r="U552" s="812"/>
      <c r="V552" s="812"/>
      <c r="W552" s="812"/>
      <c r="X552" s="812"/>
      <c r="Y552" s="818"/>
      <c r="Z552" s="901"/>
      <c r="AA552" s="901"/>
      <c r="AB552" s="901"/>
      <c r="AC552" s="901"/>
      <c r="AD552" s="901"/>
      <c r="AE552" s="901"/>
      <c r="AF552" s="901"/>
      <c r="AG552" s="901"/>
      <c r="AH552" s="901"/>
      <c r="AI552" s="901"/>
      <c r="AJ552" s="901"/>
      <c r="AK552" s="901"/>
      <c r="AL552" s="901"/>
      <c r="AM552" s="305"/>
    </row>
    <row r="553" spans="1:39" ht="31" outlineLevel="1">
      <c r="A553" s="497">
        <v>50</v>
      </c>
      <c r="B553" s="914" t="s">
        <v>935</v>
      </c>
      <c r="C553" s="812" t="s">
        <v>25</v>
      </c>
      <c r="D553" s="294">
        <v>10529</v>
      </c>
      <c r="E553" s="294">
        <v>10529</v>
      </c>
      <c r="F553" s="294">
        <v>10529</v>
      </c>
      <c r="G553" s="294">
        <v>10529</v>
      </c>
      <c r="H553" s="294">
        <v>10529</v>
      </c>
      <c r="I553" s="294">
        <v>10529</v>
      </c>
      <c r="J553" s="294">
        <v>10529</v>
      </c>
      <c r="K553" s="294">
        <v>10442</v>
      </c>
      <c r="L553" s="294">
        <v>10442</v>
      </c>
      <c r="M553" s="294">
        <v>10442</v>
      </c>
      <c r="N553" s="294">
        <v>12</v>
      </c>
      <c r="O553" s="294">
        <v>2</v>
      </c>
      <c r="P553" s="294">
        <v>2</v>
      </c>
      <c r="Q553" s="294">
        <v>2</v>
      </c>
      <c r="R553" s="294">
        <v>2</v>
      </c>
      <c r="S553" s="294">
        <v>2</v>
      </c>
      <c r="T553" s="294">
        <v>2</v>
      </c>
      <c r="U553" s="294">
        <v>2</v>
      </c>
      <c r="V553" s="294">
        <v>2</v>
      </c>
      <c r="W553" s="294">
        <v>2</v>
      </c>
      <c r="X553" s="294">
        <v>2</v>
      </c>
      <c r="Y553" s="865"/>
      <c r="Z553" s="814"/>
      <c r="AA553" s="814"/>
      <c r="AB553" s="814"/>
      <c r="AC553" s="814"/>
      <c r="AD553" s="814">
        <v>1</v>
      </c>
      <c r="AE553" s="814"/>
      <c r="AF553" s="391"/>
      <c r="AG553" s="391"/>
      <c r="AH553" s="391"/>
      <c r="AI553" s="391"/>
      <c r="AJ553" s="391"/>
      <c r="AK553" s="391"/>
      <c r="AL553" s="391"/>
      <c r="AM553" s="295">
        <f>SUM(Y553:AL553)</f>
        <v>1</v>
      </c>
    </row>
    <row r="554" spans="1:39" ht="15.5" outlineLevel="1">
      <c r="A554" s="497"/>
      <c r="B554" s="915" t="s">
        <v>308</v>
      </c>
      <c r="C554" s="812" t="s">
        <v>163</v>
      </c>
      <c r="D554" s="294"/>
      <c r="E554" s="294"/>
      <c r="F554" s="294"/>
      <c r="G554" s="294"/>
      <c r="H554" s="294"/>
      <c r="I554" s="294"/>
      <c r="J554" s="294"/>
      <c r="K554" s="294"/>
      <c r="L554" s="294"/>
      <c r="M554" s="294"/>
      <c r="N554" s="294">
        <f>N553</f>
        <v>12</v>
      </c>
      <c r="O554" s="294"/>
      <c r="P554" s="294"/>
      <c r="Q554" s="294"/>
      <c r="R554" s="294"/>
      <c r="S554" s="294"/>
      <c r="T554" s="294"/>
      <c r="U554" s="294"/>
      <c r="V554" s="294"/>
      <c r="W554" s="294"/>
      <c r="X554" s="294"/>
      <c r="Y554" s="816">
        <f t="shared" ref="Y554:AL554" si="854">Y553</f>
        <v>0</v>
      </c>
      <c r="Z554" s="816">
        <f t="shared" si="854"/>
        <v>0</v>
      </c>
      <c r="AA554" s="816">
        <f t="shared" si="854"/>
        <v>0</v>
      </c>
      <c r="AB554" s="816">
        <f t="shared" si="854"/>
        <v>0</v>
      </c>
      <c r="AC554" s="816">
        <f t="shared" si="854"/>
        <v>0</v>
      </c>
      <c r="AD554" s="816">
        <f t="shared" si="854"/>
        <v>1</v>
      </c>
      <c r="AE554" s="816">
        <f t="shared" si="854"/>
        <v>0</v>
      </c>
      <c r="AF554" s="816">
        <f t="shared" si="854"/>
        <v>0</v>
      </c>
      <c r="AG554" s="816">
        <f t="shared" si="854"/>
        <v>0</v>
      </c>
      <c r="AH554" s="816">
        <f t="shared" si="854"/>
        <v>0</v>
      </c>
      <c r="AI554" s="816">
        <f t="shared" si="854"/>
        <v>0</v>
      </c>
      <c r="AJ554" s="816">
        <f t="shared" si="854"/>
        <v>0</v>
      </c>
      <c r="AK554" s="816">
        <f t="shared" si="854"/>
        <v>0</v>
      </c>
      <c r="AL554" s="816">
        <f t="shared" si="854"/>
        <v>0</v>
      </c>
      <c r="AM554" s="305"/>
    </row>
    <row r="555" spans="1:39" ht="15.5" outlineLevel="1">
      <c r="A555" s="497"/>
      <c r="B555" s="914"/>
      <c r="C555" s="812"/>
      <c r="D555" s="812"/>
      <c r="E555" s="812"/>
      <c r="F555" s="812"/>
      <c r="G555" s="812"/>
      <c r="H555" s="812"/>
      <c r="I555" s="812"/>
      <c r="J555" s="812"/>
      <c r="K555" s="812"/>
      <c r="L555" s="812"/>
      <c r="M555" s="812"/>
      <c r="N555" s="812"/>
      <c r="O555" s="812"/>
      <c r="P555" s="812"/>
      <c r="Q555" s="812"/>
      <c r="R555" s="812"/>
      <c r="S555" s="812"/>
      <c r="T555" s="812"/>
      <c r="U555" s="812"/>
      <c r="V555" s="812"/>
      <c r="W555" s="812"/>
      <c r="X555" s="812"/>
      <c r="Y555" s="818"/>
      <c r="Z555" s="901"/>
      <c r="AA555" s="901"/>
      <c r="AB555" s="901"/>
      <c r="AC555" s="901"/>
      <c r="AD555" s="901"/>
      <c r="AE555" s="901"/>
      <c r="AF555" s="901"/>
      <c r="AG555" s="901"/>
      <c r="AH555" s="901"/>
      <c r="AI555" s="901"/>
      <c r="AJ555" s="901"/>
      <c r="AK555" s="901"/>
      <c r="AL555" s="901"/>
      <c r="AM555" s="305"/>
    </row>
    <row r="556" spans="1:39" ht="15.5" outlineLevel="1">
      <c r="A556" s="497"/>
      <c r="B556" s="316" t="s">
        <v>939</v>
      </c>
      <c r="C556" s="812"/>
      <c r="D556" s="812"/>
      <c r="E556" s="812"/>
      <c r="F556" s="812"/>
      <c r="G556" s="812"/>
      <c r="H556" s="812"/>
      <c r="I556" s="812"/>
      <c r="J556" s="812"/>
      <c r="K556" s="812"/>
      <c r="L556" s="812"/>
      <c r="M556" s="812"/>
      <c r="N556" s="812"/>
      <c r="O556" s="812"/>
      <c r="P556" s="812"/>
      <c r="Q556" s="812"/>
      <c r="R556" s="812"/>
      <c r="S556" s="812"/>
      <c r="T556" s="812"/>
      <c r="U556" s="812"/>
      <c r="V556" s="812"/>
      <c r="W556" s="812"/>
      <c r="X556" s="812"/>
      <c r="Y556" s="818"/>
      <c r="Z556" s="901"/>
      <c r="AA556" s="901"/>
      <c r="AB556" s="901"/>
      <c r="AC556" s="901"/>
      <c r="AD556" s="901"/>
      <c r="AE556" s="901"/>
      <c r="AF556" s="901"/>
      <c r="AG556" s="901"/>
      <c r="AH556" s="901"/>
      <c r="AI556" s="901"/>
      <c r="AJ556" s="901"/>
      <c r="AK556" s="901"/>
      <c r="AL556" s="901"/>
      <c r="AM556" s="305"/>
    </row>
    <row r="557" spans="1:39" ht="15.5" outlineLevel="1">
      <c r="A557" s="497">
        <v>51</v>
      </c>
      <c r="B557" s="914" t="s">
        <v>934</v>
      </c>
      <c r="C557" s="812" t="s">
        <v>25</v>
      </c>
      <c r="D557" s="294">
        <v>25258</v>
      </c>
      <c r="E557" s="294">
        <v>25258</v>
      </c>
      <c r="F557" s="294">
        <v>25258</v>
      </c>
      <c r="G557" s="294">
        <v>25258</v>
      </c>
      <c r="H557" s="294">
        <v>25115</v>
      </c>
      <c r="I557" s="294">
        <v>24781</v>
      </c>
      <c r="J557" s="294">
        <v>24781</v>
      </c>
      <c r="K557" s="294">
        <v>24781</v>
      </c>
      <c r="L557" s="294">
        <v>24781</v>
      </c>
      <c r="M557" s="294">
        <v>24781</v>
      </c>
      <c r="N557" s="294">
        <v>12</v>
      </c>
      <c r="O557" s="294">
        <v>2</v>
      </c>
      <c r="P557" s="294">
        <v>2</v>
      </c>
      <c r="Q557" s="294">
        <v>2</v>
      </c>
      <c r="R557" s="294">
        <v>2</v>
      </c>
      <c r="S557" s="294">
        <v>2</v>
      </c>
      <c r="T557" s="294">
        <v>2</v>
      </c>
      <c r="U557" s="294">
        <v>2</v>
      </c>
      <c r="V557" s="294">
        <v>2</v>
      </c>
      <c r="W557" s="294">
        <v>2</v>
      </c>
      <c r="X557" s="294">
        <v>2</v>
      </c>
      <c r="Y557" s="865"/>
      <c r="Z557" s="814"/>
      <c r="AA557" s="814"/>
      <c r="AB557" s="814"/>
      <c r="AC557" s="814"/>
      <c r="AD557" s="814">
        <v>1</v>
      </c>
      <c r="AE557" s="814"/>
      <c r="AF557" s="391"/>
      <c r="AG557" s="391"/>
      <c r="AH557" s="391"/>
      <c r="AI557" s="391"/>
      <c r="AJ557" s="391"/>
      <c r="AK557" s="391"/>
      <c r="AL557" s="391"/>
      <c r="AM557" s="295">
        <f>SUM(Y557:AL557)</f>
        <v>1</v>
      </c>
    </row>
    <row r="558" spans="1:39" ht="15.5" outlineLevel="1">
      <c r="A558" s="497"/>
      <c r="B558" s="915" t="s">
        <v>308</v>
      </c>
      <c r="C558" s="812" t="s">
        <v>163</v>
      </c>
      <c r="D558" s="294"/>
      <c r="E558" s="294"/>
      <c r="F558" s="294"/>
      <c r="G558" s="294"/>
      <c r="H558" s="294"/>
      <c r="I558" s="294"/>
      <c r="J558" s="294"/>
      <c r="K558" s="294"/>
      <c r="L558" s="294"/>
      <c r="M558" s="294"/>
      <c r="N558" s="294">
        <f>N557</f>
        <v>12</v>
      </c>
      <c r="O558" s="294"/>
      <c r="P558" s="294"/>
      <c r="Q558" s="294"/>
      <c r="R558" s="294"/>
      <c r="S558" s="294"/>
      <c r="T558" s="294"/>
      <c r="U558" s="294"/>
      <c r="V558" s="294"/>
      <c r="W558" s="294"/>
      <c r="X558" s="294"/>
      <c r="Y558" s="816">
        <f t="shared" ref="Y558:AL558" si="855">Y557</f>
        <v>0</v>
      </c>
      <c r="Z558" s="816">
        <f t="shared" si="855"/>
        <v>0</v>
      </c>
      <c r="AA558" s="816">
        <f t="shared" si="855"/>
        <v>0</v>
      </c>
      <c r="AB558" s="816">
        <f t="shared" si="855"/>
        <v>0</v>
      </c>
      <c r="AC558" s="816">
        <f t="shared" si="855"/>
        <v>0</v>
      </c>
      <c r="AD558" s="816">
        <f t="shared" si="855"/>
        <v>1</v>
      </c>
      <c r="AE558" s="816">
        <f t="shared" si="855"/>
        <v>0</v>
      </c>
      <c r="AF558" s="816">
        <f t="shared" si="855"/>
        <v>0</v>
      </c>
      <c r="AG558" s="816">
        <f t="shared" si="855"/>
        <v>0</v>
      </c>
      <c r="AH558" s="816">
        <f t="shared" si="855"/>
        <v>0</v>
      </c>
      <c r="AI558" s="816">
        <f t="shared" si="855"/>
        <v>0</v>
      </c>
      <c r="AJ558" s="816">
        <f t="shared" si="855"/>
        <v>0</v>
      </c>
      <c r="AK558" s="816">
        <f t="shared" si="855"/>
        <v>0</v>
      </c>
      <c r="AL558" s="816">
        <f t="shared" si="855"/>
        <v>0</v>
      </c>
      <c r="AM558" s="305"/>
    </row>
    <row r="559" spans="1:39" ht="15.5" outlineLevel="1">
      <c r="A559" s="497"/>
      <c r="B559" s="914"/>
      <c r="C559" s="812"/>
      <c r="D559" s="812"/>
      <c r="E559" s="812"/>
      <c r="F559" s="812"/>
      <c r="G559" s="812"/>
      <c r="H559" s="812"/>
      <c r="I559" s="812"/>
      <c r="J559" s="812"/>
      <c r="K559" s="812"/>
      <c r="L559" s="812"/>
      <c r="M559" s="812"/>
      <c r="N559" s="812"/>
      <c r="O559" s="812"/>
      <c r="P559" s="812"/>
      <c r="Q559" s="812"/>
      <c r="R559" s="812"/>
      <c r="S559" s="812"/>
      <c r="T559" s="812"/>
      <c r="U559" s="812"/>
      <c r="V559" s="812"/>
      <c r="W559" s="812"/>
      <c r="X559" s="812"/>
      <c r="Y559" s="818"/>
      <c r="Z559" s="901"/>
      <c r="AA559" s="901"/>
      <c r="AB559" s="901"/>
      <c r="AC559" s="901"/>
      <c r="AD559" s="901"/>
      <c r="AE559" s="901"/>
      <c r="AF559" s="901"/>
      <c r="AG559" s="901"/>
      <c r="AH559" s="901"/>
      <c r="AI559" s="901"/>
      <c r="AJ559" s="901"/>
      <c r="AK559" s="901"/>
      <c r="AL559" s="901"/>
      <c r="AM559" s="305"/>
    </row>
    <row r="560" spans="1:39" ht="31" outlineLevel="1">
      <c r="A560" s="497"/>
      <c r="B560" s="875" t="s">
        <v>940</v>
      </c>
      <c r="C560" s="821"/>
      <c r="D560" s="812">
        <f>SUM(D534:D559)</f>
        <v>4050703.0588509906</v>
      </c>
      <c r="E560" s="812"/>
      <c r="F560" s="812"/>
      <c r="G560" s="812"/>
      <c r="H560" s="812"/>
      <c r="I560" s="812"/>
      <c r="J560" s="812"/>
      <c r="K560" s="812"/>
      <c r="L560" s="812"/>
      <c r="M560" s="812"/>
      <c r="N560" s="812"/>
      <c r="O560" s="812">
        <f>SUM(O534:O559)</f>
        <v>593.37937909716834</v>
      </c>
      <c r="P560" s="812"/>
      <c r="Q560" s="812"/>
      <c r="R560" s="812"/>
      <c r="S560" s="812"/>
      <c r="T560" s="812"/>
      <c r="U560" s="812"/>
      <c r="V560" s="812"/>
      <c r="W560" s="812"/>
      <c r="X560" s="812"/>
      <c r="Y560" s="867"/>
      <c r="Z560" s="867"/>
      <c r="AA560" s="923">
        <f>SUMPRODUCT(O466:O559,AA466:AA559,N466:N559)</f>
        <v>22767.761717108715</v>
      </c>
      <c r="AB560" s="867"/>
      <c r="AC560" s="867"/>
      <c r="AD560" s="300"/>
      <c r="AE560" s="300"/>
      <c r="AF560" s="300"/>
      <c r="AG560" s="300"/>
      <c r="AH560" s="300"/>
      <c r="AI560" s="300"/>
      <c r="AJ560" s="300"/>
      <c r="AK560" s="300"/>
      <c r="AL560" s="300"/>
      <c r="AM560" s="305"/>
    </row>
    <row r="561" spans="2:39" ht="15.5">
      <c r="B561" s="323" t="s">
        <v>292</v>
      </c>
      <c r="C561" s="325"/>
      <c r="D561" s="325">
        <f>SUM(D405:D559)</f>
        <v>38404661.696867637</v>
      </c>
      <c r="E561" s="325"/>
      <c r="F561" s="325"/>
      <c r="G561" s="325"/>
      <c r="H561" s="325"/>
      <c r="I561" s="325"/>
      <c r="J561" s="325"/>
      <c r="K561" s="325"/>
      <c r="L561" s="325"/>
      <c r="M561" s="325"/>
      <c r="N561" s="325"/>
      <c r="O561" s="325">
        <f>SUM(O405:O559)</f>
        <v>7066.4898165129362</v>
      </c>
      <c r="P561" s="325"/>
      <c r="Q561" s="325"/>
      <c r="R561" s="325"/>
      <c r="S561" s="325"/>
      <c r="T561" s="325"/>
      <c r="U561" s="325"/>
      <c r="V561" s="325"/>
      <c r="W561" s="325"/>
      <c r="X561" s="325"/>
      <c r="Y561" s="325">
        <f>IF(Y402="kWh",SUMPRODUCT(D405:D559,Y405:Y559))</f>
        <v>7190227.8234605091</v>
      </c>
      <c r="Z561" s="325">
        <f>IF(Z402="kWh",SUMPRODUCT(D405:D559,Z405:Z559))</f>
        <v>1639784.2378508919</v>
      </c>
      <c r="AA561" s="325">
        <f>IF(AA402="kw",SUMPRODUCT(N405:N559,O405:O559,AA405:AA559),SUMPRODUCT(D405:D559,AA405:AA559))</f>
        <v>22767.761717108715</v>
      </c>
      <c r="AB561" s="325">
        <f>IF(AB402="kw",SUMPRODUCT(N405:N559,O405:O559,AB405:AB559),SUMPRODUCT(D405:D559,AB405:AB559))</f>
        <v>0</v>
      </c>
      <c r="AC561" s="325">
        <f>IF(AC402="kw",SUMPRODUCT(N405:N559,O405:O559,AC405:AC559),SUMPRODUCT(D405:D559,AC405:AC559))</f>
        <v>3013.4644462636998</v>
      </c>
      <c r="AD561" s="325">
        <f>IF(AD402="kw",SUMPRODUCT(N405:N559,O405:O559,AD405:AD559),SUMPRODUCT(D405:D559,AD405:AD559))</f>
        <v>1311530.5765394911</v>
      </c>
      <c r="AE561" s="325">
        <f>IF(AE402="kw",SUMPRODUCT(N405:N559,O405:O559,AE405:AE559),SUMPRODUCT(D405:D559,AE405:AE559))</f>
        <v>182647.22749173376</v>
      </c>
      <c r="AF561" s="325">
        <f>IF(AF402="kw",SUMPRODUCT(N405:N559,O405:O559,AF405:AF559),SUMPRODUCT(D405:D559,AF405:AF559))</f>
        <v>3122.0970377963149</v>
      </c>
      <c r="AG561" s="325">
        <f>IF(AG402="kw",SUMPRODUCT(N405:N559,O405:O559,AG405:AG559),SUMPRODUCT(D405:D559,AG405:AG559))</f>
        <v>0</v>
      </c>
      <c r="AH561" s="325">
        <f>IF(AH402="kw",SUMPRODUCT(N405:N559,O405:O559,AH405:AH559),SUMPRODUCT(D405:D559,AH405:AH559))</f>
        <v>0</v>
      </c>
      <c r="AI561" s="325">
        <f>IF(AI402="kw",SUMPRODUCT(N405:N559,O405:O559,AI405:AI559),SUMPRODUCT(D405:D559,AI405:AI559))</f>
        <v>0</v>
      </c>
      <c r="AJ561" s="325">
        <f>IF(AJ402="kw",SUMPRODUCT(N405:N559,O405:O559,AJ405:AJ559),SUMPRODUCT(D405:D559,AJ405:AJ559))</f>
        <v>0</v>
      </c>
      <c r="AK561" s="325">
        <f>IF(AK402="kw",SUMPRODUCT(N405:N559,O405:O559,AK405:AK559),SUMPRODUCT(D405:D559,AK405:AK559))</f>
        <v>0</v>
      </c>
      <c r="AL561" s="325">
        <f>IF(AL402="kw",SUMPRODUCT(N405:N559,O405:O559,AL405:AL559),SUMPRODUCT(D405:D559,AL405:AL559))</f>
        <v>0</v>
      </c>
      <c r="AM561" s="326"/>
    </row>
    <row r="562" spans="2:39" ht="15.5">
      <c r="B562" s="368" t="s">
        <v>293</v>
      </c>
      <c r="C562" s="369"/>
      <c r="D562" s="369"/>
      <c r="E562" s="369"/>
      <c r="F562" s="369"/>
      <c r="G562" s="369"/>
      <c r="H562" s="369"/>
      <c r="I562" s="369"/>
      <c r="J562" s="369"/>
      <c r="K562" s="369"/>
      <c r="L562" s="369"/>
      <c r="M562" s="369"/>
      <c r="N562" s="369"/>
      <c r="O562" s="369"/>
      <c r="P562" s="369"/>
      <c r="Q562" s="369"/>
      <c r="R562" s="369"/>
      <c r="S562" s="369"/>
      <c r="T562" s="369"/>
      <c r="U562" s="369"/>
      <c r="V562" s="369"/>
      <c r="W562" s="369"/>
      <c r="X562" s="369"/>
      <c r="Y562" s="369">
        <f>HLOOKUP(Y218,'2. LRAMVA Threshold'!$B$42:$Q$53,9,FALSE)</f>
        <v>0</v>
      </c>
      <c r="Z562" s="369">
        <f>HLOOKUP(Z218,'2. LRAMVA Threshold'!$B$42:$Q$53,9,FALSE)</f>
        <v>0</v>
      </c>
      <c r="AA562" s="369">
        <f>HLOOKUP(AA218,'2. LRAMVA Threshold'!$B$42:$Q$53,9,FALSE)</f>
        <v>0</v>
      </c>
      <c r="AB562" s="369">
        <f>HLOOKUP(AB218,'2. LRAMVA Threshold'!$B$42:$Q$53,9,FALSE)</f>
        <v>0</v>
      </c>
      <c r="AC562" s="369">
        <f>HLOOKUP(AC218,'2. LRAMVA Threshold'!$B$42:$Q$53,9,FALSE)</f>
        <v>0</v>
      </c>
      <c r="AD562" s="369">
        <f>HLOOKUP(AD218,'2. LRAMVA Threshold'!$B$42:$Q$53,9,FALSE)</f>
        <v>0</v>
      </c>
      <c r="AE562" s="369">
        <f>HLOOKUP(AE218,'2. LRAMVA Threshold'!$B$42:$Q$53,9,FALSE)</f>
        <v>0</v>
      </c>
      <c r="AF562" s="369">
        <f>HLOOKUP(AF218,'2. LRAMVA Threshold'!$B$42:$Q$53,9,FALSE)</f>
        <v>0</v>
      </c>
      <c r="AG562" s="369">
        <f>HLOOKUP(AG218,'2. LRAMVA Threshold'!$B$42:$Q$53,9,FALSE)</f>
        <v>0</v>
      </c>
      <c r="AH562" s="369">
        <f>HLOOKUP(AH218,'2. LRAMVA Threshold'!$B$42:$Q$53,9,FALSE)</f>
        <v>0</v>
      </c>
      <c r="AI562" s="369">
        <f>HLOOKUP(AI218,'2. LRAMVA Threshold'!$B$42:$Q$53,9,FALSE)</f>
        <v>0</v>
      </c>
      <c r="AJ562" s="369">
        <f>HLOOKUP(AJ218,'2. LRAMVA Threshold'!$B$42:$Q$53,9,FALSE)</f>
        <v>0</v>
      </c>
      <c r="AK562" s="369">
        <f>HLOOKUP(AK218,'2. LRAMVA Threshold'!$B$42:$Q$53,9,FALSE)</f>
        <v>0</v>
      </c>
      <c r="AL562" s="369">
        <f>HLOOKUP(AL218,'2. LRAMVA Threshold'!$B$42:$Q$53,9,FALSE)</f>
        <v>0</v>
      </c>
      <c r="AM562" s="370"/>
    </row>
    <row r="563" spans="2:39" ht="15.5">
      <c r="B563" s="371"/>
      <c r="C563" s="406"/>
      <c r="D563" s="407"/>
      <c r="E563" s="407"/>
      <c r="F563" s="407"/>
      <c r="G563" s="407"/>
      <c r="H563" s="407"/>
      <c r="I563" s="407"/>
      <c r="J563" s="407"/>
      <c r="K563" s="407"/>
      <c r="L563" s="407"/>
      <c r="M563" s="407"/>
      <c r="N563" s="407"/>
      <c r="O563" s="408"/>
      <c r="P563" s="407"/>
      <c r="Q563" s="407"/>
      <c r="R563" s="407"/>
      <c r="S563" s="409"/>
      <c r="T563" s="409"/>
      <c r="U563" s="409"/>
      <c r="V563" s="409"/>
      <c r="W563" s="407"/>
      <c r="X563" s="407"/>
      <c r="Y563" s="410"/>
      <c r="Z563" s="410"/>
      <c r="AA563" s="410"/>
      <c r="AB563" s="410"/>
      <c r="AC563" s="410"/>
      <c r="AD563" s="410"/>
      <c r="AE563" s="410"/>
      <c r="AF563" s="376"/>
      <c r="AG563" s="376"/>
      <c r="AH563" s="376"/>
      <c r="AI563" s="376"/>
      <c r="AJ563" s="376"/>
      <c r="AK563" s="376"/>
      <c r="AL563" s="376"/>
      <c r="AM563" s="377"/>
    </row>
    <row r="564" spans="2:39" ht="15.5">
      <c r="B564" s="321" t="s">
        <v>294</v>
      </c>
      <c r="C564" s="332"/>
      <c r="D564" s="332"/>
      <c r="E564" s="356"/>
      <c r="F564" s="356"/>
      <c r="G564" s="356"/>
      <c r="H564" s="356"/>
      <c r="I564" s="356"/>
      <c r="J564" s="356"/>
      <c r="K564" s="356"/>
      <c r="L564" s="356"/>
      <c r="M564" s="356"/>
      <c r="N564" s="356"/>
      <c r="O564" s="290"/>
      <c r="P564" s="334"/>
      <c r="Q564" s="334"/>
      <c r="R564" s="334"/>
      <c r="S564" s="333"/>
      <c r="T564" s="333"/>
      <c r="U564" s="333"/>
      <c r="V564" s="333"/>
      <c r="W564" s="334"/>
      <c r="X564" s="334"/>
      <c r="Y564" s="335">
        <f>HLOOKUP(Y$35,'3.  Distribution Rates'!$C$122:$P$133,9,FALSE)</f>
        <v>0</v>
      </c>
      <c r="Z564" s="335">
        <f>HLOOKUP(Z$35,'3.  Distribution Rates'!$C$122:$P$133,9,FALSE)</f>
        <v>0</v>
      </c>
      <c r="AA564" s="335">
        <f>HLOOKUP(AA$35,'3.  Distribution Rates'!$C$122:$P$133,9,FALSE)</f>
        <v>0</v>
      </c>
      <c r="AB564" s="335">
        <f>HLOOKUP(AB$35,'3.  Distribution Rates'!$C$122:$P$133,9,FALSE)</f>
        <v>0</v>
      </c>
      <c r="AC564" s="335">
        <f>HLOOKUP(AC$35,'3.  Distribution Rates'!$C$122:$P$133,9,FALSE)</f>
        <v>0</v>
      </c>
      <c r="AD564" s="335">
        <f>HLOOKUP(AD$35,'3.  Distribution Rates'!$C$122:$P$133,9,FALSE)</f>
        <v>0</v>
      </c>
      <c r="AE564" s="335">
        <f>HLOOKUP(AE$35,'3.  Distribution Rates'!$C$122:$P$133,9,FALSE)</f>
        <v>0</v>
      </c>
      <c r="AF564" s="335">
        <f>HLOOKUP(AF$35,'3.  Distribution Rates'!$C$122:$P$133,9,FALSE)</f>
        <v>0</v>
      </c>
      <c r="AG564" s="335">
        <f>HLOOKUP(AG$35,'3.  Distribution Rates'!$C$122:$P$133,9,FALSE)</f>
        <v>0</v>
      </c>
      <c r="AH564" s="335">
        <f>HLOOKUP(AH$35,'3.  Distribution Rates'!$C$122:$P$133,9,FALSE)</f>
        <v>0</v>
      </c>
      <c r="AI564" s="335">
        <f>HLOOKUP(AI$35,'3.  Distribution Rates'!$C$122:$P$133,9,FALSE)</f>
        <v>0</v>
      </c>
      <c r="AJ564" s="335">
        <f>HLOOKUP(AJ$35,'3.  Distribution Rates'!$C$122:$P$133,9,FALSE)</f>
        <v>0</v>
      </c>
      <c r="AK564" s="335">
        <f>HLOOKUP(AK$35,'3.  Distribution Rates'!$C$122:$P$133,9,FALSE)</f>
        <v>0</v>
      </c>
      <c r="AL564" s="335">
        <f>HLOOKUP(AL$35,'3.  Distribution Rates'!$C$122:$P$133,9,FALSE)</f>
        <v>0</v>
      </c>
      <c r="AM564" s="415"/>
    </row>
    <row r="565" spans="2:39" ht="15.5">
      <c r="B565" s="321" t="s">
        <v>295</v>
      </c>
      <c r="C565" s="339"/>
      <c r="D565" s="307"/>
      <c r="E565" s="279"/>
      <c r="F565" s="279"/>
      <c r="G565" s="279"/>
      <c r="H565" s="279"/>
      <c r="I565" s="279"/>
      <c r="J565" s="279"/>
      <c r="K565" s="279"/>
      <c r="L565" s="279"/>
      <c r="M565" s="279"/>
      <c r="N565" s="279"/>
      <c r="O565" s="290"/>
      <c r="P565" s="279"/>
      <c r="Q565" s="279"/>
      <c r="R565" s="279"/>
      <c r="S565" s="307"/>
      <c r="T565" s="307"/>
      <c r="U565" s="307"/>
      <c r="V565" s="307"/>
      <c r="W565" s="279"/>
      <c r="X565" s="279"/>
      <c r="Y565" s="358">
        <f>'4.  2011-2014 LRAM'!Y140*Y564</f>
        <v>0</v>
      </c>
      <c r="Z565" s="358">
        <f>'4.  2011-2014 LRAM'!Z140*Z564</f>
        <v>0</v>
      </c>
      <c r="AA565" s="358">
        <f>'4.  2011-2014 LRAM'!AA140*AA564</f>
        <v>0</v>
      </c>
      <c r="AB565" s="358">
        <f>'4.  2011-2014 LRAM'!AB140*AB564</f>
        <v>0</v>
      </c>
      <c r="AC565" s="358">
        <f>'4.  2011-2014 LRAM'!AC140*AC564</f>
        <v>0</v>
      </c>
      <c r="AD565" s="358">
        <f>'4.  2011-2014 LRAM'!AD140*AD564</f>
        <v>0</v>
      </c>
      <c r="AE565" s="358">
        <f>'4.  2011-2014 LRAM'!AE140*AE564</f>
        <v>0</v>
      </c>
      <c r="AF565" s="358">
        <f>'4.  2011-2014 LRAM'!AF140*AF564</f>
        <v>0</v>
      </c>
      <c r="AG565" s="358">
        <f>'4.  2011-2014 LRAM'!AG140*AG564</f>
        <v>0</v>
      </c>
      <c r="AH565" s="358">
        <f>'4.  2011-2014 LRAM'!AH140*AH564</f>
        <v>0</v>
      </c>
      <c r="AI565" s="358">
        <f>'4.  2011-2014 LRAM'!AI140*AI564</f>
        <v>0</v>
      </c>
      <c r="AJ565" s="358">
        <f>'4.  2011-2014 LRAM'!AJ140*AJ564</f>
        <v>0</v>
      </c>
      <c r="AK565" s="358">
        <f>'4.  2011-2014 LRAM'!AK140*AK564</f>
        <v>0</v>
      </c>
      <c r="AL565" s="358">
        <f>'4.  2011-2014 LRAM'!AL140*AL564</f>
        <v>0</v>
      </c>
      <c r="AM565" s="593">
        <f t="shared" ref="AM565:AM571" si="856">SUM(Y565:AL565)</f>
        <v>0</v>
      </c>
    </row>
    <row r="566" spans="2:39" ht="15.5">
      <c r="B566" s="321" t="s">
        <v>296</v>
      </c>
      <c r="C566" s="339"/>
      <c r="D566" s="307"/>
      <c r="E566" s="279"/>
      <c r="F566" s="279"/>
      <c r="G566" s="279"/>
      <c r="H566" s="279"/>
      <c r="I566" s="279"/>
      <c r="J566" s="279"/>
      <c r="K566" s="279"/>
      <c r="L566" s="279"/>
      <c r="M566" s="279"/>
      <c r="N566" s="279"/>
      <c r="O566" s="290"/>
      <c r="P566" s="279"/>
      <c r="Q566" s="279"/>
      <c r="R566" s="279"/>
      <c r="S566" s="307"/>
      <c r="T566" s="307"/>
      <c r="U566" s="307"/>
      <c r="V566" s="307"/>
      <c r="W566" s="279"/>
      <c r="X566" s="279"/>
      <c r="Y566" s="358">
        <f>'4.  2011-2014 LRAM'!Y269*Y564</f>
        <v>0</v>
      </c>
      <c r="Z566" s="358">
        <f>'4.  2011-2014 LRAM'!Z269*Z564</f>
        <v>0</v>
      </c>
      <c r="AA566" s="358">
        <f>'4.  2011-2014 LRAM'!AA269*AA564</f>
        <v>0</v>
      </c>
      <c r="AB566" s="358">
        <f>'4.  2011-2014 LRAM'!AB269*AB564</f>
        <v>0</v>
      </c>
      <c r="AC566" s="358">
        <f>'4.  2011-2014 LRAM'!AC269*AC564</f>
        <v>0</v>
      </c>
      <c r="AD566" s="358">
        <f>'4.  2011-2014 LRAM'!AD269*AD564</f>
        <v>0</v>
      </c>
      <c r="AE566" s="358">
        <f>'4.  2011-2014 LRAM'!AE269*AE564</f>
        <v>0</v>
      </c>
      <c r="AF566" s="358">
        <f>'4.  2011-2014 LRAM'!AF269*AF564</f>
        <v>0</v>
      </c>
      <c r="AG566" s="358">
        <f>'4.  2011-2014 LRAM'!AG269*AG564</f>
        <v>0</v>
      </c>
      <c r="AH566" s="358">
        <f>'4.  2011-2014 LRAM'!AH269*AH564</f>
        <v>0</v>
      </c>
      <c r="AI566" s="358">
        <f>'4.  2011-2014 LRAM'!AI269*AI564</f>
        <v>0</v>
      </c>
      <c r="AJ566" s="358">
        <f>'4.  2011-2014 LRAM'!AJ269*AJ564</f>
        <v>0</v>
      </c>
      <c r="AK566" s="358">
        <f>'4.  2011-2014 LRAM'!AK269*AK564</f>
        <v>0</v>
      </c>
      <c r="AL566" s="358">
        <f>'4.  2011-2014 LRAM'!AL269*AL564</f>
        <v>0</v>
      </c>
      <c r="AM566" s="593">
        <f t="shared" si="856"/>
        <v>0</v>
      </c>
    </row>
    <row r="567" spans="2:39" ht="15.5">
      <c r="B567" s="321" t="s">
        <v>297</v>
      </c>
      <c r="C567" s="339"/>
      <c r="D567" s="307"/>
      <c r="E567" s="279"/>
      <c r="F567" s="279"/>
      <c r="G567" s="279"/>
      <c r="H567" s="279"/>
      <c r="I567" s="279"/>
      <c r="J567" s="279"/>
      <c r="K567" s="279"/>
      <c r="L567" s="279"/>
      <c r="M567" s="279"/>
      <c r="N567" s="279"/>
      <c r="O567" s="290"/>
      <c r="P567" s="279"/>
      <c r="Q567" s="279"/>
      <c r="R567" s="279"/>
      <c r="S567" s="307"/>
      <c r="T567" s="307"/>
      <c r="U567" s="307"/>
      <c r="V567" s="307"/>
      <c r="W567" s="279"/>
      <c r="X567" s="279"/>
      <c r="Y567" s="358">
        <f>'4.  2011-2014 LRAM'!Y398*Y564</f>
        <v>0</v>
      </c>
      <c r="Z567" s="358">
        <f>'4.  2011-2014 LRAM'!Z398*Z564</f>
        <v>0</v>
      </c>
      <c r="AA567" s="358">
        <f>'4.  2011-2014 LRAM'!AA398*AA564</f>
        <v>0</v>
      </c>
      <c r="AB567" s="358">
        <f>'4.  2011-2014 LRAM'!AB398*AB564</f>
        <v>0</v>
      </c>
      <c r="AC567" s="358">
        <f>'4.  2011-2014 LRAM'!AC398*AC564</f>
        <v>0</v>
      </c>
      <c r="AD567" s="358">
        <f>'4.  2011-2014 LRAM'!AD398*AD564</f>
        <v>0</v>
      </c>
      <c r="AE567" s="358">
        <f>'4.  2011-2014 LRAM'!AE398*AE564</f>
        <v>0</v>
      </c>
      <c r="AF567" s="358">
        <f>'4.  2011-2014 LRAM'!AF398*AF564</f>
        <v>0</v>
      </c>
      <c r="AG567" s="358">
        <f>'4.  2011-2014 LRAM'!AG398*AG564</f>
        <v>0</v>
      </c>
      <c r="AH567" s="358">
        <f>'4.  2011-2014 LRAM'!AH398*AH564</f>
        <v>0</v>
      </c>
      <c r="AI567" s="358">
        <f>'4.  2011-2014 LRAM'!AI398*AI564</f>
        <v>0</v>
      </c>
      <c r="AJ567" s="358">
        <f>'4.  2011-2014 LRAM'!AJ398*AJ564</f>
        <v>0</v>
      </c>
      <c r="AK567" s="358">
        <f>'4.  2011-2014 LRAM'!AK398*AK564</f>
        <v>0</v>
      </c>
      <c r="AL567" s="358">
        <f>'4.  2011-2014 LRAM'!AL398*AL564</f>
        <v>0</v>
      </c>
      <c r="AM567" s="593">
        <f t="shared" si="856"/>
        <v>0</v>
      </c>
    </row>
    <row r="568" spans="2:39" ht="15.5">
      <c r="B568" s="321" t="s">
        <v>298</v>
      </c>
      <c r="C568" s="339"/>
      <c r="D568" s="307"/>
      <c r="E568" s="279"/>
      <c r="F568" s="279"/>
      <c r="G568" s="279"/>
      <c r="H568" s="279"/>
      <c r="I568" s="279"/>
      <c r="J568" s="279"/>
      <c r="K568" s="279"/>
      <c r="L568" s="279"/>
      <c r="M568" s="279"/>
      <c r="N568" s="279"/>
      <c r="O568" s="290"/>
      <c r="P568" s="279"/>
      <c r="Q568" s="279"/>
      <c r="R568" s="279"/>
      <c r="S568" s="307"/>
      <c r="T568" s="307"/>
      <c r="U568" s="307"/>
      <c r="V568" s="307"/>
      <c r="W568" s="279"/>
      <c r="X568" s="279"/>
      <c r="Y568" s="358">
        <f>'4.  2011-2014 LRAM'!Y528*Y564</f>
        <v>0</v>
      </c>
      <c r="Z568" s="358">
        <f>'4.  2011-2014 LRAM'!Z528*Z564</f>
        <v>0</v>
      </c>
      <c r="AA568" s="358">
        <f>'4.  2011-2014 LRAM'!AA528*AA564</f>
        <v>0</v>
      </c>
      <c r="AB568" s="358">
        <f>'4.  2011-2014 LRAM'!AB528*AB564</f>
        <v>0</v>
      </c>
      <c r="AC568" s="358">
        <f>'4.  2011-2014 LRAM'!AC528*AC564</f>
        <v>0</v>
      </c>
      <c r="AD568" s="358">
        <f>'4.  2011-2014 LRAM'!AD528*AD564</f>
        <v>0</v>
      </c>
      <c r="AE568" s="358">
        <f>'4.  2011-2014 LRAM'!AE528*AE564</f>
        <v>0</v>
      </c>
      <c r="AF568" s="358">
        <f>'4.  2011-2014 LRAM'!AF528*AF564</f>
        <v>0</v>
      </c>
      <c r="AG568" s="358">
        <f>'4.  2011-2014 LRAM'!AG528*AG564</f>
        <v>0</v>
      </c>
      <c r="AH568" s="358">
        <f>'4.  2011-2014 LRAM'!AH528*AH564</f>
        <v>0</v>
      </c>
      <c r="AI568" s="358">
        <f>'4.  2011-2014 LRAM'!AI528*AI564</f>
        <v>0</v>
      </c>
      <c r="AJ568" s="358">
        <f>'4.  2011-2014 LRAM'!AJ528*AJ564</f>
        <v>0</v>
      </c>
      <c r="AK568" s="358">
        <f>'4.  2011-2014 LRAM'!AK528*AK564</f>
        <v>0</v>
      </c>
      <c r="AL568" s="358">
        <f>'4.  2011-2014 LRAM'!AL528*AL564</f>
        <v>0</v>
      </c>
      <c r="AM568" s="593">
        <f t="shared" si="856"/>
        <v>0</v>
      </c>
    </row>
    <row r="569" spans="2:39" ht="15.5">
      <c r="B569" s="321" t="s">
        <v>299</v>
      </c>
      <c r="C569" s="339"/>
      <c r="D569" s="307"/>
      <c r="E569" s="279"/>
      <c r="F569" s="279"/>
      <c r="G569" s="279"/>
      <c r="H569" s="279"/>
      <c r="I569" s="279"/>
      <c r="J569" s="279"/>
      <c r="K569" s="279"/>
      <c r="L569" s="279"/>
      <c r="M569" s="279"/>
      <c r="N569" s="279"/>
      <c r="O569" s="290"/>
      <c r="P569" s="279"/>
      <c r="Q569" s="279"/>
      <c r="R569" s="279"/>
      <c r="S569" s="307"/>
      <c r="T569" s="307"/>
      <c r="U569" s="307"/>
      <c r="V569" s="307"/>
      <c r="W569" s="279"/>
      <c r="X569" s="279"/>
      <c r="Y569" s="358">
        <f t="shared" ref="Y569:AL569" si="857">Y209*Y564</f>
        <v>0</v>
      </c>
      <c r="Z569" s="358">
        <f t="shared" si="857"/>
        <v>0</v>
      </c>
      <c r="AA569" s="358">
        <f t="shared" si="857"/>
        <v>0</v>
      </c>
      <c r="AB569" s="358">
        <f t="shared" si="857"/>
        <v>0</v>
      </c>
      <c r="AC569" s="358">
        <f t="shared" si="857"/>
        <v>0</v>
      </c>
      <c r="AD569" s="358">
        <f t="shared" si="857"/>
        <v>0</v>
      </c>
      <c r="AE569" s="358">
        <f t="shared" si="857"/>
        <v>0</v>
      </c>
      <c r="AF569" s="358">
        <f t="shared" si="857"/>
        <v>0</v>
      </c>
      <c r="AG569" s="358">
        <f t="shared" si="857"/>
        <v>0</v>
      </c>
      <c r="AH569" s="358">
        <f t="shared" si="857"/>
        <v>0</v>
      </c>
      <c r="AI569" s="358">
        <f t="shared" si="857"/>
        <v>0</v>
      </c>
      <c r="AJ569" s="358">
        <f t="shared" si="857"/>
        <v>0</v>
      </c>
      <c r="AK569" s="358">
        <f t="shared" si="857"/>
        <v>0</v>
      </c>
      <c r="AL569" s="358">
        <f t="shared" si="857"/>
        <v>0</v>
      </c>
      <c r="AM569" s="593">
        <f t="shared" si="856"/>
        <v>0</v>
      </c>
    </row>
    <row r="570" spans="2:39" ht="15.5">
      <c r="B570" s="321" t="s">
        <v>300</v>
      </c>
      <c r="C570" s="339"/>
      <c r="D570" s="307"/>
      <c r="E570" s="279"/>
      <c r="F570" s="279"/>
      <c r="G570" s="279"/>
      <c r="H570" s="279"/>
      <c r="I570" s="279"/>
      <c r="J570" s="279"/>
      <c r="K570" s="279"/>
      <c r="L570" s="279"/>
      <c r="M570" s="279"/>
      <c r="N570" s="279"/>
      <c r="O570" s="290"/>
      <c r="P570" s="279"/>
      <c r="Q570" s="279"/>
      <c r="R570" s="279"/>
      <c r="S570" s="307"/>
      <c r="T570" s="307"/>
      <c r="U570" s="307"/>
      <c r="V570" s="307"/>
      <c r="W570" s="279"/>
      <c r="X570" s="279"/>
      <c r="Y570" s="358">
        <f t="shared" ref="Y570:AL570" si="858">Y392*Y564</f>
        <v>0</v>
      </c>
      <c r="Z570" s="358">
        <f t="shared" si="858"/>
        <v>0</v>
      </c>
      <c r="AA570" s="358">
        <f t="shared" si="858"/>
        <v>0</v>
      </c>
      <c r="AB570" s="358">
        <f t="shared" si="858"/>
        <v>0</v>
      </c>
      <c r="AC570" s="358">
        <f t="shared" si="858"/>
        <v>0</v>
      </c>
      <c r="AD570" s="358">
        <f t="shared" si="858"/>
        <v>0</v>
      </c>
      <c r="AE570" s="358">
        <f t="shared" si="858"/>
        <v>0</v>
      </c>
      <c r="AF570" s="358">
        <f t="shared" si="858"/>
        <v>0</v>
      </c>
      <c r="AG570" s="358">
        <f t="shared" si="858"/>
        <v>0</v>
      </c>
      <c r="AH570" s="358">
        <f t="shared" si="858"/>
        <v>0</v>
      </c>
      <c r="AI570" s="358">
        <f t="shared" si="858"/>
        <v>0</v>
      </c>
      <c r="AJ570" s="358">
        <f t="shared" si="858"/>
        <v>0</v>
      </c>
      <c r="AK570" s="358">
        <f t="shared" si="858"/>
        <v>0</v>
      </c>
      <c r="AL570" s="358">
        <f t="shared" si="858"/>
        <v>0</v>
      </c>
      <c r="AM570" s="593">
        <f t="shared" si="856"/>
        <v>0</v>
      </c>
    </row>
    <row r="571" spans="2:39" ht="15.5">
      <c r="B571" s="321" t="s">
        <v>301</v>
      </c>
      <c r="C571" s="339"/>
      <c r="D571" s="307"/>
      <c r="E571" s="279"/>
      <c r="F571" s="279"/>
      <c r="G571" s="279"/>
      <c r="H571" s="279"/>
      <c r="I571" s="279"/>
      <c r="J571" s="279"/>
      <c r="K571" s="279"/>
      <c r="L571" s="279"/>
      <c r="M571" s="279"/>
      <c r="N571" s="279"/>
      <c r="O571" s="290"/>
      <c r="P571" s="279"/>
      <c r="Q571" s="279"/>
      <c r="R571" s="279"/>
      <c r="S571" s="307"/>
      <c r="T571" s="307"/>
      <c r="U571" s="307"/>
      <c r="V571" s="307"/>
      <c r="W571" s="279"/>
      <c r="X571" s="279"/>
      <c r="Y571" s="358">
        <f>Y561*Y564</f>
        <v>0</v>
      </c>
      <c r="Z571" s="358">
        <f t="shared" ref="Z571:AL571" si="859">Z561*Z564</f>
        <v>0</v>
      </c>
      <c r="AA571" s="358">
        <f t="shared" si="859"/>
        <v>0</v>
      </c>
      <c r="AB571" s="358">
        <f t="shared" si="859"/>
        <v>0</v>
      </c>
      <c r="AC571" s="358">
        <f t="shared" si="859"/>
        <v>0</v>
      </c>
      <c r="AD571" s="358">
        <f t="shared" si="859"/>
        <v>0</v>
      </c>
      <c r="AE571" s="358">
        <f t="shared" si="859"/>
        <v>0</v>
      </c>
      <c r="AF571" s="358">
        <f t="shared" si="859"/>
        <v>0</v>
      </c>
      <c r="AG571" s="358">
        <f t="shared" si="859"/>
        <v>0</v>
      </c>
      <c r="AH571" s="358">
        <f t="shared" si="859"/>
        <v>0</v>
      </c>
      <c r="AI571" s="358">
        <f t="shared" si="859"/>
        <v>0</v>
      </c>
      <c r="AJ571" s="358">
        <f t="shared" si="859"/>
        <v>0</v>
      </c>
      <c r="AK571" s="358">
        <f t="shared" si="859"/>
        <v>0</v>
      </c>
      <c r="AL571" s="358">
        <f t="shared" si="859"/>
        <v>0</v>
      </c>
      <c r="AM571" s="593">
        <f t="shared" si="856"/>
        <v>0</v>
      </c>
    </row>
    <row r="572" spans="2:39" ht="15.5">
      <c r="B572" s="343" t="s">
        <v>302</v>
      </c>
      <c r="C572" s="339"/>
      <c r="D572" s="330"/>
      <c r="E572" s="329"/>
      <c r="F572" s="329"/>
      <c r="G572" s="329"/>
      <c r="H572" s="329"/>
      <c r="I572" s="329"/>
      <c r="J572" s="329"/>
      <c r="K572" s="329"/>
      <c r="L572" s="329"/>
      <c r="M572" s="329"/>
      <c r="N572" s="329"/>
      <c r="O572" s="299"/>
      <c r="P572" s="329"/>
      <c r="Q572" s="329"/>
      <c r="R572" s="329"/>
      <c r="S572" s="330"/>
      <c r="T572" s="330"/>
      <c r="U572" s="330"/>
      <c r="V572" s="330"/>
      <c r="W572" s="329"/>
      <c r="X572" s="329"/>
      <c r="Y572" s="340">
        <f>SUM(Y565:Y571)</f>
        <v>0</v>
      </c>
      <c r="Z572" s="340">
        <f>SUM(Z565:Z571)</f>
        <v>0</v>
      </c>
      <c r="AA572" s="340">
        <f t="shared" ref="AA572:AE572" si="860">SUM(AA565:AA571)</f>
        <v>0</v>
      </c>
      <c r="AB572" s="340">
        <f t="shared" si="860"/>
        <v>0</v>
      </c>
      <c r="AC572" s="340">
        <f t="shared" si="860"/>
        <v>0</v>
      </c>
      <c r="AD572" s="340">
        <f>SUM(AD565:AD571)</f>
        <v>0</v>
      </c>
      <c r="AE572" s="340">
        <f t="shared" si="860"/>
        <v>0</v>
      </c>
      <c r="AF572" s="340">
        <f>SUM(AF565:AF571)</f>
        <v>0</v>
      </c>
      <c r="AG572" s="340">
        <f>SUM(AG565:AG571)</f>
        <v>0</v>
      </c>
      <c r="AH572" s="340">
        <f t="shared" ref="AH572:AL572" si="861">SUM(AH565:AH571)</f>
        <v>0</v>
      </c>
      <c r="AI572" s="340">
        <f t="shared" si="861"/>
        <v>0</v>
      </c>
      <c r="AJ572" s="340">
        <f>SUM(AJ565:AJ571)</f>
        <v>0</v>
      </c>
      <c r="AK572" s="340">
        <f t="shared" si="861"/>
        <v>0</v>
      </c>
      <c r="AL572" s="340">
        <f t="shared" si="861"/>
        <v>0</v>
      </c>
      <c r="AM572" s="383">
        <f>SUM(AM565:AM571)</f>
        <v>0</v>
      </c>
    </row>
    <row r="573" spans="2:39" ht="15.5">
      <c r="B573" s="343" t="s">
        <v>303</v>
      </c>
      <c r="C573" s="339"/>
      <c r="D573" s="344"/>
      <c r="E573" s="329"/>
      <c r="F573" s="329"/>
      <c r="G573" s="329"/>
      <c r="H573" s="329"/>
      <c r="I573" s="329"/>
      <c r="J573" s="329"/>
      <c r="K573" s="329"/>
      <c r="L573" s="329"/>
      <c r="M573" s="329"/>
      <c r="N573" s="329"/>
      <c r="O573" s="299"/>
      <c r="P573" s="329"/>
      <c r="Q573" s="329"/>
      <c r="R573" s="329"/>
      <c r="S573" s="330"/>
      <c r="T573" s="330"/>
      <c r="U573" s="330"/>
      <c r="V573" s="330"/>
      <c r="W573" s="329"/>
      <c r="X573" s="329"/>
      <c r="Y573" s="341">
        <f>Y562*Y564</f>
        <v>0</v>
      </c>
      <c r="Z573" s="341">
        <f t="shared" ref="Z573:AE573" si="862">Z562*Z564</f>
        <v>0</v>
      </c>
      <c r="AA573" s="341">
        <f t="shared" si="862"/>
        <v>0</v>
      </c>
      <c r="AB573" s="341">
        <f t="shared" si="862"/>
        <v>0</v>
      </c>
      <c r="AC573" s="341">
        <f t="shared" si="862"/>
        <v>0</v>
      </c>
      <c r="AD573" s="341">
        <f>AD562*AD564</f>
        <v>0</v>
      </c>
      <c r="AE573" s="341">
        <f t="shared" si="862"/>
        <v>0</v>
      </c>
      <c r="AF573" s="341">
        <f>AF562*AF564</f>
        <v>0</v>
      </c>
      <c r="AG573" s="341">
        <f t="shared" ref="AG573:AL573" si="863">AG562*AG564</f>
        <v>0</v>
      </c>
      <c r="AH573" s="341">
        <f t="shared" si="863"/>
        <v>0</v>
      </c>
      <c r="AI573" s="341">
        <f t="shared" si="863"/>
        <v>0</v>
      </c>
      <c r="AJ573" s="341">
        <f>AJ562*AJ564</f>
        <v>0</v>
      </c>
      <c r="AK573" s="341">
        <f>AK562*AK564</f>
        <v>0</v>
      </c>
      <c r="AL573" s="341">
        <f t="shared" si="863"/>
        <v>0</v>
      </c>
      <c r="AM573" s="383">
        <f>SUM(Y573:AL573)</f>
        <v>0</v>
      </c>
    </row>
    <row r="574" spans="2:39" ht="15.5">
      <c r="B574" s="343" t="s">
        <v>304</v>
      </c>
      <c r="C574" s="339"/>
      <c r="D574" s="344"/>
      <c r="E574" s="329"/>
      <c r="F574" s="329"/>
      <c r="G574" s="329"/>
      <c r="H574" s="329"/>
      <c r="I574" s="329"/>
      <c r="J574" s="329"/>
      <c r="K574" s="329"/>
      <c r="L574" s="329"/>
      <c r="M574" s="329"/>
      <c r="N574" s="329"/>
      <c r="O574" s="299"/>
      <c r="P574" s="329"/>
      <c r="Q574" s="329"/>
      <c r="R574" s="329"/>
      <c r="S574" s="344"/>
      <c r="T574" s="344"/>
      <c r="U574" s="344"/>
      <c r="V574" s="344"/>
      <c r="W574" s="329"/>
      <c r="X574" s="329"/>
      <c r="Y574" s="345"/>
      <c r="Z574" s="345"/>
      <c r="AA574" s="345"/>
      <c r="AB574" s="345"/>
      <c r="AC574" s="345"/>
      <c r="AD574" s="345"/>
      <c r="AE574" s="345"/>
      <c r="AF574" s="345"/>
      <c r="AG574" s="345"/>
      <c r="AH574" s="345"/>
      <c r="AI574" s="345"/>
      <c r="AJ574" s="345"/>
      <c r="AK574" s="345"/>
      <c r="AL574" s="345"/>
      <c r="AM574" s="383">
        <f>AM572-AM573</f>
        <v>0</v>
      </c>
    </row>
    <row r="575" spans="2:39" ht="15.5">
      <c r="B575" s="321"/>
      <c r="C575" s="344"/>
      <c r="D575" s="344"/>
      <c r="E575" s="329"/>
      <c r="F575" s="329"/>
      <c r="G575" s="329"/>
      <c r="H575" s="329"/>
      <c r="I575" s="329"/>
      <c r="J575" s="329"/>
      <c r="K575" s="329"/>
      <c r="L575" s="329"/>
      <c r="M575" s="329"/>
      <c r="N575" s="329"/>
      <c r="O575" s="299"/>
      <c r="P575" s="329"/>
      <c r="Q575" s="329"/>
      <c r="R575" s="329"/>
      <c r="S575" s="344"/>
      <c r="T575" s="339"/>
      <c r="U575" s="344"/>
      <c r="V575" s="344"/>
      <c r="W575" s="329"/>
      <c r="X575" s="329"/>
      <c r="Y575" s="346"/>
      <c r="Z575" s="346"/>
      <c r="AA575" s="346"/>
      <c r="AB575" s="346"/>
      <c r="AC575" s="346"/>
      <c r="AD575" s="346"/>
      <c r="AE575" s="346"/>
      <c r="AF575" s="346"/>
      <c r="AG575" s="346"/>
      <c r="AH575" s="346"/>
      <c r="AI575" s="346"/>
      <c r="AJ575" s="346"/>
      <c r="AK575" s="346"/>
      <c r="AL575" s="346"/>
      <c r="AM575" s="342"/>
    </row>
    <row r="576" spans="2:39" ht="15.5">
      <c r="B576" s="413" t="s">
        <v>305</v>
      </c>
      <c r="C576" s="303"/>
      <c r="D576" s="279"/>
      <c r="E576" s="279"/>
      <c r="F576" s="279"/>
      <c r="G576" s="279"/>
      <c r="H576" s="279"/>
      <c r="I576" s="279"/>
      <c r="J576" s="279"/>
      <c r="K576" s="279"/>
      <c r="L576" s="279"/>
      <c r="M576" s="279"/>
      <c r="N576" s="279"/>
      <c r="O576" s="349"/>
      <c r="P576" s="279"/>
      <c r="Q576" s="279"/>
      <c r="R576" s="279"/>
      <c r="S576" s="303"/>
      <c r="T576" s="307"/>
      <c r="U576" s="307"/>
      <c r="V576" s="279"/>
      <c r="W576" s="279"/>
      <c r="X576" s="307"/>
      <c r="Y576" s="290">
        <f>SUMPRODUCT(E405:E559,Y405:Y559)</f>
        <v>5689601.1280605085</v>
      </c>
      <c r="Z576" s="290">
        <f>SUMPRODUCT(E405:E559,Z405:Z559)</f>
        <v>1670406.0615718213</v>
      </c>
      <c r="AA576" s="290">
        <f t="shared" ref="AA576:AL576" si="864">IF(AA402="kw",SUMPRODUCT($N$405:$N$559,$P$405:$P$559,AA405:AA559),SUMPRODUCT($E$405:$E$559,AA405:AA559))</f>
        <v>24087.448573919308</v>
      </c>
      <c r="AB576" s="290">
        <f t="shared" si="864"/>
        <v>0</v>
      </c>
      <c r="AC576" s="290">
        <f t="shared" si="864"/>
        <v>3580.0240750715993</v>
      </c>
      <c r="AD576" s="290">
        <f t="shared" si="864"/>
        <v>971977.27193949115</v>
      </c>
      <c r="AE576" s="290">
        <f t="shared" si="864"/>
        <v>196779.22585469493</v>
      </c>
      <c r="AF576" s="290">
        <f t="shared" si="864"/>
        <v>3513.3246186796973</v>
      </c>
      <c r="AG576" s="290">
        <f t="shared" si="864"/>
        <v>0</v>
      </c>
      <c r="AH576" s="290">
        <f t="shared" si="864"/>
        <v>0</v>
      </c>
      <c r="AI576" s="290">
        <f t="shared" si="864"/>
        <v>0</v>
      </c>
      <c r="AJ576" s="290">
        <f t="shared" si="864"/>
        <v>0</v>
      </c>
      <c r="AK576" s="290">
        <f t="shared" si="864"/>
        <v>0</v>
      </c>
      <c r="AL576" s="290">
        <f t="shared" si="864"/>
        <v>0</v>
      </c>
      <c r="AM576" s="331"/>
    </row>
    <row r="577" spans="1:39" ht="15.5">
      <c r="B577" s="413" t="s">
        <v>306</v>
      </c>
      <c r="C577" s="303"/>
      <c r="D577" s="279"/>
      <c r="E577" s="279"/>
      <c r="F577" s="279"/>
      <c r="G577" s="279"/>
      <c r="H577" s="279"/>
      <c r="I577" s="279"/>
      <c r="J577" s="279"/>
      <c r="K577" s="279"/>
      <c r="L577" s="279"/>
      <c r="M577" s="279"/>
      <c r="N577" s="279"/>
      <c r="O577" s="349"/>
      <c r="P577" s="279"/>
      <c r="Q577" s="279"/>
      <c r="R577" s="279"/>
      <c r="S577" s="303"/>
      <c r="T577" s="307"/>
      <c r="U577" s="307"/>
      <c r="V577" s="279"/>
      <c r="W577" s="279"/>
      <c r="X577" s="307"/>
      <c r="Y577" s="290">
        <f>SUMPRODUCT(F405:F559,Y405:Y559)</f>
        <v>5689589.1379605085</v>
      </c>
      <c r="Z577" s="290">
        <f>SUMPRODUCT(F405:F559,Z405:Z559)</f>
        <v>1668692.8286666262</v>
      </c>
      <c r="AA577" s="290">
        <f t="shared" ref="AA577:AL577" si="865">IF(AA402="kw",SUMPRODUCT($N$405:$N$559,$Q$405:$Q$559,AA405:AA559),SUMPRODUCT($F$405:$F$559,AA405:AA559))</f>
        <v>24078.868835440848</v>
      </c>
      <c r="AB577" s="290">
        <f t="shared" si="865"/>
        <v>0</v>
      </c>
      <c r="AC577" s="290">
        <f t="shared" si="865"/>
        <v>3580.0240750715993</v>
      </c>
      <c r="AD577" s="290">
        <f t="shared" si="865"/>
        <v>971972.26203949121</v>
      </c>
      <c r="AE577" s="290">
        <f t="shared" si="865"/>
        <v>196713.15292283069</v>
      </c>
      <c r="AF577" s="290">
        <f t="shared" si="865"/>
        <v>3512.157602585321</v>
      </c>
      <c r="AG577" s="290">
        <f t="shared" si="865"/>
        <v>0</v>
      </c>
      <c r="AH577" s="290">
        <f t="shared" si="865"/>
        <v>0</v>
      </c>
      <c r="AI577" s="290">
        <f t="shared" si="865"/>
        <v>0</v>
      </c>
      <c r="AJ577" s="290">
        <f t="shared" si="865"/>
        <v>0</v>
      </c>
      <c r="AK577" s="290">
        <f t="shared" si="865"/>
        <v>0</v>
      </c>
      <c r="AL577" s="290">
        <f t="shared" si="865"/>
        <v>0</v>
      </c>
      <c r="AM577" s="331"/>
    </row>
    <row r="578" spans="1:39" ht="15.5">
      <c r="B578" s="414" t="s">
        <v>307</v>
      </c>
      <c r="C578" s="350"/>
      <c r="D578" s="362"/>
      <c r="E578" s="362"/>
      <c r="F578" s="362"/>
      <c r="G578" s="362"/>
      <c r="H578" s="362"/>
      <c r="I578" s="362"/>
      <c r="J578" s="362"/>
      <c r="K578" s="362"/>
      <c r="L578" s="362"/>
      <c r="M578" s="362"/>
      <c r="N578" s="362"/>
      <c r="O578" s="361"/>
      <c r="P578" s="362"/>
      <c r="Q578" s="362"/>
      <c r="R578" s="362"/>
      <c r="S578" s="350"/>
      <c r="T578" s="363"/>
      <c r="U578" s="363"/>
      <c r="V578" s="362"/>
      <c r="W578" s="362"/>
      <c r="X578" s="363"/>
      <c r="Y578" s="322">
        <f>SUMPRODUCT(G405:G559,Y405:Y559)</f>
        <v>5689576.4425605088</v>
      </c>
      <c r="Z578" s="322">
        <f>SUMPRODUCT(G405:G559,Z405:Z559)</f>
        <v>1666701.3322259875</v>
      </c>
      <c r="AA578" s="322">
        <f t="shared" ref="AA578:AL578" si="866">IF(AA402="kw",SUMPRODUCT($N$405:$N$559,$R$405:$R$559,AA405:AA559),SUMPRODUCT($G$405:$G$559,AA405:AA559))</f>
        <v>24070.289545677078</v>
      </c>
      <c r="AB578" s="322">
        <f t="shared" si="866"/>
        <v>0</v>
      </c>
      <c r="AC578" s="322">
        <f t="shared" si="866"/>
        <v>3580.0240750715993</v>
      </c>
      <c r="AD578" s="322">
        <f t="shared" si="866"/>
        <v>971966.95743949118</v>
      </c>
      <c r="AE578" s="322">
        <f t="shared" si="866"/>
        <v>196647.07999096648</v>
      </c>
      <c r="AF578" s="322">
        <f t="shared" si="866"/>
        <v>3510.9905864909442</v>
      </c>
      <c r="AG578" s="322">
        <f t="shared" si="866"/>
        <v>0</v>
      </c>
      <c r="AH578" s="322">
        <f t="shared" si="866"/>
        <v>0</v>
      </c>
      <c r="AI578" s="322">
        <f t="shared" si="866"/>
        <v>0</v>
      </c>
      <c r="AJ578" s="322">
        <f t="shared" si="866"/>
        <v>0</v>
      </c>
      <c r="AK578" s="322">
        <f t="shared" si="866"/>
        <v>0</v>
      </c>
      <c r="AL578" s="322">
        <f t="shared" si="866"/>
        <v>0</v>
      </c>
      <c r="AM578" s="364"/>
    </row>
    <row r="579" spans="1:39" ht="22.5" customHeight="1">
      <c r="B579" s="351" t="s">
        <v>590</v>
      </c>
      <c r="C579" s="365"/>
      <c r="D579" s="366"/>
      <c r="E579" s="366"/>
      <c r="F579" s="366"/>
      <c r="G579" s="366"/>
      <c r="H579" s="366"/>
      <c r="I579" s="366"/>
      <c r="J579" s="366"/>
      <c r="K579" s="366"/>
      <c r="L579" s="366"/>
      <c r="M579" s="366"/>
      <c r="N579" s="366"/>
      <c r="O579" s="366"/>
      <c r="P579" s="366"/>
      <c r="Q579" s="366"/>
      <c r="R579" s="366"/>
      <c r="S579" s="352"/>
      <c r="T579" s="353"/>
      <c r="U579" s="366"/>
      <c r="V579" s="366"/>
      <c r="W579" s="366"/>
      <c r="X579" s="366"/>
      <c r="Y579" s="385"/>
      <c r="Z579" s="385"/>
      <c r="AA579" s="385"/>
      <c r="AB579" s="385"/>
      <c r="AC579" s="385"/>
      <c r="AD579" s="385"/>
      <c r="AE579" s="385"/>
      <c r="AF579" s="385"/>
      <c r="AG579" s="385"/>
      <c r="AH579" s="385"/>
      <c r="AI579" s="385"/>
      <c r="AJ579" s="385"/>
      <c r="AK579" s="385"/>
      <c r="AL579" s="385"/>
      <c r="AM579" s="367"/>
    </row>
    <row r="582" spans="1:39" ht="15.5">
      <c r="B582" s="280" t="s">
        <v>309</v>
      </c>
      <c r="C582" s="281"/>
      <c r="D582" s="554" t="s">
        <v>525</v>
      </c>
      <c r="E582" s="253"/>
      <c r="F582" s="554"/>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1029" t="s">
        <v>211</v>
      </c>
      <c r="C583" s="1021" t="s">
        <v>33</v>
      </c>
      <c r="D583" s="284" t="s">
        <v>421</v>
      </c>
      <c r="E583" s="1031" t="s">
        <v>209</v>
      </c>
      <c r="F583" s="1032"/>
      <c r="G583" s="1032"/>
      <c r="H583" s="1032"/>
      <c r="I583" s="1032"/>
      <c r="J583" s="1032"/>
      <c r="K583" s="1032"/>
      <c r="L583" s="1032"/>
      <c r="M583" s="1033"/>
      <c r="N583" s="1037" t="s">
        <v>213</v>
      </c>
      <c r="O583" s="284" t="s">
        <v>422</v>
      </c>
      <c r="P583" s="1031" t="s">
        <v>212</v>
      </c>
      <c r="Q583" s="1032"/>
      <c r="R583" s="1032"/>
      <c r="S583" s="1032"/>
      <c r="T583" s="1032"/>
      <c r="U583" s="1032"/>
      <c r="V583" s="1032"/>
      <c r="W583" s="1032"/>
      <c r="X583" s="1033"/>
      <c r="Y583" s="1034" t="s">
        <v>243</v>
      </c>
      <c r="Z583" s="1035"/>
      <c r="AA583" s="1035"/>
      <c r="AB583" s="1035"/>
      <c r="AC583" s="1035"/>
      <c r="AD583" s="1035"/>
      <c r="AE583" s="1035"/>
      <c r="AF583" s="1035"/>
      <c r="AG583" s="1035"/>
      <c r="AH583" s="1035"/>
      <c r="AI583" s="1035"/>
      <c r="AJ583" s="1035"/>
      <c r="AK583" s="1035"/>
      <c r="AL583" s="1035"/>
      <c r="AM583" s="1036"/>
    </row>
    <row r="584" spans="1:39" ht="68.25" customHeight="1">
      <c r="B584" s="1030"/>
      <c r="C584" s="1022"/>
      <c r="D584" s="285">
        <v>2018</v>
      </c>
      <c r="E584" s="285">
        <v>2019</v>
      </c>
      <c r="F584" s="285">
        <v>2020</v>
      </c>
      <c r="G584" s="285">
        <v>2021</v>
      </c>
      <c r="H584" s="285">
        <v>2022</v>
      </c>
      <c r="I584" s="285">
        <v>2023</v>
      </c>
      <c r="J584" s="285">
        <v>2024</v>
      </c>
      <c r="K584" s="285">
        <v>2025</v>
      </c>
      <c r="L584" s="285">
        <v>2026</v>
      </c>
      <c r="M584" s="285">
        <v>2027</v>
      </c>
      <c r="N584" s="1038"/>
      <c r="O584" s="285">
        <v>2018</v>
      </c>
      <c r="P584" s="285">
        <v>2019</v>
      </c>
      <c r="Q584" s="285">
        <v>2020</v>
      </c>
      <c r="R584" s="285">
        <v>2021</v>
      </c>
      <c r="S584" s="285">
        <v>2022</v>
      </c>
      <c r="T584" s="285">
        <v>2023</v>
      </c>
      <c r="U584" s="285">
        <v>2024</v>
      </c>
      <c r="V584" s="285">
        <v>2025</v>
      </c>
      <c r="W584" s="285">
        <v>2026</v>
      </c>
      <c r="X584" s="285">
        <v>2027</v>
      </c>
      <c r="Y584" s="285" t="str">
        <f>'1.  LRAMVA Summary'!D52</f>
        <v>Main - Residential</v>
      </c>
      <c r="Z584" s="285" t="str">
        <f>'1.  LRAMVA Summary'!E52</f>
        <v>Main - GS&lt;50 kW</v>
      </c>
      <c r="AA584" s="285" t="str">
        <f>'1.  LRAMVA Summary'!F52</f>
        <v>Main - GS 50 to 4,999 kW</v>
      </c>
      <c r="AB584" s="285" t="str">
        <f>'1.  LRAMVA Summary'!G52</f>
        <v>Main - Large Use</v>
      </c>
      <c r="AC584" s="285" t="str">
        <f>'1.  LRAMVA Summary'!H52</f>
        <v>Main - Streetlighting</v>
      </c>
      <c r="AD584" s="285" t="str">
        <f>'1.  LRAMVA Summary'!I52</f>
        <v>STEI - Residential</v>
      </c>
      <c r="AE584" s="285" t="str">
        <f>'1.  LRAMVA Summary'!J52</f>
        <v>STEI - GS&lt;50 kW</v>
      </c>
      <c r="AF584" s="285" t="str">
        <f>'1.  LRAMVA Summary'!K52</f>
        <v>STEI - GS 50 to 4,999 kW</v>
      </c>
      <c r="AG584" s="285" t="str">
        <f>'1.  LRAMVA Summary'!L52</f>
        <v>STEI - Street Lighting</v>
      </c>
      <c r="AH584" s="285" t="str">
        <f>'1.  LRAMVA Summary'!M52</f>
        <v>STEI - Sentinel</v>
      </c>
      <c r="AI584" s="285" t="str">
        <f>'1.  LRAMVA Summary'!N52</f>
        <v/>
      </c>
      <c r="AJ584" s="285" t="str">
        <f>'1.  LRAMVA Summary'!O52</f>
        <v/>
      </c>
      <c r="AK584" s="285" t="str">
        <f>'1.  LRAMVA Summary'!P52</f>
        <v/>
      </c>
      <c r="AL584" s="285" t="str">
        <f>'1.  LRAMVA Summary'!Q52</f>
        <v/>
      </c>
      <c r="AM584" s="286" t="str">
        <f>'1.  LRAMVA Summary'!R52</f>
        <v>Total</v>
      </c>
    </row>
    <row r="585" spans="1:39" ht="15.75" hidden="1" customHeight="1">
      <c r="A585" s="497"/>
      <c r="B585" s="483" t="s">
        <v>503</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kWh</v>
      </c>
      <c r="AE585" s="290" t="str">
        <f>'1.  LRAMVA Summary'!J53</f>
        <v>kWh</v>
      </c>
      <c r="AF585" s="290" t="str">
        <f>'1.  LRAMVA Summary'!K53</f>
        <v>kW</v>
      </c>
      <c r="AG585" s="290" t="str">
        <f>'1.  LRAMVA Summary'!L53</f>
        <v>kW</v>
      </c>
      <c r="AH585" s="290" t="str">
        <f>'1.  LRAMVA Summary'!M53</f>
        <v>kWh</v>
      </c>
      <c r="AI585" s="290">
        <f>'1.  LRAMVA Summary'!N53</f>
        <v>0</v>
      </c>
      <c r="AJ585" s="290">
        <f>'1.  LRAMVA Summary'!O53</f>
        <v>0</v>
      </c>
      <c r="AK585" s="290">
        <f>'1.  LRAMVA Summary'!P53</f>
        <v>0</v>
      </c>
      <c r="AL585" s="290">
        <f>'1.  LRAMVA Summary'!Q53</f>
        <v>0</v>
      </c>
      <c r="AM585" s="291"/>
    </row>
    <row r="586" spans="1:39" ht="15.5" hidden="1" outlineLevel="1">
      <c r="A586" s="497"/>
      <c r="B586" s="469" t="s">
        <v>496</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t="15.5" hidden="1" outlineLevel="1">
      <c r="A587" s="497">
        <v>1</v>
      </c>
      <c r="B587" s="402"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386"/>
      <c r="Z587" s="386"/>
      <c r="AA587" s="386"/>
      <c r="AB587" s="386"/>
      <c r="AC587" s="386"/>
      <c r="AD587" s="386"/>
      <c r="AE587" s="386"/>
      <c r="AF587" s="386"/>
      <c r="AG587" s="386"/>
      <c r="AH587" s="386"/>
      <c r="AI587" s="386"/>
      <c r="AJ587" s="386"/>
      <c r="AK587" s="386"/>
      <c r="AL587" s="386"/>
      <c r="AM587" s="295">
        <f>SUM(Y587:AL587)</f>
        <v>0</v>
      </c>
    </row>
    <row r="588" spans="1:39" ht="15.5" hidden="1" outlineLevel="1">
      <c r="A588" s="497"/>
      <c r="B588" s="293" t="s">
        <v>310</v>
      </c>
      <c r="C588" s="290" t="s">
        <v>163</v>
      </c>
      <c r="D588" s="294"/>
      <c r="E588" s="294"/>
      <c r="F588" s="294"/>
      <c r="G588" s="294"/>
      <c r="H588" s="294"/>
      <c r="I588" s="294"/>
      <c r="J588" s="294"/>
      <c r="K588" s="294"/>
      <c r="L588" s="294"/>
      <c r="M588" s="294"/>
      <c r="N588" s="437"/>
      <c r="O588" s="294"/>
      <c r="P588" s="294"/>
      <c r="Q588" s="294"/>
      <c r="R588" s="294"/>
      <c r="S588" s="294"/>
      <c r="T588" s="294"/>
      <c r="U588" s="294"/>
      <c r="V588" s="294"/>
      <c r="W588" s="294"/>
      <c r="X588" s="294"/>
      <c r="Y588" s="387">
        <f>Y587</f>
        <v>0</v>
      </c>
      <c r="Z588" s="387">
        <f t="shared" ref="Z588" si="867">Z587</f>
        <v>0</v>
      </c>
      <c r="AA588" s="387">
        <f t="shared" ref="AA588" si="868">AA587</f>
        <v>0</v>
      </c>
      <c r="AB588" s="387">
        <f t="shared" ref="AB588" si="869">AB587</f>
        <v>0</v>
      </c>
      <c r="AC588" s="387">
        <f t="shared" ref="AC588" si="870">AC587</f>
        <v>0</v>
      </c>
      <c r="AD588" s="387">
        <f t="shared" ref="AD588" si="871">AD587</f>
        <v>0</v>
      </c>
      <c r="AE588" s="387">
        <f t="shared" ref="AE588" si="872">AE587</f>
        <v>0</v>
      </c>
      <c r="AF588" s="387">
        <f t="shared" ref="AF588" si="873">AF587</f>
        <v>0</v>
      </c>
      <c r="AG588" s="387">
        <f t="shared" ref="AG588" si="874">AG587</f>
        <v>0</v>
      </c>
      <c r="AH588" s="387">
        <f t="shared" ref="AH588" si="875">AH587</f>
        <v>0</v>
      </c>
      <c r="AI588" s="387">
        <f t="shared" ref="AI588" si="876">AI587</f>
        <v>0</v>
      </c>
      <c r="AJ588" s="387">
        <f t="shared" ref="AJ588" si="877">AJ587</f>
        <v>0</v>
      </c>
      <c r="AK588" s="387">
        <f t="shared" ref="AK588" si="878">AK587</f>
        <v>0</v>
      </c>
      <c r="AL588" s="387">
        <f t="shared" ref="AL588" si="879">AL587</f>
        <v>0</v>
      </c>
      <c r="AM588" s="296"/>
    </row>
    <row r="589" spans="1:39" ht="15.5" hidden="1" outlineLevel="1">
      <c r="A589" s="497"/>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388"/>
      <c r="Z589" s="389"/>
      <c r="AA589" s="389"/>
      <c r="AB589" s="389"/>
      <c r="AC589" s="389"/>
      <c r="AD589" s="389"/>
      <c r="AE589" s="389"/>
      <c r="AF589" s="389"/>
      <c r="AG589" s="389"/>
      <c r="AH589" s="389"/>
      <c r="AI589" s="389"/>
      <c r="AJ589" s="389"/>
      <c r="AK589" s="389"/>
      <c r="AL589" s="389"/>
      <c r="AM589" s="301"/>
    </row>
    <row r="590" spans="1:39" ht="15.5" hidden="1" outlineLevel="1">
      <c r="A590" s="497">
        <v>2</v>
      </c>
      <c r="B590" s="402"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386"/>
      <c r="Z590" s="386"/>
      <c r="AA590" s="386"/>
      <c r="AB590" s="386"/>
      <c r="AC590" s="386"/>
      <c r="AD590" s="386"/>
      <c r="AE590" s="386"/>
      <c r="AF590" s="386"/>
      <c r="AG590" s="386"/>
      <c r="AH590" s="386"/>
      <c r="AI590" s="386"/>
      <c r="AJ590" s="386"/>
      <c r="AK590" s="386"/>
      <c r="AL590" s="386"/>
      <c r="AM590" s="295">
        <f>SUM(Y590:AL590)</f>
        <v>0</v>
      </c>
    </row>
    <row r="591" spans="1:39" ht="15.5" hidden="1" outlineLevel="1">
      <c r="A591" s="497"/>
      <c r="B591" s="293" t="s">
        <v>310</v>
      </c>
      <c r="C591" s="290" t="s">
        <v>163</v>
      </c>
      <c r="D591" s="294"/>
      <c r="E591" s="294"/>
      <c r="F591" s="294"/>
      <c r="G591" s="294"/>
      <c r="H591" s="294"/>
      <c r="I591" s="294"/>
      <c r="J591" s="294"/>
      <c r="K591" s="294"/>
      <c r="L591" s="294"/>
      <c r="M591" s="294"/>
      <c r="N591" s="437"/>
      <c r="O591" s="294"/>
      <c r="P591" s="294"/>
      <c r="Q591" s="294"/>
      <c r="R591" s="294"/>
      <c r="S591" s="294"/>
      <c r="T591" s="294"/>
      <c r="U591" s="294"/>
      <c r="V591" s="294"/>
      <c r="W591" s="294"/>
      <c r="X591" s="294"/>
      <c r="Y591" s="387">
        <f>Y590</f>
        <v>0</v>
      </c>
      <c r="Z591" s="387">
        <f t="shared" ref="Z591" si="880">Z590</f>
        <v>0</v>
      </c>
      <c r="AA591" s="387">
        <f t="shared" ref="AA591" si="881">AA590</f>
        <v>0</v>
      </c>
      <c r="AB591" s="387">
        <f t="shared" ref="AB591" si="882">AB590</f>
        <v>0</v>
      </c>
      <c r="AC591" s="387">
        <f t="shared" ref="AC591" si="883">AC590</f>
        <v>0</v>
      </c>
      <c r="AD591" s="387">
        <f t="shared" ref="AD591" si="884">AD590</f>
        <v>0</v>
      </c>
      <c r="AE591" s="387">
        <f t="shared" ref="AE591" si="885">AE590</f>
        <v>0</v>
      </c>
      <c r="AF591" s="387">
        <f t="shared" ref="AF591" si="886">AF590</f>
        <v>0</v>
      </c>
      <c r="AG591" s="387">
        <f t="shared" ref="AG591" si="887">AG590</f>
        <v>0</v>
      </c>
      <c r="AH591" s="387">
        <f t="shared" ref="AH591" si="888">AH590</f>
        <v>0</v>
      </c>
      <c r="AI591" s="387">
        <f t="shared" ref="AI591" si="889">AI590</f>
        <v>0</v>
      </c>
      <c r="AJ591" s="387">
        <f t="shared" ref="AJ591" si="890">AJ590</f>
        <v>0</v>
      </c>
      <c r="AK591" s="387">
        <f t="shared" ref="AK591" si="891">AK590</f>
        <v>0</v>
      </c>
      <c r="AL591" s="387">
        <f t="shared" ref="AL591" si="892">AL590</f>
        <v>0</v>
      </c>
      <c r="AM591" s="296"/>
    </row>
    <row r="592" spans="1:39" ht="15.5" hidden="1" outlineLevel="1">
      <c r="A592" s="497"/>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388"/>
      <c r="Z592" s="389"/>
      <c r="AA592" s="389"/>
      <c r="AB592" s="389"/>
      <c r="AC592" s="389"/>
      <c r="AD592" s="389"/>
      <c r="AE592" s="389"/>
      <c r="AF592" s="389"/>
      <c r="AG592" s="389"/>
      <c r="AH592" s="389"/>
      <c r="AI592" s="389"/>
      <c r="AJ592" s="389"/>
      <c r="AK592" s="389"/>
      <c r="AL592" s="389"/>
      <c r="AM592" s="301"/>
    </row>
    <row r="593" spans="1:39" ht="15.5" hidden="1" outlineLevel="1">
      <c r="A593" s="497">
        <v>3</v>
      </c>
      <c r="B593" s="402"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386"/>
      <c r="Z593" s="386"/>
      <c r="AA593" s="386"/>
      <c r="AB593" s="386"/>
      <c r="AC593" s="386"/>
      <c r="AD593" s="386"/>
      <c r="AE593" s="386"/>
      <c r="AF593" s="386"/>
      <c r="AG593" s="386"/>
      <c r="AH593" s="386"/>
      <c r="AI593" s="386"/>
      <c r="AJ593" s="386"/>
      <c r="AK593" s="386"/>
      <c r="AL593" s="386"/>
      <c r="AM593" s="295">
        <f>SUM(Y593:AL593)</f>
        <v>0</v>
      </c>
    </row>
    <row r="594" spans="1:39" ht="15.5" hidden="1" outlineLevel="1">
      <c r="A594" s="497"/>
      <c r="B594" s="293" t="s">
        <v>310</v>
      </c>
      <c r="C594" s="290" t="s">
        <v>163</v>
      </c>
      <c r="D594" s="294"/>
      <c r="E594" s="294"/>
      <c r="F594" s="294"/>
      <c r="G594" s="294"/>
      <c r="H594" s="294"/>
      <c r="I594" s="294"/>
      <c r="J594" s="294"/>
      <c r="K594" s="294"/>
      <c r="L594" s="294"/>
      <c r="M594" s="294"/>
      <c r="N594" s="437"/>
      <c r="O594" s="294"/>
      <c r="P594" s="294"/>
      <c r="Q594" s="294"/>
      <c r="R594" s="294"/>
      <c r="S594" s="294"/>
      <c r="T594" s="294"/>
      <c r="U594" s="294"/>
      <c r="V594" s="294"/>
      <c r="W594" s="294"/>
      <c r="X594" s="294"/>
      <c r="Y594" s="387">
        <f>Y593</f>
        <v>0</v>
      </c>
      <c r="Z594" s="387">
        <f t="shared" ref="Z594" si="893">Z593</f>
        <v>0</v>
      </c>
      <c r="AA594" s="387">
        <f t="shared" ref="AA594" si="894">AA593</f>
        <v>0</v>
      </c>
      <c r="AB594" s="387">
        <f t="shared" ref="AB594" si="895">AB593</f>
        <v>0</v>
      </c>
      <c r="AC594" s="387">
        <f t="shared" ref="AC594" si="896">AC593</f>
        <v>0</v>
      </c>
      <c r="AD594" s="387">
        <f t="shared" ref="AD594" si="897">AD593</f>
        <v>0</v>
      </c>
      <c r="AE594" s="387">
        <f t="shared" ref="AE594" si="898">AE593</f>
        <v>0</v>
      </c>
      <c r="AF594" s="387">
        <f t="shared" ref="AF594" si="899">AF593</f>
        <v>0</v>
      </c>
      <c r="AG594" s="387">
        <f t="shared" ref="AG594" si="900">AG593</f>
        <v>0</v>
      </c>
      <c r="AH594" s="387">
        <f t="shared" ref="AH594" si="901">AH593</f>
        <v>0</v>
      </c>
      <c r="AI594" s="387">
        <f t="shared" ref="AI594" si="902">AI593</f>
        <v>0</v>
      </c>
      <c r="AJ594" s="387">
        <f t="shared" ref="AJ594" si="903">AJ593</f>
        <v>0</v>
      </c>
      <c r="AK594" s="387">
        <f t="shared" ref="AK594" si="904">AK593</f>
        <v>0</v>
      </c>
      <c r="AL594" s="387">
        <f t="shared" ref="AL594" si="905">AL593</f>
        <v>0</v>
      </c>
      <c r="AM594" s="296"/>
    </row>
    <row r="595" spans="1:39" ht="15.5" hidden="1" outlineLevel="1">
      <c r="A595" s="497"/>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388"/>
      <c r="Z595" s="388"/>
      <c r="AA595" s="388"/>
      <c r="AB595" s="388"/>
      <c r="AC595" s="388"/>
      <c r="AD595" s="388"/>
      <c r="AE595" s="388"/>
      <c r="AF595" s="388"/>
      <c r="AG595" s="388"/>
      <c r="AH595" s="388"/>
      <c r="AI595" s="388"/>
      <c r="AJ595" s="388"/>
      <c r="AK595" s="388"/>
      <c r="AL595" s="388"/>
      <c r="AM595" s="305"/>
    </row>
    <row r="596" spans="1:39" ht="15.5" hidden="1" outlineLevel="1">
      <c r="A596" s="497">
        <v>4</v>
      </c>
      <c r="B596" s="485" t="s">
        <v>673</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386"/>
      <c r="Z596" s="386"/>
      <c r="AA596" s="386"/>
      <c r="AB596" s="386"/>
      <c r="AC596" s="386"/>
      <c r="AD596" s="386"/>
      <c r="AE596" s="386"/>
      <c r="AF596" s="386"/>
      <c r="AG596" s="386"/>
      <c r="AH596" s="386"/>
      <c r="AI596" s="386"/>
      <c r="AJ596" s="386"/>
      <c r="AK596" s="386"/>
      <c r="AL596" s="386"/>
      <c r="AM596" s="295">
        <f>SUM(Y596:AL596)</f>
        <v>0</v>
      </c>
    </row>
    <row r="597" spans="1:39" ht="15.5" hidden="1" outlineLevel="1">
      <c r="A597" s="497"/>
      <c r="B597" s="293" t="s">
        <v>310</v>
      </c>
      <c r="C597" s="290" t="s">
        <v>163</v>
      </c>
      <c r="D597" s="294"/>
      <c r="E597" s="294"/>
      <c r="F597" s="294"/>
      <c r="G597" s="294"/>
      <c r="H597" s="294"/>
      <c r="I597" s="294"/>
      <c r="J597" s="294"/>
      <c r="K597" s="294"/>
      <c r="L597" s="294"/>
      <c r="M597" s="294"/>
      <c r="N597" s="437"/>
      <c r="O597" s="294"/>
      <c r="P597" s="294"/>
      <c r="Q597" s="294"/>
      <c r="R597" s="294"/>
      <c r="S597" s="294"/>
      <c r="T597" s="294"/>
      <c r="U597" s="294"/>
      <c r="V597" s="294"/>
      <c r="W597" s="294"/>
      <c r="X597" s="294"/>
      <c r="Y597" s="387">
        <f>Y596</f>
        <v>0</v>
      </c>
      <c r="Z597" s="387">
        <f t="shared" ref="Z597" si="906">Z596</f>
        <v>0</v>
      </c>
      <c r="AA597" s="387">
        <f t="shared" ref="AA597" si="907">AA596</f>
        <v>0</v>
      </c>
      <c r="AB597" s="387">
        <f t="shared" ref="AB597" si="908">AB596</f>
        <v>0</v>
      </c>
      <c r="AC597" s="387">
        <f t="shared" ref="AC597" si="909">AC596</f>
        <v>0</v>
      </c>
      <c r="AD597" s="387">
        <f t="shared" ref="AD597" si="910">AD596</f>
        <v>0</v>
      </c>
      <c r="AE597" s="387">
        <f t="shared" ref="AE597" si="911">AE596</f>
        <v>0</v>
      </c>
      <c r="AF597" s="387">
        <f t="shared" ref="AF597" si="912">AF596</f>
        <v>0</v>
      </c>
      <c r="AG597" s="387">
        <f t="shared" ref="AG597" si="913">AG596</f>
        <v>0</v>
      </c>
      <c r="AH597" s="387">
        <f t="shared" ref="AH597" si="914">AH596</f>
        <v>0</v>
      </c>
      <c r="AI597" s="387">
        <f t="shared" ref="AI597" si="915">AI596</f>
        <v>0</v>
      </c>
      <c r="AJ597" s="387">
        <f t="shared" ref="AJ597" si="916">AJ596</f>
        <v>0</v>
      </c>
      <c r="AK597" s="387">
        <f t="shared" ref="AK597" si="917">AK596</f>
        <v>0</v>
      </c>
      <c r="AL597" s="387">
        <f t="shared" ref="AL597" si="918">AL596</f>
        <v>0</v>
      </c>
      <c r="AM597" s="296"/>
    </row>
    <row r="598" spans="1:39" ht="15.5" hidden="1" outlineLevel="1">
      <c r="A598" s="497"/>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388"/>
      <c r="Z598" s="388"/>
      <c r="AA598" s="388"/>
      <c r="AB598" s="388"/>
      <c r="AC598" s="388"/>
      <c r="AD598" s="388"/>
      <c r="AE598" s="388"/>
      <c r="AF598" s="388"/>
      <c r="AG598" s="388"/>
      <c r="AH598" s="388"/>
      <c r="AI598" s="388"/>
      <c r="AJ598" s="388"/>
      <c r="AK598" s="388"/>
      <c r="AL598" s="388"/>
      <c r="AM598" s="305"/>
    </row>
    <row r="599" spans="1:39" ht="15.75" hidden="1" customHeight="1" outlineLevel="1">
      <c r="A599" s="497">
        <v>5</v>
      </c>
      <c r="B599" s="402"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386"/>
      <c r="Z599" s="386"/>
      <c r="AA599" s="386"/>
      <c r="AB599" s="386"/>
      <c r="AC599" s="386"/>
      <c r="AD599" s="386"/>
      <c r="AE599" s="386"/>
      <c r="AF599" s="386"/>
      <c r="AG599" s="386"/>
      <c r="AH599" s="386"/>
      <c r="AI599" s="386"/>
      <c r="AJ599" s="386"/>
      <c r="AK599" s="386"/>
      <c r="AL599" s="386"/>
      <c r="AM599" s="295">
        <f>SUM(Y599:AL599)</f>
        <v>0</v>
      </c>
    </row>
    <row r="600" spans="1:39" ht="15.5" hidden="1" outlineLevel="1">
      <c r="A600" s="497"/>
      <c r="B600" s="293" t="s">
        <v>310</v>
      </c>
      <c r="C600" s="290" t="s">
        <v>163</v>
      </c>
      <c r="D600" s="294"/>
      <c r="E600" s="294"/>
      <c r="F600" s="294"/>
      <c r="G600" s="294"/>
      <c r="H600" s="294"/>
      <c r="I600" s="294"/>
      <c r="J600" s="294"/>
      <c r="K600" s="294"/>
      <c r="L600" s="294"/>
      <c r="M600" s="294"/>
      <c r="N600" s="437"/>
      <c r="O600" s="294"/>
      <c r="P600" s="294"/>
      <c r="Q600" s="294"/>
      <c r="R600" s="294"/>
      <c r="S600" s="294"/>
      <c r="T600" s="294"/>
      <c r="U600" s="294"/>
      <c r="V600" s="294"/>
      <c r="W600" s="294"/>
      <c r="X600" s="294"/>
      <c r="Y600" s="387">
        <f>Y599</f>
        <v>0</v>
      </c>
      <c r="Z600" s="387">
        <f t="shared" ref="Z600" si="919">Z599</f>
        <v>0</v>
      </c>
      <c r="AA600" s="387">
        <f t="shared" ref="AA600" si="920">AA599</f>
        <v>0</v>
      </c>
      <c r="AB600" s="387">
        <f t="shared" ref="AB600" si="921">AB599</f>
        <v>0</v>
      </c>
      <c r="AC600" s="387">
        <f t="shared" ref="AC600" si="922">AC599</f>
        <v>0</v>
      </c>
      <c r="AD600" s="387">
        <f t="shared" ref="AD600" si="923">AD599</f>
        <v>0</v>
      </c>
      <c r="AE600" s="387">
        <f t="shared" ref="AE600" si="924">AE599</f>
        <v>0</v>
      </c>
      <c r="AF600" s="387">
        <f t="shared" ref="AF600" si="925">AF599</f>
        <v>0</v>
      </c>
      <c r="AG600" s="387">
        <f t="shared" ref="AG600" si="926">AG599</f>
        <v>0</v>
      </c>
      <c r="AH600" s="387">
        <f t="shared" ref="AH600" si="927">AH599</f>
        <v>0</v>
      </c>
      <c r="AI600" s="387">
        <f t="shared" ref="AI600" si="928">AI599</f>
        <v>0</v>
      </c>
      <c r="AJ600" s="387">
        <f t="shared" ref="AJ600" si="929">AJ599</f>
        <v>0</v>
      </c>
      <c r="AK600" s="387">
        <f t="shared" ref="AK600" si="930">AK599</f>
        <v>0</v>
      </c>
      <c r="AL600" s="387">
        <f t="shared" ref="AL600" si="931">AL599</f>
        <v>0</v>
      </c>
      <c r="AM600" s="296"/>
    </row>
    <row r="601" spans="1:39" ht="15.5" hidden="1" outlineLevel="1">
      <c r="A601" s="497"/>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396"/>
      <c r="Z601" s="397"/>
      <c r="AA601" s="397"/>
      <c r="AB601" s="397"/>
      <c r="AC601" s="397"/>
      <c r="AD601" s="397"/>
      <c r="AE601" s="397"/>
      <c r="AF601" s="397"/>
      <c r="AG601" s="397"/>
      <c r="AH601" s="397"/>
      <c r="AI601" s="397"/>
      <c r="AJ601" s="397"/>
      <c r="AK601" s="397"/>
      <c r="AL601" s="397"/>
      <c r="AM601" s="296"/>
    </row>
    <row r="602" spans="1:39" ht="15.5" hidden="1" outlineLevel="1">
      <c r="A602" s="497"/>
      <c r="B602" s="316" t="s">
        <v>497</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390"/>
      <c r="Z602" s="390"/>
      <c r="AA602" s="390"/>
      <c r="AB602" s="390"/>
      <c r="AC602" s="390"/>
      <c r="AD602" s="390"/>
      <c r="AE602" s="390"/>
      <c r="AF602" s="390"/>
      <c r="AG602" s="390"/>
      <c r="AH602" s="390"/>
      <c r="AI602" s="390"/>
      <c r="AJ602" s="390"/>
      <c r="AK602" s="390"/>
      <c r="AL602" s="390"/>
      <c r="AM602" s="291"/>
    </row>
    <row r="603" spans="1:39" ht="15.5" hidden="1" outlineLevel="1">
      <c r="A603" s="497">
        <v>6</v>
      </c>
      <c r="B603" s="402"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391"/>
      <c r="Z603" s="386"/>
      <c r="AA603" s="386"/>
      <c r="AB603" s="386"/>
      <c r="AC603" s="386"/>
      <c r="AD603" s="386"/>
      <c r="AE603" s="386"/>
      <c r="AF603" s="391"/>
      <c r="AG603" s="391"/>
      <c r="AH603" s="391"/>
      <c r="AI603" s="391"/>
      <c r="AJ603" s="391"/>
      <c r="AK603" s="391"/>
      <c r="AL603" s="391"/>
      <c r="AM603" s="295">
        <f>SUM(Y603:AL603)</f>
        <v>0</v>
      </c>
    </row>
    <row r="604" spans="1:39" ht="15.5" hidden="1" outlineLevel="1">
      <c r="A604" s="497"/>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387">
        <f>Y603</f>
        <v>0</v>
      </c>
      <c r="Z604" s="387">
        <f t="shared" ref="Z604" si="932">Z603</f>
        <v>0</v>
      </c>
      <c r="AA604" s="387">
        <f t="shared" ref="AA604" si="933">AA603</f>
        <v>0</v>
      </c>
      <c r="AB604" s="387">
        <f t="shared" ref="AB604" si="934">AB603</f>
        <v>0</v>
      </c>
      <c r="AC604" s="387">
        <f t="shared" ref="AC604" si="935">AC603</f>
        <v>0</v>
      </c>
      <c r="AD604" s="387">
        <f t="shared" ref="AD604" si="936">AD603</f>
        <v>0</v>
      </c>
      <c r="AE604" s="387">
        <f t="shared" ref="AE604" si="937">AE603</f>
        <v>0</v>
      </c>
      <c r="AF604" s="387">
        <f t="shared" ref="AF604" si="938">AF603</f>
        <v>0</v>
      </c>
      <c r="AG604" s="387">
        <f t="shared" ref="AG604" si="939">AG603</f>
        <v>0</v>
      </c>
      <c r="AH604" s="387">
        <f t="shared" ref="AH604" si="940">AH603</f>
        <v>0</v>
      </c>
      <c r="AI604" s="387">
        <f t="shared" ref="AI604" si="941">AI603</f>
        <v>0</v>
      </c>
      <c r="AJ604" s="387">
        <f t="shared" ref="AJ604" si="942">AJ603</f>
        <v>0</v>
      </c>
      <c r="AK604" s="387">
        <f t="shared" ref="AK604" si="943">AK603</f>
        <v>0</v>
      </c>
      <c r="AL604" s="387">
        <f t="shared" ref="AL604" si="944">AL603</f>
        <v>0</v>
      </c>
      <c r="AM604" s="309"/>
    </row>
    <row r="605" spans="1:39" ht="15.5" hidden="1" outlineLevel="1">
      <c r="A605" s="497"/>
      <c r="B605" s="308"/>
      <c r="C605" s="310"/>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392"/>
      <c r="Z605" s="392"/>
      <c r="AA605" s="392"/>
      <c r="AB605" s="392"/>
      <c r="AC605" s="392"/>
      <c r="AD605" s="392"/>
      <c r="AE605" s="392"/>
      <c r="AF605" s="392"/>
      <c r="AG605" s="392"/>
      <c r="AH605" s="392"/>
      <c r="AI605" s="392"/>
      <c r="AJ605" s="392"/>
      <c r="AK605" s="392"/>
      <c r="AL605" s="392"/>
      <c r="AM605" s="311"/>
    </row>
    <row r="606" spans="1:39" ht="31" hidden="1" outlineLevel="1">
      <c r="A606" s="497">
        <v>7</v>
      </c>
      <c r="B606" s="402"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391"/>
      <c r="Z606" s="386"/>
      <c r="AA606" s="386"/>
      <c r="AB606" s="386"/>
      <c r="AC606" s="386"/>
      <c r="AD606" s="386"/>
      <c r="AE606" s="386"/>
      <c r="AF606" s="391"/>
      <c r="AG606" s="391"/>
      <c r="AH606" s="391"/>
      <c r="AI606" s="391"/>
      <c r="AJ606" s="391"/>
      <c r="AK606" s="391"/>
      <c r="AL606" s="391"/>
      <c r="AM606" s="295">
        <f>SUM(Y606:AL606)</f>
        <v>0</v>
      </c>
    </row>
    <row r="607" spans="1:39" ht="15.5" hidden="1" outlineLevel="1">
      <c r="A607" s="497"/>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387">
        <f>Y606</f>
        <v>0</v>
      </c>
      <c r="Z607" s="387">
        <f t="shared" ref="Z607" si="945">Z606</f>
        <v>0</v>
      </c>
      <c r="AA607" s="387">
        <f t="shared" ref="AA607" si="946">AA606</f>
        <v>0</v>
      </c>
      <c r="AB607" s="387">
        <f t="shared" ref="AB607" si="947">AB606</f>
        <v>0</v>
      </c>
      <c r="AC607" s="387">
        <f t="shared" ref="AC607" si="948">AC606</f>
        <v>0</v>
      </c>
      <c r="AD607" s="387">
        <f t="shared" ref="AD607" si="949">AD606</f>
        <v>0</v>
      </c>
      <c r="AE607" s="387">
        <f t="shared" ref="AE607" si="950">AE606</f>
        <v>0</v>
      </c>
      <c r="AF607" s="387">
        <f t="shared" ref="AF607" si="951">AF606</f>
        <v>0</v>
      </c>
      <c r="AG607" s="387">
        <f t="shared" ref="AG607" si="952">AG606</f>
        <v>0</v>
      </c>
      <c r="AH607" s="387">
        <f t="shared" ref="AH607" si="953">AH606</f>
        <v>0</v>
      </c>
      <c r="AI607" s="387">
        <f t="shared" ref="AI607" si="954">AI606</f>
        <v>0</v>
      </c>
      <c r="AJ607" s="387">
        <f t="shared" ref="AJ607" si="955">AJ606</f>
        <v>0</v>
      </c>
      <c r="AK607" s="387">
        <f t="shared" ref="AK607" si="956">AK606</f>
        <v>0</v>
      </c>
      <c r="AL607" s="387">
        <f t="shared" ref="AL607" si="957">AL606</f>
        <v>0</v>
      </c>
      <c r="AM607" s="309"/>
    </row>
    <row r="608" spans="1:39" ht="15.5" hidden="1" outlineLevel="1">
      <c r="A608" s="497"/>
      <c r="B608" s="312"/>
      <c r="C608" s="310"/>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392"/>
      <c r="Z608" s="393"/>
      <c r="AA608" s="392"/>
      <c r="AB608" s="392"/>
      <c r="AC608" s="392"/>
      <c r="AD608" s="392"/>
      <c r="AE608" s="392"/>
      <c r="AF608" s="392"/>
      <c r="AG608" s="392"/>
      <c r="AH608" s="392"/>
      <c r="AI608" s="392"/>
      <c r="AJ608" s="392"/>
      <c r="AK608" s="392"/>
      <c r="AL608" s="392"/>
      <c r="AM608" s="311"/>
    </row>
    <row r="609" spans="1:39" ht="31" hidden="1" outlineLevel="1">
      <c r="A609" s="497">
        <v>8</v>
      </c>
      <c r="B609" s="402"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391"/>
      <c r="Z609" s="386"/>
      <c r="AA609" s="386"/>
      <c r="AB609" s="386"/>
      <c r="AC609" s="386"/>
      <c r="AD609" s="386"/>
      <c r="AE609" s="386"/>
      <c r="AF609" s="391"/>
      <c r="AG609" s="391"/>
      <c r="AH609" s="391"/>
      <c r="AI609" s="391"/>
      <c r="AJ609" s="391"/>
      <c r="AK609" s="391"/>
      <c r="AL609" s="391"/>
      <c r="AM609" s="295">
        <f>SUM(Y609:AL609)</f>
        <v>0</v>
      </c>
    </row>
    <row r="610" spans="1:39" ht="15.5" hidden="1" outlineLevel="1">
      <c r="A610" s="497"/>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387">
        <f>Y609</f>
        <v>0</v>
      </c>
      <c r="Z610" s="387">
        <f t="shared" ref="Z610" si="958">Z609</f>
        <v>0</v>
      </c>
      <c r="AA610" s="387">
        <f t="shared" ref="AA610" si="959">AA609</f>
        <v>0</v>
      </c>
      <c r="AB610" s="387">
        <f t="shared" ref="AB610" si="960">AB609</f>
        <v>0</v>
      </c>
      <c r="AC610" s="387">
        <f t="shared" ref="AC610" si="961">AC609</f>
        <v>0</v>
      </c>
      <c r="AD610" s="387">
        <f t="shared" ref="AD610" si="962">AD609</f>
        <v>0</v>
      </c>
      <c r="AE610" s="387">
        <f t="shared" ref="AE610" si="963">AE609</f>
        <v>0</v>
      </c>
      <c r="AF610" s="387">
        <f t="shared" ref="AF610" si="964">AF609</f>
        <v>0</v>
      </c>
      <c r="AG610" s="387">
        <f t="shared" ref="AG610" si="965">AG609</f>
        <v>0</v>
      </c>
      <c r="AH610" s="387">
        <f t="shared" ref="AH610" si="966">AH609</f>
        <v>0</v>
      </c>
      <c r="AI610" s="387">
        <f t="shared" ref="AI610" si="967">AI609</f>
        <v>0</v>
      </c>
      <c r="AJ610" s="387">
        <f t="shared" ref="AJ610" si="968">AJ609</f>
        <v>0</v>
      </c>
      <c r="AK610" s="387">
        <f t="shared" ref="AK610" si="969">AK609</f>
        <v>0</v>
      </c>
      <c r="AL610" s="387">
        <f t="shared" ref="AL610" si="970">AL609</f>
        <v>0</v>
      </c>
      <c r="AM610" s="309"/>
    </row>
    <row r="611" spans="1:39" ht="15.5" hidden="1" outlineLevel="1">
      <c r="A611" s="497"/>
      <c r="B611" s="312"/>
      <c r="C611" s="310"/>
      <c r="D611" s="314"/>
      <c r="E611" s="314"/>
      <c r="F611" s="314"/>
      <c r="G611" s="314"/>
      <c r="H611" s="314"/>
      <c r="I611" s="314"/>
      <c r="J611" s="314"/>
      <c r="K611" s="314"/>
      <c r="L611" s="314"/>
      <c r="M611" s="314"/>
      <c r="N611" s="290"/>
      <c r="O611" s="314"/>
      <c r="P611" s="314"/>
      <c r="Q611" s="314"/>
      <c r="R611" s="314"/>
      <c r="S611" s="314"/>
      <c r="T611" s="314"/>
      <c r="U611" s="314"/>
      <c r="V611" s="314"/>
      <c r="W611" s="314"/>
      <c r="X611" s="314"/>
      <c r="Y611" s="392"/>
      <c r="Z611" s="393"/>
      <c r="AA611" s="392"/>
      <c r="AB611" s="392"/>
      <c r="AC611" s="392"/>
      <c r="AD611" s="392"/>
      <c r="AE611" s="392"/>
      <c r="AF611" s="392"/>
      <c r="AG611" s="392"/>
      <c r="AH611" s="392"/>
      <c r="AI611" s="392"/>
      <c r="AJ611" s="392"/>
      <c r="AK611" s="392"/>
      <c r="AL611" s="392"/>
      <c r="AM611" s="311"/>
    </row>
    <row r="612" spans="1:39" ht="31" hidden="1" outlineLevel="1">
      <c r="A612" s="497">
        <v>9</v>
      </c>
      <c r="B612" s="402"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391"/>
      <c r="Z612" s="386"/>
      <c r="AA612" s="386"/>
      <c r="AB612" s="386"/>
      <c r="AC612" s="386"/>
      <c r="AD612" s="386"/>
      <c r="AE612" s="386"/>
      <c r="AF612" s="391"/>
      <c r="AG612" s="391"/>
      <c r="AH612" s="391"/>
      <c r="AI612" s="391"/>
      <c r="AJ612" s="391"/>
      <c r="AK612" s="391"/>
      <c r="AL612" s="391"/>
      <c r="AM612" s="295">
        <f>SUM(Y612:AL612)</f>
        <v>0</v>
      </c>
    </row>
    <row r="613" spans="1:39" ht="15.5" hidden="1" outlineLevel="1">
      <c r="A613" s="497"/>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387">
        <f>Y612</f>
        <v>0</v>
      </c>
      <c r="Z613" s="387">
        <f t="shared" ref="Z613" si="971">Z612</f>
        <v>0</v>
      </c>
      <c r="AA613" s="387">
        <f t="shared" ref="AA613" si="972">AA612</f>
        <v>0</v>
      </c>
      <c r="AB613" s="387">
        <f t="shared" ref="AB613" si="973">AB612</f>
        <v>0</v>
      </c>
      <c r="AC613" s="387">
        <f t="shared" ref="AC613" si="974">AC612</f>
        <v>0</v>
      </c>
      <c r="AD613" s="387">
        <f t="shared" ref="AD613" si="975">AD612</f>
        <v>0</v>
      </c>
      <c r="AE613" s="387">
        <f t="shared" ref="AE613" si="976">AE612</f>
        <v>0</v>
      </c>
      <c r="AF613" s="387">
        <f t="shared" ref="AF613" si="977">AF612</f>
        <v>0</v>
      </c>
      <c r="AG613" s="387">
        <f t="shared" ref="AG613" si="978">AG612</f>
        <v>0</v>
      </c>
      <c r="AH613" s="387">
        <f t="shared" ref="AH613" si="979">AH612</f>
        <v>0</v>
      </c>
      <c r="AI613" s="387">
        <f t="shared" ref="AI613" si="980">AI612</f>
        <v>0</v>
      </c>
      <c r="AJ613" s="387">
        <f t="shared" ref="AJ613" si="981">AJ612</f>
        <v>0</v>
      </c>
      <c r="AK613" s="387">
        <f t="shared" ref="AK613" si="982">AK612</f>
        <v>0</v>
      </c>
      <c r="AL613" s="387">
        <f t="shared" ref="AL613" si="983">AL612</f>
        <v>0</v>
      </c>
      <c r="AM613" s="309"/>
    </row>
    <row r="614" spans="1:39" ht="15.5" hidden="1" outlineLevel="1">
      <c r="A614" s="497"/>
      <c r="B614" s="312"/>
      <c r="C614" s="310"/>
      <c r="D614" s="314"/>
      <c r="E614" s="314"/>
      <c r="F614" s="314"/>
      <c r="G614" s="314"/>
      <c r="H614" s="314"/>
      <c r="I614" s="314"/>
      <c r="J614" s="314"/>
      <c r="K614" s="314"/>
      <c r="L614" s="314"/>
      <c r="M614" s="314"/>
      <c r="N614" s="290"/>
      <c r="O614" s="314"/>
      <c r="P614" s="314"/>
      <c r="Q614" s="314"/>
      <c r="R614" s="314"/>
      <c r="S614" s="314"/>
      <c r="T614" s="314"/>
      <c r="U614" s="314"/>
      <c r="V614" s="314"/>
      <c r="W614" s="314"/>
      <c r="X614" s="314"/>
      <c r="Y614" s="392"/>
      <c r="Z614" s="392"/>
      <c r="AA614" s="392"/>
      <c r="AB614" s="392"/>
      <c r="AC614" s="392"/>
      <c r="AD614" s="392"/>
      <c r="AE614" s="392"/>
      <c r="AF614" s="392"/>
      <c r="AG614" s="392"/>
      <c r="AH614" s="392"/>
      <c r="AI614" s="392"/>
      <c r="AJ614" s="392"/>
      <c r="AK614" s="392"/>
      <c r="AL614" s="392"/>
      <c r="AM614" s="311"/>
    </row>
    <row r="615" spans="1:39" ht="31" hidden="1" outlineLevel="1">
      <c r="A615" s="497">
        <v>10</v>
      </c>
      <c r="B615" s="402"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391"/>
      <c r="Z615" s="386"/>
      <c r="AA615" s="386"/>
      <c r="AB615" s="386"/>
      <c r="AC615" s="386"/>
      <c r="AD615" s="386"/>
      <c r="AE615" s="386"/>
      <c r="AF615" s="391"/>
      <c r="AG615" s="391"/>
      <c r="AH615" s="391"/>
      <c r="AI615" s="391"/>
      <c r="AJ615" s="391"/>
      <c r="AK615" s="391"/>
      <c r="AL615" s="391"/>
      <c r="AM615" s="295">
        <f>SUM(Y615:AL615)</f>
        <v>0</v>
      </c>
    </row>
    <row r="616" spans="1:39" ht="15.5" hidden="1" outlineLevel="1">
      <c r="A616" s="497"/>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387">
        <f>Y615</f>
        <v>0</v>
      </c>
      <c r="Z616" s="387">
        <f t="shared" ref="Z616" si="984">Z615</f>
        <v>0</v>
      </c>
      <c r="AA616" s="387">
        <f t="shared" ref="AA616" si="985">AA615</f>
        <v>0</v>
      </c>
      <c r="AB616" s="387">
        <f t="shared" ref="AB616" si="986">AB615</f>
        <v>0</v>
      </c>
      <c r="AC616" s="387">
        <f t="shared" ref="AC616" si="987">AC615</f>
        <v>0</v>
      </c>
      <c r="AD616" s="387">
        <f t="shared" ref="AD616" si="988">AD615</f>
        <v>0</v>
      </c>
      <c r="AE616" s="387">
        <f t="shared" ref="AE616" si="989">AE615</f>
        <v>0</v>
      </c>
      <c r="AF616" s="387">
        <f t="shared" ref="AF616" si="990">AF615</f>
        <v>0</v>
      </c>
      <c r="AG616" s="387">
        <f t="shared" ref="AG616" si="991">AG615</f>
        <v>0</v>
      </c>
      <c r="AH616" s="387">
        <f t="shared" ref="AH616" si="992">AH615</f>
        <v>0</v>
      </c>
      <c r="AI616" s="387">
        <f t="shared" ref="AI616" si="993">AI615</f>
        <v>0</v>
      </c>
      <c r="AJ616" s="387">
        <f t="shared" ref="AJ616" si="994">AJ615</f>
        <v>0</v>
      </c>
      <c r="AK616" s="387">
        <f t="shared" ref="AK616" si="995">AK615</f>
        <v>0</v>
      </c>
      <c r="AL616" s="387">
        <f t="shared" ref="AL616" si="996">AL615</f>
        <v>0</v>
      </c>
      <c r="AM616" s="309"/>
    </row>
    <row r="617" spans="1:39" ht="16" hidden="1" customHeight="1" outlineLevel="1">
      <c r="A617" s="497"/>
      <c r="B617" s="312"/>
      <c r="C617" s="310"/>
      <c r="D617" s="314"/>
      <c r="E617" s="314"/>
      <c r="F617" s="314"/>
      <c r="G617" s="314"/>
      <c r="H617" s="314"/>
      <c r="I617" s="314"/>
      <c r="J617" s="314"/>
      <c r="K617" s="314"/>
      <c r="L617" s="314"/>
      <c r="M617" s="314"/>
      <c r="N617" s="290"/>
      <c r="O617" s="314"/>
      <c r="P617" s="314"/>
      <c r="Q617" s="314"/>
      <c r="R617" s="314"/>
      <c r="S617" s="314"/>
      <c r="T617" s="314"/>
      <c r="U617" s="314"/>
      <c r="V617" s="314"/>
      <c r="W617" s="314"/>
      <c r="X617" s="314"/>
      <c r="Y617" s="392"/>
      <c r="Z617" s="393"/>
      <c r="AA617" s="392"/>
      <c r="AB617" s="392"/>
      <c r="AC617" s="392"/>
      <c r="AD617" s="392"/>
      <c r="AE617" s="392"/>
      <c r="AF617" s="392"/>
      <c r="AG617" s="392"/>
      <c r="AH617" s="392"/>
      <c r="AI617" s="392"/>
      <c r="AJ617" s="392"/>
      <c r="AK617" s="392"/>
      <c r="AL617" s="392"/>
      <c r="AM617" s="311"/>
    </row>
    <row r="618" spans="1:39" ht="15.5" hidden="1" outlineLevel="1">
      <c r="A618" s="497"/>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390"/>
      <c r="Z618" s="390"/>
      <c r="AA618" s="390"/>
      <c r="AB618" s="390"/>
      <c r="AC618" s="390"/>
      <c r="AD618" s="390"/>
      <c r="AE618" s="390"/>
      <c r="AF618" s="390"/>
      <c r="AG618" s="390"/>
      <c r="AH618" s="390"/>
      <c r="AI618" s="390"/>
      <c r="AJ618" s="390"/>
      <c r="AK618" s="390"/>
      <c r="AL618" s="390"/>
      <c r="AM618" s="291"/>
    </row>
    <row r="619" spans="1:39" ht="31" hidden="1" outlineLevel="1">
      <c r="A619" s="497">
        <v>11</v>
      </c>
      <c r="B619" s="402"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00"/>
      <c r="Z619" s="386"/>
      <c r="AA619" s="386"/>
      <c r="AB619" s="386"/>
      <c r="AC619" s="386"/>
      <c r="AD619" s="386"/>
      <c r="AE619" s="386"/>
      <c r="AF619" s="391"/>
      <c r="AG619" s="391"/>
      <c r="AH619" s="391"/>
      <c r="AI619" s="391"/>
      <c r="AJ619" s="391"/>
      <c r="AK619" s="391"/>
      <c r="AL619" s="391"/>
      <c r="AM619" s="295">
        <f>SUM(Y619:AL619)</f>
        <v>0</v>
      </c>
    </row>
    <row r="620" spans="1:39" ht="15.5" hidden="1" outlineLevel="1">
      <c r="A620" s="497"/>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387">
        <f>Y619</f>
        <v>0</v>
      </c>
      <c r="Z620" s="387">
        <f t="shared" ref="Z620" si="997">Z619</f>
        <v>0</v>
      </c>
      <c r="AA620" s="387">
        <f t="shared" ref="AA620" si="998">AA619</f>
        <v>0</v>
      </c>
      <c r="AB620" s="387">
        <f t="shared" ref="AB620" si="999">AB619</f>
        <v>0</v>
      </c>
      <c r="AC620" s="387">
        <f t="shared" ref="AC620" si="1000">AC619</f>
        <v>0</v>
      </c>
      <c r="AD620" s="387">
        <f t="shared" ref="AD620" si="1001">AD619</f>
        <v>0</v>
      </c>
      <c r="AE620" s="387">
        <f t="shared" ref="AE620" si="1002">AE619</f>
        <v>0</v>
      </c>
      <c r="AF620" s="387">
        <f t="shared" ref="AF620" si="1003">AF619</f>
        <v>0</v>
      </c>
      <c r="AG620" s="387">
        <f t="shared" ref="AG620" si="1004">AG619</f>
        <v>0</v>
      </c>
      <c r="AH620" s="387">
        <f t="shared" ref="AH620" si="1005">AH619</f>
        <v>0</v>
      </c>
      <c r="AI620" s="387">
        <f t="shared" ref="AI620" si="1006">AI619</f>
        <v>0</v>
      </c>
      <c r="AJ620" s="387">
        <f t="shared" ref="AJ620" si="1007">AJ619</f>
        <v>0</v>
      </c>
      <c r="AK620" s="387">
        <f t="shared" ref="AK620" si="1008">AK619</f>
        <v>0</v>
      </c>
      <c r="AL620" s="387">
        <f t="shared" ref="AL620" si="1009">AL619</f>
        <v>0</v>
      </c>
      <c r="AM620" s="296"/>
    </row>
    <row r="621" spans="1:39" ht="30" hidden="1" customHeight="1" outlineLevel="1">
      <c r="A621" s="497"/>
      <c r="B621" s="313"/>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388"/>
      <c r="Z621" s="395"/>
      <c r="AA621" s="395"/>
      <c r="AB621" s="395"/>
      <c r="AC621" s="395"/>
      <c r="AD621" s="395"/>
      <c r="AE621" s="395"/>
      <c r="AF621" s="395"/>
      <c r="AG621" s="395"/>
      <c r="AH621" s="395"/>
      <c r="AI621" s="395"/>
      <c r="AJ621" s="395"/>
      <c r="AK621" s="395"/>
      <c r="AL621" s="395"/>
      <c r="AM621" s="305"/>
    </row>
    <row r="622" spans="1:39" ht="31" hidden="1" outlineLevel="1">
      <c r="A622" s="497">
        <v>12</v>
      </c>
      <c r="B622" s="402"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386"/>
      <c r="Z622" s="386"/>
      <c r="AA622" s="386"/>
      <c r="AB622" s="386"/>
      <c r="AC622" s="386"/>
      <c r="AD622" s="386"/>
      <c r="AE622" s="386"/>
      <c r="AF622" s="391"/>
      <c r="AG622" s="391"/>
      <c r="AH622" s="391"/>
      <c r="AI622" s="391"/>
      <c r="AJ622" s="391"/>
      <c r="AK622" s="391"/>
      <c r="AL622" s="391"/>
      <c r="AM622" s="295">
        <f>SUM(Y622:AL622)</f>
        <v>0</v>
      </c>
    </row>
    <row r="623" spans="1:39" ht="15.5" hidden="1" outlineLevel="1">
      <c r="A623" s="497"/>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387">
        <f>Y622</f>
        <v>0</v>
      </c>
      <c r="Z623" s="387">
        <f t="shared" ref="Z623" si="1010">Z622</f>
        <v>0</v>
      </c>
      <c r="AA623" s="387">
        <f t="shared" ref="AA623" si="1011">AA622</f>
        <v>0</v>
      </c>
      <c r="AB623" s="387">
        <f t="shared" ref="AB623" si="1012">AB622</f>
        <v>0</v>
      </c>
      <c r="AC623" s="387">
        <f t="shared" ref="AC623" si="1013">AC622</f>
        <v>0</v>
      </c>
      <c r="AD623" s="387">
        <f t="shared" ref="AD623" si="1014">AD622</f>
        <v>0</v>
      </c>
      <c r="AE623" s="387">
        <f t="shared" ref="AE623" si="1015">AE622</f>
        <v>0</v>
      </c>
      <c r="AF623" s="387">
        <f t="shared" ref="AF623" si="1016">AF622</f>
        <v>0</v>
      </c>
      <c r="AG623" s="387">
        <f t="shared" ref="AG623" si="1017">AG622</f>
        <v>0</v>
      </c>
      <c r="AH623" s="387">
        <f t="shared" ref="AH623" si="1018">AH622</f>
        <v>0</v>
      </c>
      <c r="AI623" s="387">
        <f t="shared" ref="AI623" si="1019">AI622</f>
        <v>0</v>
      </c>
      <c r="AJ623" s="387">
        <f t="shared" ref="AJ623" si="1020">AJ622</f>
        <v>0</v>
      </c>
      <c r="AK623" s="387">
        <f t="shared" ref="AK623" si="1021">AK622</f>
        <v>0</v>
      </c>
      <c r="AL623" s="387">
        <f t="shared" ref="AL623" si="1022">AL622</f>
        <v>0</v>
      </c>
      <c r="AM623" s="296"/>
    </row>
    <row r="624" spans="1:39" ht="15.5" hidden="1" outlineLevel="1">
      <c r="A624" s="497"/>
      <c r="B624" s="313"/>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396"/>
      <c r="Z624" s="396"/>
      <c r="AA624" s="388"/>
      <c r="AB624" s="388"/>
      <c r="AC624" s="388"/>
      <c r="AD624" s="388"/>
      <c r="AE624" s="388"/>
      <c r="AF624" s="388"/>
      <c r="AG624" s="388"/>
      <c r="AH624" s="388"/>
      <c r="AI624" s="388"/>
      <c r="AJ624" s="388"/>
      <c r="AK624" s="388"/>
      <c r="AL624" s="388"/>
      <c r="AM624" s="305"/>
    </row>
    <row r="625" spans="1:40" ht="31" hidden="1" outlineLevel="1">
      <c r="A625" s="497">
        <v>13</v>
      </c>
      <c r="B625" s="402"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386"/>
      <c r="Z625" s="386"/>
      <c r="AA625" s="386"/>
      <c r="AB625" s="386"/>
      <c r="AC625" s="386"/>
      <c r="AD625" s="386"/>
      <c r="AE625" s="386"/>
      <c r="AF625" s="391"/>
      <c r="AG625" s="391"/>
      <c r="AH625" s="391"/>
      <c r="AI625" s="391"/>
      <c r="AJ625" s="391"/>
      <c r="AK625" s="391"/>
      <c r="AL625" s="391"/>
      <c r="AM625" s="295">
        <f>SUM(Y625:AL625)</f>
        <v>0</v>
      </c>
    </row>
    <row r="626" spans="1:40" ht="15.5" hidden="1" outlineLevel="1">
      <c r="A626" s="497"/>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387">
        <f>Y625</f>
        <v>0</v>
      </c>
      <c r="Z626" s="387">
        <f t="shared" ref="Z626" si="1023">Z625</f>
        <v>0</v>
      </c>
      <c r="AA626" s="387">
        <f t="shared" ref="AA626" si="1024">AA625</f>
        <v>0</v>
      </c>
      <c r="AB626" s="387">
        <f t="shared" ref="AB626" si="1025">AB625</f>
        <v>0</v>
      </c>
      <c r="AC626" s="387">
        <f t="shared" ref="AC626" si="1026">AC625</f>
        <v>0</v>
      </c>
      <c r="AD626" s="387">
        <f t="shared" ref="AD626" si="1027">AD625</f>
        <v>0</v>
      </c>
      <c r="AE626" s="387">
        <f t="shared" ref="AE626" si="1028">AE625</f>
        <v>0</v>
      </c>
      <c r="AF626" s="387">
        <f t="shared" ref="AF626" si="1029">AF625</f>
        <v>0</v>
      </c>
      <c r="AG626" s="387">
        <f t="shared" ref="AG626" si="1030">AG625</f>
        <v>0</v>
      </c>
      <c r="AH626" s="387">
        <f t="shared" ref="AH626" si="1031">AH625</f>
        <v>0</v>
      </c>
      <c r="AI626" s="387">
        <f t="shared" ref="AI626" si="1032">AI625</f>
        <v>0</v>
      </c>
      <c r="AJ626" s="387">
        <f t="shared" ref="AJ626" si="1033">AJ625</f>
        <v>0</v>
      </c>
      <c r="AK626" s="387">
        <f t="shared" ref="AK626" si="1034">AK625</f>
        <v>0</v>
      </c>
      <c r="AL626" s="387">
        <f t="shared" ref="AL626" si="1035">AL625</f>
        <v>0</v>
      </c>
      <c r="AM626" s="305"/>
    </row>
    <row r="627" spans="1:40" ht="15.5" hidden="1" outlineLevel="1">
      <c r="A627" s="497"/>
      <c r="B627" s="313"/>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388"/>
      <c r="Z627" s="388"/>
      <c r="AA627" s="388"/>
      <c r="AB627" s="388"/>
      <c r="AC627" s="388"/>
      <c r="AD627" s="388"/>
      <c r="AE627" s="388"/>
      <c r="AF627" s="388"/>
      <c r="AG627" s="388"/>
      <c r="AH627" s="388"/>
      <c r="AI627" s="388"/>
      <c r="AJ627" s="388"/>
      <c r="AK627" s="388"/>
      <c r="AL627" s="388"/>
      <c r="AM627" s="305"/>
    </row>
    <row r="628" spans="1:40" ht="15.5" hidden="1" outlineLevel="1">
      <c r="A628" s="497"/>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390"/>
      <c r="Z628" s="390"/>
      <c r="AA628" s="390"/>
      <c r="AB628" s="390"/>
      <c r="AC628" s="390"/>
      <c r="AD628" s="390"/>
      <c r="AE628" s="390"/>
      <c r="AF628" s="390"/>
      <c r="AG628" s="390"/>
      <c r="AH628" s="390"/>
      <c r="AI628" s="390"/>
      <c r="AJ628" s="390"/>
      <c r="AK628" s="390"/>
      <c r="AL628" s="390"/>
      <c r="AM628" s="291"/>
    </row>
    <row r="629" spans="1:40" ht="15.5" hidden="1" outlineLevel="1">
      <c r="A629" s="497">
        <v>14</v>
      </c>
      <c r="B629" s="313"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386"/>
      <c r="Z629" s="386"/>
      <c r="AA629" s="386"/>
      <c r="AB629" s="386"/>
      <c r="AC629" s="386"/>
      <c r="AD629" s="386"/>
      <c r="AE629" s="386"/>
      <c r="AF629" s="386"/>
      <c r="AG629" s="386"/>
      <c r="AH629" s="386"/>
      <c r="AI629" s="386"/>
      <c r="AJ629" s="386"/>
      <c r="AK629" s="386"/>
      <c r="AL629" s="386"/>
      <c r="AM629" s="295">
        <f>SUM(Y629:AL629)</f>
        <v>0</v>
      </c>
    </row>
    <row r="630" spans="1:40" ht="15.5" hidden="1" outlineLevel="1">
      <c r="A630" s="497"/>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387">
        <f>Y629</f>
        <v>0</v>
      </c>
      <c r="Z630" s="387">
        <f t="shared" ref="Z630" si="1036">Z629</f>
        <v>0</v>
      </c>
      <c r="AA630" s="387">
        <f t="shared" ref="AA630" si="1037">AA629</f>
        <v>0</v>
      </c>
      <c r="AB630" s="387">
        <f t="shared" ref="AB630" si="1038">AB629</f>
        <v>0</v>
      </c>
      <c r="AC630" s="387">
        <f t="shared" ref="AC630" si="1039">AC629</f>
        <v>0</v>
      </c>
      <c r="AD630" s="387">
        <f t="shared" ref="AD630" si="1040">AD629</f>
        <v>0</v>
      </c>
      <c r="AE630" s="387">
        <f t="shared" ref="AE630" si="1041">AE629</f>
        <v>0</v>
      </c>
      <c r="AF630" s="387">
        <f t="shared" ref="AF630" si="1042">AF629</f>
        <v>0</v>
      </c>
      <c r="AG630" s="387">
        <f t="shared" ref="AG630" si="1043">AG629</f>
        <v>0</v>
      </c>
      <c r="AH630" s="387">
        <f t="shared" ref="AH630" si="1044">AH629</f>
        <v>0</v>
      </c>
      <c r="AI630" s="387">
        <f t="shared" ref="AI630" si="1045">AI629</f>
        <v>0</v>
      </c>
      <c r="AJ630" s="387">
        <f t="shared" ref="AJ630" si="1046">AJ629</f>
        <v>0</v>
      </c>
      <c r="AK630" s="387">
        <f t="shared" ref="AK630" si="1047">AK629</f>
        <v>0</v>
      </c>
      <c r="AL630" s="387">
        <f t="shared" ref="AL630" si="1048">AL629</f>
        <v>0</v>
      </c>
      <c r="AM630" s="481"/>
      <c r="AN630" s="594"/>
    </row>
    <row r="631" spans="1:40" ht="15.5" hidden="1" outlineLevel="1">
      <c r="A631" s="497"/>
      <c r="B631" s="313"/>
      <c r="C631" s="304"/>
      <c r="D631" s="290"/>
      <c r="E631" s="290"/>
      <c r="F631" s="290"/>
      <c r="G631" s="290"/>
      <c r="H631" s="290"/>
      <c r="I631" s="290"/>
      <c r="J631" s="290"/>
      <c r="K631" s="290"/>
      <c r="L631" s="290"/>
      <c r="M631" s="290"/>
      <c r="N631" s="437"/>
      <c r="O631" s="290"/>
      <c r="P631" s="290"/>
      <c r="Q631" s="290"/>
      <c r="R631" s="290"/>
      <c r="S631" s="290"/>
      <c r="T631" s="290"/>
      <c r="U631" s="290"/>
      <c r="V631" s="290"/>
      <c r="W631" s="290"/>
      <c r="X631" s="290"/>
      <c r="Y631" s="388"/>
      <c r="Z631" s="388"/>
      <c r="AA631" s="388"/>
      <c r="AB631" s="388"/>
      <c r="AC631" s="388"/>
      <c r="AD631" s="388"/>
      <c r="AE631" s="388"/>
      <c r="AF631" s="388"/>
      <c r="AG631" s="388"/>
      <c r="AH631" s="388"/>
      <c r="AI631" s="388"/>
      <c r="AJ631" s="388"/>
      <c r="AK631" s="388"/>
      <c r="AL631" s="388"/>
      <c r="AM631" s="300"/>
      <c r="AN631" s="594"/>
    </row>
    <row r="632" spans="1:40" s="307" customFormat="1" ht="15.5" hidden="1" outlineLevel="1">
      <c r="A632" s="497"/>
      <c r="B632" s="287" t="s">
        <v>489</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388"/>
      <c r="Z632" s="388"/>
      <c r="AA632" s="388"/>
      <c r="AB632" s="388"/>
      <c r="AC632" s="388"/>
      <c r="AD632" s="388"/>
      <c r="AE632" s="392"/>
      <c r="AF632" s="392"/>
      <c r="AG632" s="392"/>
      <c r="AH632" s="392"/>
      <c r="AI632" s="392"/>
      <c r="AJ632" s="392"/>
      <c r="AK632" s="392"/>
      <c r="AL632" s="392"/>
      <c r="AM632" s="482"/>
      <c r="AN632" s="595"/>
    </row>
    <row r="633" spans="1:40" ht="15.5" hidden="1" outlineLevel="1">
      <c r="A633" s="497">
        <v>15</v>
      </c>
      <c r="B633" s="293" t="s">
        <v>494</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386"/>
      <c r="Z633" s="386"/>
      <c r="AA633" s="386"/>
      <c r="AB633" s="386"/>
      <c r="AC633" s="386"/>
      <c r="AD633" s="386"/>
      <c r="AE633" s="386"/>
      <c r="AF633" s="386"/>
      <c r="AG633" s="386"/>
      <c r="AH633" s="386"/>
      <c r="AI633" s="386"/>
      <c r="AJ633" s="386"/>
      <c r="AK633" s="386"/>
      <c r="AL633" s="386"/>
      <c r="AM633" s="295">
        <f>SUM(Y633:AL633)</f>
        <v>0</v>
      </c>
    </row>
    <row r="634" spans="1:40" ht="15.5" hidden="1" outlineLevel="1">
      <c r="A634" s="497"/>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387">
        <f>Y633</f>
        <v>0</v>
      </c>
      <c r="Z634" s="387">
        <f t="shared" ref="Z634:AL634" si="1049">Z633</f>
        <v>0</v>
      </c>
      <c r="AA634" s="387">
        <f t="shared" si="1049"/>
        <v>0</v>
      </c>
      <c r="AB634" s="387">
        <f t="shared" si="1049"/>
        <v>0</v>
      </c>
      <c r="AC634" s="387">
        <f t="shared" si="1049"/>
        <v>0</v>
      </c>
      <c r="AD634" s="387">
        <f t="shared" si="1049"/>
        <v>0</v>
      </c>
      <c r="AE634" s="387">
        <f t="shared" si="1049"/>
        <v>0</v>
      </c>
      <c r="AF634" s="387">
        <f t="shared" si="1049"/>
        <v>0</v>
      </c>
      <c r="AG634" s="387">
        <f t="shared" si="1049"/>
        <v>0</v>
      </c>
      <c r="AH634" s="387">
        <f t="shared" si="1049"/>
        <v>0</v>
      </c>
      <c r="AI634" s="387">
        <f t="shared" si="1049"/>
        <v>0</v>
      </c>
      <c r="AJ634" s="387">
        <f t="shared" si="1049"/>
        <v>0</v>
      </c>
      <c r="AK634" s="387">
        <f t="shared" si="1049"/>
        <v>0</v>
      </c>
      <c r="AL634" s="387">
        <f t="shared" si="1049"/>
        <v>0</v>
      </c>
      <c r="AM634" s="296"/>
    </row>
    <row r="635" spans="1:40" ht="15.5" hidden="1" outlineLevel="1">
      <c r="A635" s="497"/>
      <c r="B635" s="313"/>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388"/>
      <c r="Z635" s="388"/>
      <c r="AA635" s="388"/>
      <c r="AB635" s="388"/>
      <c r="AC635" s="388"/>
      <c r="AD635" s="388"/>
      <c r="AE635" s="388"/>
      <c r="AF635" s="388"/>
      <c r="AG635" s="388"/>
      <c r="AH635" s="388"/>
      <c r="AI635" s="388"/>
      <c r="AJ635" s="388"/>
      <c r="AK635" s="388"/>
      <c r="AL635" s="388"/>
      <c r="AM635" s="305"/>
    </row>
    <row r="636" spans="1:40" s="283" customFormat="1" ht="15.5" hidden="1" outlineLevel="1">
      <c r="A636" s="497">
        <v>16</v>
      </c>
      <c r="B636" s="321" t="s">
        <v>490</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386"/>
      <c r="Z636" s="386"/>
      <c r="AA636" s="386"/>
      <c r="AB636" s="386"/>
      <c r="AC636" s="386"/>
      <c r="AD636" s="386"/>
      <c r="AE636" s="386"/>
      <c r="AF636" s="386"/>
      <c r="AG636" s="386"/>
      <c r="AH636" s="386"/>
      <c r="AI636" s="386"/>
      <c r="AJ636" s="386"/>
      <c r="AK636" s="386"/>
      <c r="AL636" s="386"/>
      <c r="AM636" s="295">
        <f>SUM(Y636:AL636)</f>
        <v>0</v>
      </c>
    </row>
    <row r="637" spans="1:40" s="283" customFormat="1" ht="15.5" hidden="1" outlineLevel="1">
      <c r="A637" s="497"/>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387">
        <f>Y636</f>
        <v>0</v>
      </c>
      <c r="Z637" s="387">
        <f t="shared" ref="Z637:AL637" si="1050">Z636</f>
        <v>0</v>
      </c>
      <c r="AA637" s="387">
        <f t="shared" si="1050"/>
        <v>0</v>
      </c>
      <c r="AB637" s="387">
        <f t="shared" si="1050"/>
        <v>0</v>
      </c>
      <c r="AC637" s="387">
        <f t="shared" si="1050"/>
        <v>0</v>
      </c>
      <c r="AD637" s="387">
        <f t="shared" si="1050"/>
        <v>0</v>
      </c>
      <c r="AE637" s="387">
        <f t="shared" si="1050"/>
        <v>0</v>
      </c>
      <c r="AF637" s="387">
        <f t="shared" si="1050"/>
        <v>0</v>
      </c>
      <c r="AG637" s="387">
        <f t="shared" si="1050"/>
        <v>0</v>
      </c>
      <c r="AH637" s="387">
        <f t="shared" si="1050"/>
        <v>0</v>
      </c>
      <c r="AI637" s="387">
        <f t="shared" si="1050"/>
        <v>0</v>
      </c>
      <c r="AJ637" s="387">
        <f t="shared" si="1050"/>
        <v>0</v>
      </c>
      <c r="AK637" s="387">
        <f t="shared" si="1050"/>
        <v>0</v>
      </c>
      <c r="AL637" s="387">
        <f t="shared" si="1050"/>
        <v>0</v>
      </c>
      <c r="AM637" s="296"/>
    </row>
    <row r="638" spans="1:40" s="283" customFormat="1" ht="15.5" hidden="1" outlineLevel="1">
      <c r="A638" s="497"/>
      <c r="B638" s="321"/>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388"/>
      <c r="Z638" s="388"/>
      <c r="AA638" s="388"/>
      <c r="AB638" s="388"/>
      <c r="AC638" s="388"/>
      <c r="AD638" s="388"/>
      <c r="AE638" s="392"/>
      <c r="AF638" s="392"/>
      <c r="AG638" s="392"/>
      <c r="AH638" s="392"/>
      <c r="AI638" s="392"/>
      <c r="AJ638" s="392"/>
      <c r="AK638" s="392"/>
      <c r="AL638" s="392"/>
      <c r="AM638" s="311"/>
    </row>
    <row r="639" spans="1:40" ht="15.5" hidden="1" outlineLevel="1">
      <c r="A639" s="497"/>
      <c r="B639" s="484" t="s">
        <v>495</v>
      </c>
      <c r="C639" s="317"/>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390"/>
      <c r="Z639" s="390"/>
      <c r="AA639" s="390"/>
      <c r="AB639" s="390"/>
      <c r="AC639" s="390"/>
      <c r="AD639" s="390"/>
      <c r="AE639" s="390"/>
      <c r="AF639" s="390"/>
      <c r="AG639" s="390"/>
      <c r="AH639" s="390"/>
      <c r="AI639" s="390"/>
      <c r="AJ639" s="390"/>
      <c r="AK639" s="390"/>
      <c r="AL639" s="390"/>
      <c r="AM639" s="291"/>
    </row>
    <row r="640" spans="1:40" ht="15.5" hidden="1" outlineLevel="1">
      <c r="A640" s="497">
        <v>17</v>
      </c>
      <c r="B640" s="402"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00"/>
      <c r="Z640" s="386"/>
      <c r="AA640" s="386"/>
      <c r="AB640" s="386"/>
      <c r="AC640" s="386"/>
      <c r="AD640" s="386"/>
      <c r="AE640" s="386"/>
      <c r="AF640" s="391"/>
      <c r="AG640" s="391"/>
      <c r="AH640" s="391"/>
      <c r="AI640" s="391"/>
      <c r="AJ640" s="391"/>
      <c r="AK640" s="391"/>
      <c r="AL640" s="391"/>
      <c r="AM640" s="295">
        <f>SUM(Y640:AL640)</f>
        <v>0</v>
      </c>
    </row>
    <row r="641" spans="1:39" ht="15.5" hidden="1" outlineLevel="1">
      <c r="A641" s="497"/>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387">
        <f>Y640</f>
        <v>0</v>
      </c>
      <c r="Z641" s="387">
        <f t="shared" ref="Z641:AL641" si="1051">Z640</f>
        <v>0</v>
      </c>
      <c r="AA641" s="387">
        <f t="shared" si="1051"/>
        <v>0</v>
      </c>
      <c r="AB641" s="387">
        <f t="shared" si="1051"/>
        <v>0</v>
      </c>
      <c r="AC641" s="387">
        <f t="shared" si="1051"/>
        <v>0</v>
      </c>
      <c r="AD641" s="387">
        <f t="shared" si="1051"/>
        <v>0</v>
      </c>
      <c r="AE641" s="387">
        <f t="shared" si="1051"/>
        <v>0</v>
      </c>
      <c r="AF641" s="387">
        <f t="shared" si="1051"/>
        <v>0</v>
      </c>
      <c r="AG641" s="387">
        <f t="shared" si="1051"/>
        <v>0</v>
      </c>
      <c r="AH641" s="387">
        <f t="shared" si="1051"/>
        <v>0</v>
      </c>
      <c r="AI641" s="387">
        <f t="shared" si="1051"/>
        <v>0</v>
      </c>
      <c r="AJ641" s="387">
        <f t="shared" si="1051"/>
        <v>0</v>
      </c>
      <c r="AK641" s="387">
        <f t="shared" si="1051"/>
        <v>0</v>
      </c>
      <c r="AL641" s="387">
        <f t="shared" si="1051"/>
        <v>0</v>
      </c>
      <c r="AM641" s="305"/>
    </row>
    <row r="642" spans="1:39" ht="15.5" hidden="1" outlineLevel="1">
      <c r="A642" s="497"/>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396"/>
      <c r="Z642" s="399"/>
      <c r="AA642" s="399"/>
      <c r="AB642" s="399"/>
      <c r="AC642" s="399"/>
      <c r="AD642" s="399"/>
      <c r="AE642" s="399"/>
      <c r="AF642" s="399"/>
      <c r="AG642" s="399"/>
      <c r="AH642" s="399"/>
      <c r="AI642" s="399"/>
      <c r="AJ642" s="399"/>
      <c r="AK642" s="399"/>
      <c r="AL642" s="399"/>
      <c r="AM642" s="305"/>
    </row>
    <row r="643" spans="1:39" ht="15.5" hidden="1" outlineLevel="1">
      <c r="A643" s="497">
        <v>18</v>
      </c>
      <c r="B643" s="402"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00"/>
      <c r="Z643" s="386"/>
      <c r="AA643" s="386"/>
      <c r="AB643" s="386"/>
      <c r="AC643" s="386"/>
      <c r="AD643" s="386"/>
      <c r="AE643" s="386"/>
      <c r="AF643" s="391"/>
      <c r="AG643" s="391"/>
      <c r="AH643" s="391"/>
      <c r="AI643" s="391"/>
      <c r="AJ643" s="391"/>
      <c r="AK643" s="391"/>
      <c r="AL643" s="391"/>
      <c r="AM643" s="295">
        <f>SUM(Y643:AL643)</f>
        <v>0</v>
      </c>
    </row>
    <row r="644" spans="1:39" ht="15.5" hidden="1" outlineLevel="1">
      <c r="A644" s="497"/>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387">
        <f>Y643</f>
        <v>0</v>
      </c>
      <c r="Z644" s="387">
        <f t="shared" ref="Z644:AL644" si="1052">Z643</f>
        <v>0</v>
      </c>
      <c r="AA644" s="387">
        <f t="shared" si="1052"/>
        <v>0</v>
      </c>
      <c r="AB644" s="387">
        <f t="shared" si="1052"/>
        <v>0</v>
      </c>
      <c r="AC644" s="387">
        <f t="shared" si="1052"/>
        <v>0</v>
      </c>
      <c r="AD644" s="387">
        <f t="shared" si="1052"/>
        <v>0</v>
      </c>
      <c r="AE644" s="387">
        <f t="shared" si="1052"/>
        <v>0</v>
      </c>
      <c r="AF644" s="387">
        <f t="shared" si="1052"/>
        <v>0</v>
      </c>
      <c r="AG644" s="387">
        <f t="shared" si="1052"/>
        <v>0</v>
      </c>
      <c r="AH644" s="387">
        <f t="shared" si="1052"/>
        <v>0</v>
      </c>
      <c r="AI644" s="387">
        <f t="shared" si="1052"/>
        <v>0</v>
      </c>
      <c r="AJ644" s="387">
        <f t="shared" si="1052"/>
        <v>0</v>
      </c>
      <c r="AK644" s="387">
        <f t="shared" si="1052"/>
        <v>0</v>
      </c>
      <c r="AL644" s="387">
        <f t="shared" si="1052"/>
        <v>0</v>
      </c>
      <c r="AM644" s="305"/>
    </row>
    <row r="645" spans="1:39" ht="15.5" hidden="1" outlineLevel="1">
      <c r="A645" s="497"/>
      <c r="B645" s="319"/>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397"/>
      <c r="Z645" s="398"/>
      <c r="AA645" s="398"/>
      <c r="AB645" s="398"/>
      <c r="AC645" s="398"/>
      <c r="AD645" s="398"/>
      <c r="AE645" s="398"/>
      <c r="AF645" s="398"/>
      <c r="AG645" s="398"/>
      <c r="AH645" s="398"/>
      <c r="AI645" s="398"/>
      <c r="AJ645" s="398"/>
      <c r="AK645" s="398"/>
      <c r="AL645" s="398"/>
      <c r="AM645" s="296"/>
    </row>
    <row r="646" spans="1:39" ht="15.5" hidden="1" outlineLevel="1">
      <c r="A646" s="497">
        <v>19</v>
      </c>
      <c r="B646" s="402"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00"/>
      <c r="Z646" s="386"/>
      <c r="AA646" s="386"/>
      <c r="AB646" s="386"/>
      <c r="AC646" s="386"/>
      <c r="AD646" s="386"/>
      <c r="AE646" s="386"/>
      <c r="AF646" s="391"/>
      <c r="AG646" s="391"/>
      <c r="AH646" s="391"/>
      <c r="AI646" s="391"/>
      <c r="AJ646" s="391"/>
      <c r="AK646" s="391"/>
      <c r="AL646" s="391"/>
      <c r="AM646" s="295">
        <f>SUM(Y646:AL646)</f>
        <v>0</v>
      </c>
    </row>
    <row r="647" spans="1:39" ht="15.5" hidden="1" outlineLevel="1">
      <c r="A647" s="497"/>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387">
        <f>Y646</f>
        <v>0</v>
      </c>
      <c r="Z647" s="387">
        <f t="shared" ref="Z647:AL647" si="1053">Z646</f>
        <v>0</v>
      </c>
      <c r="AA647" s="387">
        <f t="shared" si="1053"/>
        <v>0</v>
      </c>
      <c r="AB647" s="387">
        <f t="shared" si="1053"/>
        <v>0</v>
      </c>
      <c r="AC647" s="387">
        <f t="shared" si="1053"/>
        <v>0</v>
      </c>
      <c r="AD647" s="387">
        <f t="shared" si="1053"/>
        <v>0</v>
      </c>
      <c r="AE647" s="387">
        <f t="shared" si="1053"/>
        <v>0</v>
      </c>
      <c r="AF647" s="387">
        <f t="shared" si="1053"/>
        <v>0</v>
      </c>
      <c r="AG647" s="387">
        <f t="shared" si="1053"/>
        <v>0</v>
      </c>
      <c r="AH647" s="387">
        <f t="shared" si="1053"/>
        <v>0</v>
      </c>
      <c r="AI647" s="387">
        <f t="shared" si="1053"/>
        <v>0</v>
      </c>
      <c r="AJ647" s="387">
        <f t="shared" si="1053"/>
        <v>0</v>
      </c>
      <c r="AK647" s="387">
        <f t="shared" si="1053"/>
        <v>0</v>
      </c>
      <c r="AL647" s="387">
        <f t="shared" si="1053"/>
        <v>0</v>
      </c>
      <c r="AM647" s="296"/>
    </row>
    <row r="648" spans="1:39" ht="15.5" hidden="1" outlineLevel="1">
      <c r="A648" s="497"/>
      <c r="B648" s="319"/>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388"/>
      <c r="Z648" s="388"/>
      <c r="AA648" s="388"/>
      <c r="AB648" s="388"/>
      <c r="AC648" s="388"/>
      <c r="AD648" s="388"/>
      <c r="AE648" s="388"/>
      <c r="AF648" s="388"/>
      <c r="AG648" s="388"/>
      <c r="AH648" s="388"/>
      <c r="AI648" s="388"/>
      <c r="AJ648" s="388"/>
      <c r="AK648" s="388"/>
      <c r="AL648" s="388"/>
      <c r="AM648" s="305"/>
    </row>
    <row r="649" spans="1:39" ht="15.5" hidden="1" outlineLevel="1">
      <c r="A649" s="497">
        <v>20</v>
      </c>
      <c r="B649" s="402"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00"/>
      <c r="Z649" s="386"/>
      <c r="AA649" s="386"/>
      <c r="AB649" s="386"/>
      <c r="AC649" s="386"/>
      <c r="AD649" s="386"/>
      <c r="AE649" s="386"/>
      <c r="AF649" s="391"/>
      <c r="AG649" s="391"/>
      <c r="AH649" s="391"/>
      <c r="AI649" s="391"/>
      <c r="AJ649" s="391"/>
      <c r="AK649" s="391"/>
      <c r="AL649" s="391"/>
      <c r="AM649" s="295">
        <f>SUM(Y649:AL649)</f>
        <v>0</v>
      </c>
    </row>
    <row r="650" spans="1:39" ht="15.5" hidden="1" outlineLevel="1">
      <c r="A650" s="497"/>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387">
        <f>Y649</f>
        <v>0</v>
      </c>
      <c r="Z650" s="387">
        <f t="shared" ref="Z650:AL650" si="1054">Z649</f>
        <v>0</v>
      </c>
      <c r="AA650" s="387">
        <f t="shared" si="1054"/>
        <v>0</v>
      </c>
      <c r="AB650" s="387">
        <f t="shared" si="1054"/>
        <v>0</v>
      </c>
      <c r="AC650" s="387">
        <f t="shared" si="1054"/>
        <v>0</v>
      </c>
      <c r="AD650" s="387">
        <f t="shared" si="1054"/>
        <v>0</v>
      </c>
      <c r="AE650" s="387">
        <f t="shared" si="1054"/>
        <v>0</v>
      </c>
      <c r="AF650" s="387">
        <f t="shared" si="1054"/>
        <v>0</v>
      </c>
      <c r="AG650" s="387">
        <f t="shared" si="1054"/>
        <v>0</v>
      </c>
      <c r="AH650" s="387">
        <f t="shared" si="1054"/>
        <v>0</v>
      </c>
      <c r="AI650" s="387">
        <f t="shared" si="1054"/>
        <v>0</v>
      </c>
      <c r="AJ650" s="387">
        <f t="shared" si="1054"/>
        <v>0</v>
      </c>
      <c r="AK650" s="387">
        <f t="shared" si="1054"/>
        <v>0</v>
      </c>
      <c r="AL650" s="387">
        <f t="shared" si="1054"/>
        <v>0</v>
      </c>
      <c r="AM650" s="305"/>
    </row>
    <row r="651" spans="1:39" ht="15.5" hidden="1" outlineLevel="1">
      <c r="A651" s="497"/>
      <c r="B651" s="320"/>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388"/>
      <c r="Z651" s="388"/>
      <c r="AA651" s="388"/>
      <c r="AB651" s="388"/>
      <c r="AC651" s="388"/>
      <c r="AD651" s="388"/>
      <c r="AE651" s="388"/>
      <c r="AF651" s="388"/>
      <c r="AG651" s="388"/>
      <c r="AH651" s="388"/>
      <c r="AI651" s="388"/>
      <c r="AJ651" s="388"/>
      <c r="AK651" s="388"/>
      <c r="AL651" s="388"/>
      <c r="AM651" s="305"/>
    </row>
    <row r="652" spans="1:39" ht="15.5" outlineLevel="1">
      <c r="A652" s="497"/>
      <c r="B652" s="483" t="s">
        <v>502</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396"/>
      <c r="Z652" s="399"/>
      <c r="AA652" s="399"/>
      <c r="AB652" s="399"/>
      <c r="AC652" s="399"/>
      <c r="AD652" s="399"/>
      <c r="AE652" s="399"/>
      <c r="AF652" s="399"/>
      <c r="AG652" s="399"/>
      <c r="AH652" s="399"/>
      <c r="AI652" s="399"/>
      <c r="AJ652" s="399"/>
      <c r="AK652" s="399"/>
      <c r="AL652" s="399"/>
      <c r="AM652" s="305"/>
    </row>
    <row r="653" spans="1:39" ht="15.5" outlineLevel="1">
      <c r="A653" s="497"/>
      <c r="B653" s="469" t="s">
        <v>498</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396"/>
      <c r="Z653" s="399"/>
      <c r="AA653" s="399"/>
      <c r="AB653" s="399"/>
      <c r="AC653" s="399"/>
      <c r="AD653" s="399"/>
      <c r="AE653" s="399"/>
      <c r="AF653" s="399"/>
      <c r="AG653" s="399"/>
      <c r="AH653" s="399"/>
      <c r="AI653" s="399"/>
      <c r="AJ653" s="399"/>
      <c r="AK653" s="399"/>
      <c r="AL653" s="399"/>
      <c r="AM653" s="305"/>
    </row>
    <row r="654" spans="1:39" ht="31" outlineLevel="1">
      <c r="A654" s="497">
        <v>22</v>
      </c>
      <c r="B654" s="914" t="s">
        <v>114</v>
      </c>
      <c r="C654" s="841" t="s">
        <v>941</v>
      </c>
      <c r="D654" s="294">
        <v>250521.89445750005</v>
      </c>
      <c r="E654" s="294">
        <f>(F654+D654)/2</f>
        <v>250521.89445750005</v>
      </c>
      <c r="F654" s="294">
        <f>D654</f>
        <v>250521.89445750005</v>
      </c>
      <c r="G654" s="294"/>
      <c r="H654" s="294"/>
      <c r="I654" s="294"/>
      <c r="J654" s="294"/>
      <c r="K654" s="294"/>
      <c r="L654" s="294"/>
      <c r="M654" s="294"/>
      <c r="N654" s="812"/>
      <c r="O654" s="294">
        <v>123.08369152088778</v>
      </c>
      <c r="P654" s="294">
        <f>O654</f>
        <v>123.08369152088778</v>
      </c>
      <c r="Q654" s="294">
        <f>P654</f>
        <v>123.08369152088778</v>
      </c>
      <c r="R654" s="294"/>
      <c r="S654" s="294"/>
      <c r="T654" s="294"/>
      <c r="U654" s="294"/>
      <c r="V654" s="294"/>
      <c r="W654" s="294"/>
      <c r="X654" s="294"/>
      <c r="Y654" s="924">
        <v>0.70532399390207856</v>
      </c>
      <c r="Z654" s="814"/>
      <c r="AA654" s="814"/>
      <c r="AB654" s="814"/>
      <c r="AC654" s="814"/>
      <c r="AD654" s="814">
        <v>0.29467600609792138</v>
      </c>
      <c r="AE654" s="814"/>
      <c r="AF654" s="814"/>
      <c r="AG654" s="814"/>
      <c r="AH654" s="814"/>
      <c r="AI654" s="814"/>
      <c r="AJ654" s="814"/>
      <c r="AK654" s="814"/>
      <c r="AL654" s="814"/>
      <c r="AM654" s="295">
        <f>SUM(Y654:AL654)</f>
        <v>1</v>
      </c>
    </row>
    <row r="655" spans="1:39" ht="15.5" outlineLevel="1">
      <c r="A655" s="497"/>
      <c r="B655" s="293" t="s">
        <v>310</v>
      </c>
      <c r="C655" s="925" t="s">
        <v>942</v>
      </c>
      <c r="D655" s="294">
        <v>12996.531982500019</v>
      </c>
      <c r="E655" s="294">
        <f>D655</f>
        <v>12996.531982500019</v>
      </c>
      <c r="F655" s="294">
        <f>E655</f>
        <v>12996.531982500019</v>
      </c>
      <c r="G655" s="294"/>
      <c r="H655" s="294"/>
      <c r="I655" s="294"/>
      <c r="J655" s="294"/>
      <c r="K655" s="294"/>
      <c r="L655" s="294"/>
      <c r="M655" s="294"/>
      <c r="N655" s="812"/>
      <c r="O655" s="294">
        <v>6.3853146921127077</v>
      </c>
      <c r="P655" s="294">
        <f>O655</f>
        <v>6.3853146921127077</v>
      </c>
      <c r="Q655" s="294">
        <f>P655</f>
        <v>6.3853146921127077</v>
      </c>
      <c r="R655" s="294"/>
      <c r="S655" s="294"/>
      <c r="T655" s="294"/>
      <c r="U655" s="294"/>
      <c r="V655" s="294"/>
      <c r="W655" s="294"/>
      <c r="X655" s="294"/>
      <c r="Y655" s="816">
        <f>Y654</f>
        <v>0.70532399390207856</v>
      </c>
      <c r="Z655" s="816">
        <f t="shared" ref="Z655:AL655" si="1055">Z654</f>
        <v>0</v>
      </c>
      <c r="AA655" s="816">
        <f t="shared" si="1055"/>
        <v>0</v>
      </c>
      <c r="AB655" s="816">
        <f t="shared" si="1055"/>
        <v>0</v>
      </c>
      <c r="AC655" s="816">
        <f t="shared" si="1055"/>
        <v>0</v>
      </c>
      <c r="AD655" s="816">
        <f t="shared" si="1055"/>
        <v>0.29467600609792138</v>
      </c>
      <c r="AE655" s="816">
        <f t="shared" si="1055"/>
        <v>0</v>
      </c>
      <c r="AF655" s="816">
        <f t="shared" si="1055"/>
        <v>0</v>
      </c>
      <c r="AG655" s="816">
        <f t="shared" si="1055"/>
        <v>0</v>
      </c>
      <c r="AH655" s="816">
        <f t="shared" si="1055"/>
        <v>0</v>
      </c>
      <c r="AI655" s="816">
        <f t="shared" si="1055"/>
        <v>0</v>
      </c>
      <c r="AJ655" s="816">
        <f t="shared" si="1055"/>
        <v>0</v>
      </c>
      <c r="AK655" s="816">
        <f t="shared" si="1055"/>
        <v>0</v>
      </c>
      <c r="AL655" s="816">
        <f t="shared" si="1055"/>
        <v>0</v>
      </c>
      <c r="AM655" s="305"/>
    </row>
    <row r="656" spans="1:39" ht="15.5" outlineLevel="1">
      <c r="A656" s="497"/>
      <c r="B656" s="293"/>
      <c r="C656" s="812"/>
      <c r="D656" s="812"/>
      <c r="E656" s="812"/>
      <c r="F656" s="812"/>
      <c r="G656" s="812"/>
      <c r="H656" s="812"/>
      <c r="I656" s="812"/>
      <c r="J656" s="812"/>
      <c r="K656" s="812"/>
      <c r="L656" s="812"/>
      <c r="M656" s="812"/>
      <c r="N656" s="812"/>
      <c r="O656" s="812"/>
      <c r="P656" s="812"/>
      <c r="Q656" s="812"/>
      <c r="R656" s="812"/>
      <c r="S656" s="812"/>
      <c r="T656" s="812"/>
      <c r="U656" s="812"/>
      <c r="V656" s="812"/>
      <c r="W656" s="812"/>
      <c r="X656" s="812"/>
      <c r="Y656" s="830"/>
      <c r="Z656" s="901"/>
      <c r="AA656" s="901"/>
      <c r="AB656" s="901"/>
      <c r="AC656" s="901"/>
      <c r="AD656" s="901"/>
      <c r="AE656" s="901"/>
      <c r="AF656" s="901"/>
      <c r="AG656" s="901"/>
      <c r="AH656" s="901"/>
      <c r="AI656" s="901"/>
      <c r="AJ656" s="901"/>
      <c r="AK656" s="901"/>
      <c r="AL656" s="901"/>
      <c r="AM656" s="305"/>
    </row>
    <row r="657" spans="1:39" ht="15.5" outlineLevel="1">
      <c r="A657" s="497">
        <v>23</v>
      </c>
      <c r="B657" s="914" t="s">
        <v>943</v>
      </c>
      <c r="C657" s="841" t="s">
        <v>941</v>
      </c>
      <c r="D657" s="294">
        <v>1859618.3053459993</v>
      </c>
      <c r="E657" s="294">
        <f>(F657+D657)/2</f>
        <v>1851974.6788406423</v>
      </c>
      <c r="F657" s="294">
        <v>1844331.0523352851</v>
      </c>
      <c r="G657" s="294"/>
      <c r="H657" s="294"/>
      <c r="I657" s="294"/>
      <c r="J657" s="294"/>
      <c r="K657" s="294"/>
      <c r="L657" s="294"/>
      <c r="M657" s="294"/>
      <c r="N657" s="812"/>
      <c r="O657" s="294">
        <v>145.27672814762136</v>
      </c>
      <c r="P657" s="294">
        <f>E657/D657*O657</f>
        <v>144.67959429134106</v>
      </c>
      <c r="Q657" s="294">
        <f>F657/E657*P657</f>
        <v>144.08246043506074</v>
      </c>
      <c r="R657" s="294"/>
      <c r="S657" s="294"/>
      <c r="T657" s="294"/>
      <c r="U657" s="294"/>
      <c r="V657" s="294"/>
      <c r="W657" s="294"/>
      <c r="X657" s="294"/>
      <c r="Y657" s="924">
        <v>0.70532399390207856</v>
      </c>
      <c r="Z657" s="814"/>
      <c r="AA657" s="814"/>
      <c r="AB657" s="814"/>
      <c r="AC657" s="814"/>
      <c r="AD657" s="814">
        <v>0.29467600609792138</v>
      </c>
      <c r="AE657" s="814"/>
      <c r="AF657" s="814"/>
      <c r="AG657" s="814"/>
      <c r="AH657" s="814"/>
      <c r="AI657" s="814"/>
      <c r="AJ657" s="814"/>
      <c r="AK657" s="814"/>
      <c r="AL657" s="814"/>
      <c r="AM657" s="295">
        <f>SUM(Y657:AL657)</f>
        <v>1</v>
      </c>
    </row>
    <row r="658" spans="1:39" ht="15.5" outlineLevel="1">
      <c r="A658" s="497"/>
      <c r="B658" s="293" t="s">
        <v>310</v>
      </c>
      <c r="C658" s="812" t="s">
        <v>163</v>
      </c>
      <c r="D658" s="294"/>
      <c r="E658" s="294"/>
      <c r="F658" s="294"/>
      <c r="G658" s="294"/>
      <c r="H658" s="294"/>
      <c r="I658" s="294"/>
      <c r="J658" s="294"/>
      <c r="K658" s="294"/>
      <c r="L658" s="294"/>
      <c r="M658" s="294"/>
      <c r="N658" s="812"/>
      <c r="O658" s="294"/>
      <c r="P658" s="294"/>
      <c r="Q658" s="294"/>
      <c r="R658" s="294"/>
      <c r="S658" s="294"/>
      <c r="T658" s="294"/>
      <c r="U658" s="294"/>
      <c r="V658" s="294"/>
      <c r="W658" s="294"/>
      <c r="X658" s="294"/>
      <c r="Y658" s="816">
        <f>Y657</f>
        <v>0.70532399390207856</v>
      </c>
      <c r="Z658" s="816"/>
      <c r="AA658" s="816"/>
      <c r="AB658" s="816">
        <f t="shared" ref="AB658:AL658" si="1056">AB657</f>
        <v>0</v>
      </c>
      <c r="AC658" s="816">
        <f t="shared" si="1056"/>
        <v>0</v>
      </c>
      <c r="AD658" s="816">
        <f t="shared" si="1056"/>
        <v>0.29467600609792138</v>
      </c>
      <c r="AE658" s="816">
        <f t="shared" si="1056"/>
        <v>0</v>
      </c>
      <c r="AF658" s="816">
        <f t="shared" si="1056"/>
        <v>0</v>
      </c>
      <c r="AG658" s="816">
        <f t="shared" si="1056"/>
        <v>0</v>
      </c>
      <c r="AH658" s="816">
        <f t="shared" si="1056"/>
        <v>0</v>
      </c>
      <c r="AI658" s="816">
        <f t="shared" si="1056"/>
        <v>0</v>
      </c>
      <c r="AJ658" s="816">
        <f t="shared" si="1056"/>
        <v>0</v>
      </c>
      <c r="AK658" s="816">
        <f t="shared" si="1056"/>
        <v>0</v>
      </c>
      <c r="AL658" s="816">
        <f t="shared" si="1056"/>
        <v>0</v>
      </c>
      <c r="AM658" s="305"/>
    </row>
    <row r="659" spans="1:39" ht="15.5" outlineLevel="1">
      <c r="A659" s="497"/>
      <c r="B659" s="916"/>
      <c r="C659" s="812"/>
      <c r="D659" s="812"/>
      <c r="E659" s="812"/>
      <c r="F659" s="812"/>
      <c r="G659" s="812"/>
      <c r="H659" s="812"/>
      <c r="I659" s="812"/>
      <c r="J659" s="812"/>
      <c r="K659" s="812"/>
      <c r="L659" s="812"/>
      <c r="M659" s="812"/>
      <c r="N659" s="812"/>
      <c r="O659" s="812"/>
      <c r="P659" s="812"/>
      <c r="Q659" s="812"/>
      <c r="R659" s="812"/>
      <c r="S659" s="812"/>
      <c r="T659" s="812"/>
      <c r="U659" s="812"/>
      <c r="V659" s="812"/>
      <c r="W659" s="812"/>
      <c r="X659" s="812"/>
      <c r="Y659" s="830"/>
      <c r="Z659" s="901"/>
      <c r="AA659" s="901"/>
      <c r="AB659" s="901"/>
      <c r="AC659" s="901"/>
      <c r="AD659" s="901"/>
      <c r="AE659" s="901"/>
      <c r="AF659" s="901"/>
      <c r="AG659" s="901"/>
      <c r="AH659" s="901"/>
      <c r="AI659" s="901"/>
      <c r="AJ659" s="901"/>
      <c r="AK659" s="901"/>
      <c r="AL659" s="901"/>
      <c r="AM659" s="305"/>
    </row>
    <row r="660" spans="1:39" ht="31" outlineLevel="1">
      <c r="A660" s="497">
        <v>24</v>
      </c>
      <c r="B660" s="914" t="s">
        <v>930</v>
      </c>
      <c r="C660" s="841" t="s">
        <v>941</v>
      </c>
      <c r="D660" s="294">
        <v>51883.299999999879</v>
      </c>
      <c r="E660" s="294">
        <f>(F660+D660)/2</f>
        <v>51883.299999999879</v>
      </c>
      <c r="F660" s="294">
        <v>51883.299999999879</v>
      </c>
      <c r="G660" s="294"/>
      <c r="H660" s="294"/>
      <c r="I660" s="294"/>
      <c r="J660" s="294"/>
      <c r="K660" s="294"/>
      <c r="L660" s="294"/>
      <c r="M660" s="294"/>
      <c r="N660" s="812"/>
      <c r="O660" s="294">
        <v>0</v>
      </c>
      <c r="P660" s="294"/>
      <c r="Q660" s="294"/>
      <c r="R660" s="294"/>
      <c r="S660" s="294"/>
      <c r="T660" s="294"/>
      <c r="U660" s="294"/>
      <c r="V660" s="294"/>
      <c r="W660" s="294"/>
      <c r="X660" s="294"/>
      <c r="Y660" s="924">
        <v>0.70532399390207856</v>
      </c>
      <c r="Z660" s="814"/>
      <c r="AA660" s="814"/>
      <c r="AB660" s="814"/>
      <c r="AC660" s="814"/>
      <c r="AD660" s="814">
        <v>0.29467600609792138</v>
      </c>
      <c r="AE660" s="814"/>
      <c r="AF660" s="814"/>
      <c r="AG660" s="814"/>
      <c r="AH660" s="814"/>
      <c r="AI660" s="814"/>
      <c r="AJ660" s="814"/>
      <c r="AK660" s="814"/>
      <c r="AL660" s="814"/>
      <c r="AM660" s="295">
        <f>SUM(Y660:AL660)</f>
        <v>1</v>
      </c>
    </row>
    <row r="661" spans="1:39" ht="15.5" outlineLevel="1">
      <c r="A661" s="497"/>
      <c r="B661" s="293" t="s">
        <v>310</v>
      </c>
      <c r="C661" s="812" t="s">
        <v>163</v>
      </c>
      <c r="D661" s="294"/>
      <c r="E661" s="294"/>
      <c r="F661" s="294"/>
      <c r="G661" s="294"/>
      <c r="H661" s="294"/>
      <c r="I661" s="294"/>
      <c r="J661" s="294"/>
      <c r="K661" s="294"/>
      <c r="L661" s="294"/>
      <c r="M661" s="294"/>
      <c r="N661" s="812"/>
      <c r="O661" s="294"/>
      <c r="P661" s="294"/>
      <c r="Q661" s="294"/>
      <c r="R661" s="294"/>
      <c r="S661" s="294"/>
      <c r="T661" s="294"/>
      <c r="U661" s="294"/>
      <c r="V661" s="294"/>
      <c r="W661" s="294"/>
      <c r="X661" s="294"/>
      <c r="Y661" s="816">
        <f>Y660</f>
        <v>0.70532399390207856</v>
      </c>
      <c r="Z661" s="816">
        <f t="shared" ref="Z661:AL661" si="1057">Z660</f>
        <v>0</v>
      </c>
      <c r="AA661" s="816">
        <f t="shared" si="1057"/>
        <v>0</v>
      </c>
      <c r="AB661" s="816">
        <f t="shared" si="1057"/>
        <v>0</v>
      </c>
      <c r="AC661" s="816">
        <f t="shared" si="1057"/>
        <v>0</v>
      </c>
      <c r="AD661" s="816">
        <f t="shared" si="1057"/>
        <v>0.29467600609792138</v>
      </c>
      <c r="AE661" s="816">
        <f t="shared" si="1057"/>
        <v>0</v>
      </c>
      <c r="AF661" s="816">
        <f t="shared" si="1057"/>
        <v>0</v>
      </c>
      <c r="AG661" s="816">
        <f t="shared" si="1057"/>
        <v>0</v>
      </c>
      <c r="AH661" s="816">
        <f t="shared" si="1057"/>
        <v>0</v>
      </c>
      <c r="AI661" s="816">
        <f t="shared" si="1057"/>
        <v>0</v>
      </c>
      <c r="AJ661" s="816">
        <f t="shared" si="1057"/>
        <v>0</v>
      </c>
      <c r="AK661" s="816">
        <f t="shared" si="1057"/>
        <v>0</v>
      </c>
      <c r="AL661" s="816">
        <f t="shared" si="1057"/>
        <v>0</v>
      </c>
      <c r="AM661" s="305"/>
    </row>
    <row r="662" spans="1:39" ht="15.5" outlineLevel="1">
      <c r="A662" s="497"/>
      <c r="B662" s="293"/>
      <c r="C662" s="812"/>
      <c r="D662" s="812"/>
      <c r="E662" s="812"/>
      <c r="F662" s="812"/>
      <c r="G662" s="812"/>
      <c r="H662" s="812"/>
      <c r="I662" s="812"/>
      <c r="J662" s="812"/>
      <c r="K662" s="812"/>
      <c r="L662" s="812"/>
      <c r="M662" s="812"/>
      <c r="N662" s="812"/>
      <c r="O662" s="812"/>
      <c r="P662" s="812"/>
      <c r="Q662" s="812"/>
      <c r="R662" s="812"/>
      <c r="S662" s="812"/>
      <c r="T662" s="812"/>
      <c r="U662" s="812"/>
      <c r="V662" s="812"/>
      <c r="W662" s="812"/>
      <c r="X662" s="812"/>
      <c r="Y662" s="818"/>
      <c r="Z662" s="901"/>
      <c r="AA662" s="901"/>
      <c r="AB662" s="901"/>
      <c r="AC662" s="901"/>
      <c r="AD662" s="901"/>
      <c r="AE662" s="901"/>
      <c r="AF662" s="901"/>
      <c r="AG662" s="901"/>
      <c r="AH662" s="901"/>
      <c r="AI662" s="901"/>
      <c r="AJ662" s="901"/>
      <c r="AK662" s="901"/>
      <c r="AL662" s="901"/>
      <c r="AM662" s="305"/>
    </row>
    <row r="663" spans="1:39" ht="15.5" outlineLevel="1">
      <c r="A663" s="497">
        <v>24</v>
      </c>
      <c r="B663" s="914" t="s">
        <v>116</v>
      </c>
      <c r="C663" s="841" t="s">
        <v>941</v>
      </c>
      <c r="D663" s="294">
        <v>26743.654354738002</v>
      </c>
      <c r="E663" s="294">
        <f>(F663+D663)/2</f>
        <v>25048.826431156966</v>
      </c>
      <c r="F663" s="294">
        <v>23353.998507575929</v>
      </c>
      <c r="G663" s="294"/>
      <c r="H663" s="294"/>
      <c r="I663" s="294"/>
      <c r="J663" s="294"/>
      <c r="K663" s="294"/>
      <c r="L663" s="294"/>
      <c r="M663" s="294"/>
      <c r="N663" s="812"/>
      <c r="O663" s="294"/>
      <c r="P663" s="294"/>
      <c r="Q663" s="294"/>
      <c r="R663" s="294"/>
      <c r="S663" s="294"/>
      <c r="T663" s="294"/>
      <c r="U663" s="294"/>
      <c r="V663" s="294"/>
      <c r="W663" s="294"/>
      <c r="X663" s="294"/>
      <c r="Y663" s="924">
        <v>1</v>
      </c>
      <c r="Z663" s="814"/>
      <c r="AA663" s="814"/>
      <c r="AB663" s="814"/>
      <c r="AC663" s="814"/>
      <c r="AD663" s="814"/>
      <c r="AE663" s="814"/>
      <c r="AF663" s="814"/>
      <c r="AG663" s="814"/>
      <c r="AH663" s="814"/>
      <c r="AI663" s="814"/>
      <c r="AJ663" s="814"/>
      <c r="AK663" s="814"/>
      <c r="AL663" s="814"/>
      <c r="AM663" s="295">
        <f>SUM(Y663:AL663)</f>
        <v>1</v>
      </c>
    </row>
    <row r="664" spans="1:39" ht="15.5" outlineLevel="1">
      <c r="A664" s="497"/>
      <c r="B664" s="293" t="s">
        <v>310</v>
      </c>
      <c r="C664" s="812" t="s">
        <v>163</v>
      </c>
      <c r="D664" s="294"/>
      <c r="E664" s="294"/>
      <c r="F664" s="294"/>
      <c r="G664" s="294"/>
      <c r="H664" s="294"/>
      <c r="I664" s="294"/>
      <c r="J664" s="294"/>
      <c r="K664" s="294"/>
      <c r="L664" s="294"/>
      <c r="M664" s="294"/>
      <c r="N664" s="812"/>
      <c r="O664" s="294"/>
      <c r="P664" s="294"/>
      <c r="Q664" s="294"/>
      <c r="R664" s="294"/>
      <c r="S664" s="294"/>
      <c r="T664" s="294"/>
      <c r="U664" s="294"/>
      <c r="V664" s="294"/>
      <c r="W664" s="294"/>
      <c r="X664" s="294"/>
      <c r="Y664" s="816">
        <f>Y663</f>
        <v>1</v>
      </c>
      <c r="Z664" s="816">
        <f t="shared" ref="Z664:AL664" si="1058">Z663</f>
        <v>0</v>
      </c>
      <c r="AA664" s="816">
        <f t="shared" si="1058"/>
        <v>0</v>
      </c>
      <c r="AB664" s="816">
        <f t="shared" si="1058"/>
        <v>0</v>
      </c>
      <c r="AC664" s="816">
        <f t="shared" si="1058"/>
        <v>0</v>
      </c>
      <c r="AD664" s="816">
        <f t="shared" si="1058"/>
        <v>0</v>
      </c>
      <c r="AE664" s="816">
        <f t="shared" si="1058"/>
        <v>0</v>
      </c>
      <c r="AF664" s="816">
        <f t="shared" si="1058"/>
        <v>0</v>
      </c>
      <c r="AG664" s="816">
        <f t="shared" si="1058"/>
        <v>0</v>
      </c>
      <c r="AH664" s="816">
        <f t="shared" si="1058"/>
        <v>0</v>
      </c>
      <c r="AI664" s="816">
        <f t="shared" si="1058"/>
        <v>0</v>
      </c>
      <c r="AJ664" s="816">
        <f t="shared" si="1058"/>
        <v>0</v>
      </c>
      <c r="AK664" s="816">
        <f t="shared" si="1058"/>
        <v>0</v>
      </c>
      <c r="AL664" s="816">
        <f t="shared" si="1058"/>
        <v>0</v>
      </c>
      <c r="AM664" s="305"/>
    </row>
    <row r="665" spans="1:39" ht="15.5" outlineLevel="1">
      <c r="A665" s="497"/>
      <c r="B665" s="293"/>
      <c r="C665" s="812"/>
      <c r="D665" s="812"/>
      <c r="E665" s="812"/>
      <c r="F665" s="812"/>
      <c r="G665" s="812"/>
      <c r="H665" s="812"/>
      <c r="I665" s="812"/>
      <c r="J665" s="812"/>
      <c r="K665" s="812"/>
      <c r="L665" s="812"/>
      <c r="M665" s="812"/>
      <c r="N665" s="812"/>
      <c r="O665" s="812"/>
      <c r="P665" s="812"/>
      <c r="Q665" s="812"/>
      <c r="R665" s="812"/>
      <c r="S665" s="812"/>
      <c r="T665" s="812"/>
      <c r="U665" s="812"/>
      <c r="V665" s="812"/>
      <c r="W665" s="812"/>
      <c r="X665" s="812"/>
      <c r="Y665" s="818"/>
      <c r="Z665" s="901"/>
      <c r="AA665" s="901"/>
      <c r="AB665" s="901"/>
      <c r="AC665" s="901"/>
      <c r="AD665" s="901"/>
      <c r="AE665" s="901"/>
      <c r="AF665" s="901"/>
      <c r="AG665" s="901"/>
      <c r="AH665" s="901"/>
      <c r="AI665" s="901"/>
      <c r="AJ665" s="901"/>
      <c r="AK665" s="901"/>
      <c r="AL665" s="901"/>
      <c r="AM665" s="305"/>
    </row>
    <row r="666" spans="1:39" ht="31" outlineLevel="1">
      <c r="A666" s="497">
        <v>24</v>
      </c>
      <c r="B666" s="914" t="s">
        <v>115</v>
      </c>
      <c r="C666" s="841" t="s">
        <v>941</v>
      </c>
      <c r="D666" s="294">
        <v>111558.07414505442</v>
      </c>
      <c r="E666" s="294">
        <f>(F666+D666)/2</f>
        <v>111558.07414505442</v>
      </c>
      <c r="F666" s="294">
        <v>111558.07414505442</v>
      </c>
      <c r="G666" s="294"/>
      <c r="H666" s="294"/>
      <c r="I666" s="294"/>
      <c r="J666" s="294"/>
      <c r="K666" s="294"/>
      <c r="L666" s="294"/>
      <c r="M666" s="294"/>
      <c r="N666" s="812"/>
      <c r="O666" s="294">
        <v>13.182430939226517</v>
      </c>
      <c r="P666" s="294">
        <f t="shared" ref="P666:Q667" si="1059">O666</f>
        <v>13.182430939226517</v>
      </c>
      <c r="Q666" s="294">
        <f t="shared" si="1059"/>
        <v>13.182430939226517</v>
      </c>
      <c r="R666" s="294"/>
      <c r="S666" s="294"/>
      <c r="T666" s="294"/>
      <c r="U666" s="294"/>
      <c r="V666" s="294"/>
      <c r="W666" s="294"/>
      <c r="X666" s="294"/>
      <c r="Y666" s="814">
        <v>1</v>
      </c>
      <c r="Z666" s="814"/>
      <c r="AA666" s="814"/>
      <c r="AB666" s="814"/>
      <c r="AC666" s="814"/>
      <c r="AD666" s="814"/>
      <c r="AE666" s="814"/>
      <c r="AF666" s="814"/>
      <c r="AG666" s="814"/>
      <c r="AH666" s="814"/>
      <c r="AI666" s="814"/>
      <c r="AJ666" s="814"/>
      <c r="AK666" s="814"/>
      <c r="AL666" s="814"/>
      <c r="AM666" s="295">
        <f>SUM(Y666:AL666)</f>
        <v>1</v>
      </c>
    </row>
    <row r="667" spans="1:39" ht="15.5" outlineLevel="1">
      <c r="A667" s="497"/>
      <c r="B667" s="293" t="s">
        <v>310</v>
      </c>
      <c r="C667" s="841" t="s">
        <v>780</v>
      </c>
      <c r="D667" s="294">
        <v>6923.8494838494844</v>
      </c>
      <c r="E667" s="294">
        <f>D667</f>
        <v>6923.8494838494844</v>
      </c>
      <c r="F667" s="294">
        <f>E667</f>
        <v>6923.8494838494844</v>
      </c>
      <c r="G667" s="294"/>
      <c r="H667" s="294"/>
      <c r="I667" s="294"/>
      <c r="J667" s="294"/>
      <c r="K667" s="294"/>
      <c r="L667" s="294"/>
      <c r="M667" s="294"/>
      <c r="N667" s="812"/>
      <c r="O667" s="294">
        <v>3.5020000000000011</v>
      </c>
      <c r="P667" s="294">
        <f t="shared" si="1059"/>
        <v>3.5020000000000011</v>
      </c>
      <c r="Q667" s="294">
        <f t="shared" si="1059"/>
        <v>3.5020000000000011</v>
      </c>
      <c r="R667" s="294"/>
      <c r="S667" s="294"/>
      <c r="T667" s="294"/>
      <c r="U667" s="294"/>
      <c r="V667" s="294"/>
      <c r="W667" s="294"/>
      <c r="X667" s="294"/>
      <c r="Y667" s="816"/>
      <c r="Z667" s="816">
        <f t="shared" ref="Z667:AL667" si="1060">Z666</f>
        <v>0</v>
      </c>
      <c r="AA667" s="816">
        <f t="shared" si="1060"/>
        <v>0</v>
      </c>
      <c r="AB667" s="816">
        <f t="shared" si="1060"/>
        <v>0</v>
      </c>
      <c r="AC667" s="816">
        <f t="shared" si="1060"/>
        <v>0</v>
      </c>
      <c r="AD667" s="816">
        <v>1</v>
      </c>
      <c r="AE667" s="816">
        <f t="shared" si="1060"/>
        <v>0</v>
      </c>
      <c r="AF667" s="816">
        <f t="shared" si="1060"/>
        <v>0</v>
      </c>
      <c r="AG667" s="816">
        <f t="shared" si="1060"/>
        <v>0</v>
      </c>
      <c r="AH667" s="816">
        <f t="shared" si="1060"/>
        <v>0</v>
      </c>
      <c r="AI667" s="816">
        <f t="shared" si="1060"/>
        <v>0</v>
      </c>
      <c r="AJ667" s="816">
        <f t="shared" si="1060"/>
        <v>0</v>
      </c>
      <c r="AK667" s="816">
        <f t="shared" si="1060"/>
        <v>0</v>
      </c>
      <c r="AL667" s="816">
        <f t="shared" si="1060"/>
        <v>0</v>
      </c>
      <c r="AM667" s="305"/>
    </row>
    <row r="668" spans="1:39" ht="15.5" outlineLevel="1">
      <c r="A668" s="497"/>
      <c r="B668" s="293"/>
      <c r="C668" s="290"/>
      <c r="D668" s="290"/>
      <c r="E668" s="290"/>
      <c r="F668" s="290"/>
      <c r="G668" s="290"/>
      <c r="H668" s="290"/>
      <c r="I668" s="290"/>
      <c r="J668" s="290"/>
      <c r="K668" s="290"/>
      <c r="L668" s="290"/>
      <c r="M668" s="290"/>
      <c r="N668" s="290"/>
      <c r="O668" s="290"/>
      <c r="P668" s="290"/>
      <c r="Q668" s="290"/>
      <c r="R668" s="290"/>
      <c r="S668" s="290"/>
      <c r="T668" s="290"/>
      <c r="U668" s="290"/>
      <c r="V668" s="290"/>
      <c r="W668" s="290"/>
      <c r="X668" s="290"/>
      <c r="Y668" s="388"/>
      <c r="Z668" s="399"/>
      <c r="AA668" s="399"/>
      <c r="AB668" s="399"/>
      <c r="AC668" s="399"/>
      <c r="AD668" s="399"/>
      <c r="AE668" s="399"/>
      <c r="AF668" s="399"/>
      <c r="AG668" s="399"/>
      <c r="AH668" s="399"/>
      <c r="AI668" s="399"/>
      <c r="AJ668" s="399"/>
      <c r="AK668" s="399"/>
      <c r="AL668" s="399"/>
      <c r="AM668" s="305"/>
    </row>
    <row r="669" spans="1:39" ht="15.5" outlineLevel="1">
      <c r="A669" s="497"/>
      <c r="B669" s="287" t="s">
        <v>499</v>
      </c>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388"/>
      <c r="Z669" s="399"/>
      <c r="AA669" s="399"/>
      <c r="AB669" s="399"/>
      <c r="AC669" s="399"/>
      <c r="AD669" s="399"/>
      <c r="AE669" s="399"/>
      <c r="AF669" s="399"/>
      <c r="AG669" s="399"/>
      <c r="AH669" s="399"/>
      <c r="AI669" s="399"/>
      <c r="AJ669" s="399"/>
      <c r="AK669" s="399"/>
      <c r="AL669" s="399"/>
      <c r="AM669" s="305"/>
    </row>
    <row r="670" spans="1:39" ht="15.5" hidden="1" outlineLevel="1">
      <c r="A670" s="497">
        <v>25</v>
      </c>
      <c r="B670" s="402" t="s">
        <v>117</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00"/>
      <c r="Z670" s="386"/>
      <c r="AA670" s="386"/>
      <c r="AB670" s="386"/>
      <c r="AC670" s="386"/>
      <c r="AD670" s="386"/>
      <c r="AE670" s="386"/>
      <c r="AF670" s="391"/>
      <c r="AG670" s="391"/>
      <c r="AH670" s="391"/>
      <c r="AI670" s="391"/>
      <c r="AJ670" s="391"/>
      <c r="AK670" s="391"/>
      <c r="AL670" s="391"/>
      <c r="AM670" s="295">
        <f>SUM(Y670:AL670)</f>
        <v>0</v>
      </c>
    </row>
    <row r="671" spans="1:39" ht="15.5" hidden="1" outlineLevel="1">
      <c r="A671" s="497"/>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387">
        <f>Y670</f>
        <v>0</v>
      </c>
      <c r="Z671" s="387">
        <f t="shared" ref="Z671" si="1061">Z670</f>
        <v>0</v>
      </c>
      <c r="AA671" s="387">
        <f t="shared" ref="AA671" si="1062">AA670</f>
        <v>0</v>
      </c>
      <c r="AB671" s="387">
        <f t="shared" ref="AB671" si="1063">AB670</f>
        <v>0</v>
      </c>
      <c r="AC671" s="387">
        <f t="shared" ref="AC671" si="1064">AC670</f>
        <v>0</v>
      </c>
      <c r="AD671" s="387">
        <f t="shared" ref="AD671" si="1065">AD670</f>
        <v>0</v>
      </c>
      <c r="AE671" s="387">
        <f t="shared" ref="AE671" si="1066">AE670</f>
        <v>0</v>
      </c>
      <c r="AF671" s="387">
        <f t="shared" ref="AF671" si="1067">AF670</f>
        <v>0</v>
      </c>
      <c r="AG671" s="387">
        <f t="shared" ref="AG671" si="1068">AG670</f>
        <v>0</v>
      </c>
      <c r="AH671" s="387">
        <f t="shared" ref="AH671" si="1069">AH670</f>
        <v>0</v>
      </c>
      <c r="AI671" s="387">
        <f t="shared" ref="AI671" si="1070">AI670</f>
        <v>0</v>
      </c>
      <c r="AJ671" s="387">
        <f t="shared" ref="AJ671" si="1071">AJ670</f>
        <v>0</v>
      </c>
      <c r="AK671" s="387">
        <f t="shared" ref="AK671" si="1072">AK670</f>
        <v>0</v>
      </c>
      <c r="AL671" s="387">
        <f t="shared" ref="AL671" si="1073">AL670</f>
        <v>0</v>
      </c>
      <c r="AM671" s="305"/>
    </row>
    <row r="672" spans="1:39" ht="15.5" hidden="1" outlineLevel="1">
      <c r="A672" s="497"/>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388"/>
      <c r="Z672" s="399"/>
      <c r="AA672" s="399"/>
      <c r="AB672" s="399"/>
      <c r="AC672" s="399"/>
      <c r="AD672" s="399"/>
      <c r="AE672" s="399"/>
      <c r="AF672" s="399"/>
      <c r="AG672" s="399"/>
      <c r="AH672" s="399"/>
      <c r="AI672" s="399"/>
      <c r="AJ672" s="399"/>
      <c r="AK672" s="399"/>
      <c r="AL672" s="399"/>
      <c r="AM672" s="305"/>
    </row>
    <row r="673" spans="1:40" ht="15.5" outlineLevel="1">
      <c r="A673" s="957">
        <v>26</v>
      </c>
      <c r="B673" s="958" t="s">
        <v>118</v>
      </c>
      <c r="C673" s="939" t="s">
        <v>941</v>
      </c>
      <c r="D673" s="294">
        <v>4583559.9490154274</v>
      </c>
      <c r="E673" s="294">
        <f>(D673+F673)/2</f>
        <v>4572211.472736204</v>
      </c>
      <c r="F673" s="294">
        <v>4560862.9964569798</v>
      </c>
      <c r="G673" s="294"/>
      <c r="H673" s="294"/>
      <c r="I673" s="294"/>
      <c r="J673" s="294"/>
      <c r="K673" s="294"/>
      <c r="L673" s="294"/>
      <c r="M673" s="294"/>
      <c r="N673" s="294">
        <v>12</v>
      </c>
      <c r="O673" s="294">
        <v>834.39093293844189</v>
      </c>
      <c r="P673" s="294">
        <f>O673/D673*E673</f>
        <v>832.32505710930934</v>
      </c>
      <c r="Q673" s="294">
        <f>P673/E673*F673</f>
        <v>830.25918128017668</v>
      </c>
      <c r="R673" s="294"/>
      <c r="S673" s="294"/>
      <c r="T673" s="294"/>
      <c r="U673" s="294"/>
      <c r="V673" s="294"/>
      <c r="W673" s="935"/>
      <c r="X673" s="935"/>
      <c r="Y673" s="950"/>
      <c r="Z673" s="814">
        <v>0.27328608432719786</v>
      </c>
      <c r="AA673" s="814">
        <v>0.65574956692979225</v>
      </c>
      <c r="AB673" s="938"/>
      <c r="AC673" s="938"/>
      <c r="AD673" s="938"/>
      <c r="AE673" s="814">
        <v>5.9452260666964518E-2</v>
      </c>
      <c r="AF673" s="391">
        <v>6.1218641191129949E-2</v>
      </c>
      <c r="AG673" s="938"/>
      <c r="AH673" s="938"/>
      <c r="AI673" s="938"/>
      <c r="AJ673" s="938"/>
      <c r="AK673" s="938"/>
      <c r="AL673" s="938"/>
      <c r="AM673" s="951">
        <v>1.05</v>
      </c>
      <c r="AN673" s="952"/>
    </row>
    <row r="674" spans="1:40" ht="15.5" outlineLevel="1">
      <c r="A674" s="957"/>
      <c r="B674" s="953" t="s">
        <v>310</v>
      </c>
      <c r="C674" s="939" t="s">
        <v>780</v>
      </c>
      <c r="D674" s="294">
        <v>5088953.5523338094</v>
      </c>
      <c r="E674" s="294">
        <f>E673/D673*D674</f>
        <v>5076353.7675994281</v>
      </c>
      <c r="F674" s="294">
        <f>F673/E673*E674</f>
        <v>5063753.9828650448</v>
      </c>
      <c r="G674" s="294"/>
      <c r="H674" s="294"/>
      <c r="I674" s="294"/>
      <c r="J674" s="294"/>
      <c r="K674" s="294"/>
      <c r="L674" s="294"/>
      <c r="M674" s="294"/>
      <c r="N674" s="294">
        <f>N673</f>
        <v>12</v>
      </c>
      <c r="O674" s="294">
        <v>1037.4067358490565</v>
      </c>
      <c r="P674" s="294">
        <f>O674/D674*E674</f>
        <v>1034.8382114128881</v>
      </c>
      <c r="Q674" s="294">
        <f>P674/E674*F674</f>
        <v>1032.2696869767192</v>
      </c>
      <c r="R674" s="294"/>
      <c r="S674" s="294"/>
      <c r="T674" s="294"/>
      <c r="U674" s="294"/>
      <c r="V674" s="294"/>
      <c r="W674" s="941"/>
      <c r="X674" s="941"/>
      <c r="Y674" s="942"/>
      <c r="Z674" s="816"/>
      <c r="AA674" s="816">
        <v>0.98000575891732356</v>
      </c>
      <c r="AB674" s="942"/>
      <c r="AC674" s="942"/>
      <c r="AD674" s="942"/>
      <c r="AE674" s="942"/>
      <c r="AF674" s="942"/>
      <c r="AG674" s="942"/>
      <c r="AH674" s="942"/>
      <c r="AI674" s="942"/>
      <c r="AJ674" s="942"/>
      <c r="AK674" s="942"/>
      <c r="AL674" s="942"/>
      <c r="AM674" s="954"/>
      <c r="AN674" s="952"/>
    </row>
    <row r="675" spans="1:40" ht="15.5" outlineLevel="1">
      <c r="A675" s="957"/>
      <c r="B675" s="953"/>
      <c r="C675" s="933"/>
      <c r="D675" s="812"/>
      <c r="E675" s="812"/>
      <c r="F675" s="812"/>
      <c r="G675" s="812"/>
      <c r="H675" s="812"/>
      <c r="I675" s="812"/>
      <c r="J675" s="812"/>
      <c r="K675" s="812"/>
      <c r="L675" s="812"/>
      <c r="M675" s="812"/>
      <c r="N675" s="812"/>
      <c r="O675" s="812"/>
      <c r="P675" s="812"/>
      <c r="Q675" s="812"/>
      <c r="R675" s="812"/>
      <c r="S675" s="812"/>
      <c r="T675" s="812"/>
      <c r="U675" s="812"/>
      <c r="V675" s="812"/>
      <c r="W675" s="933"/>
      <c r="X675" s="933"/>
      <c r="Y675" s="945"/>
      <c r="Z675" s="955"/>
      <c r="AA675" s="955"/>
      <c r="AB675" s="955"/>
      <c r="AC675" s="955"/>
      <c r="AD675" s="955"/>
      <c r="AE675" s="955"/>
      <c r="AF675" s="955"/>
      <c r="AG675" s="955"/>
      <c r="AH675" s="955"/>
      <c r="AI675" s="955"/>
      <c r="AJ675" s="955"/>
      <c r="AK675" s="955"/>
      <c r="AL675" s="955"/>
      <c r="AM675" s="954"/>
      <c r="AN675" s="952"/>
    </row>
    <row r="676" spans="1:40" ht="31" outlineLevel="1">
      <c r="A676" s="957"/>
      <c r="B676" s="964" t="s">
        <v>944</v>
      </c>
      <c r="C676" s="939" t="s">
        <v>941</v>
      </c>
      <c r="D676" s="294">
        <v>6222.5761657741987</v>
      </c>
      <c r="E676" s="294">
        <f>D676</f>
        <v>6222.5761657741987</v>
      </c>
      <c r="F676" s="294">
        <f>E676</f>
        <v>6222.5761657741987</v>
      </c>
      <c r="G676" s="294"/>
      <c r="H676" s="294"/>
      <c r="I676" s="294"/>
      <c r="J676" s="294"/>
      <c r="K676" s="294"/>
      <c r="L676" s="294"/>
      <c r="M676" s="294"/>
      <c r="N676" s="294">
        <v>12</v>
      </c>
      <c r="O676" s="294">
        <f>'8.  Streetlighting'!G29</f>
        <v>5.4931801470588235</v>
      </c>
      <c r="P676" s="294">
        <f>'8.  Streetlighting'!H29</f>
        <v>9.4168802521008406</v>
      </c>
      <c r="Q676" s="294">
        <f>'8.  Streetlighting'!I29</f>
        <v>9.4168802521008406</v>
      </c>
      <c r="R676" s="294"/>
      <c r="S676" s="294"/>
      <c r="T676" s="294"/>
      <c r="U676" s="294"/>
      <c r="V676" s="294"/>
      <c r="W676" s="935"/>
      <c r="X676" s="935"/>
      <c r="Y676" s="950"/>
      <c r="Z676" s="938"/>
      <c r="AA676" s="938"/>
      <c r="AB676" s="938"/>
      <c r="AC676" s="938">
        <v>1</v>
      </c>
      <c r="AD676" s="938"/>
      <c r="AE676" s="938"/>
      <c r="AF676" s="938"/>
      <c r="AG676" s="938"/>
      <c r="AH676" s="938"/>
      <c r="AI676" s="938"/>
      <c r="AJ676" s="938"/>
      <c r="AK676" s="938"/>
      <c r="AL676" s="938"/>
      <c r="AM676" s="951">
        <v>1</v>
      </c>
      <c r="AN676" s="952"/>
    </row>
    <row r="677" spans="1:40" ht="15.5" outlineLevel="1">
      <c r="A677" s="957"/>
      <c r="B677" s="953" t="s">
        <v>310</v>
      </c>
      <c r="C677" s="939" t="s">
        <v>780</v>
      </c>
      <c r="D677" s="294"/>
      <c r="E677" s="294"/>
      <c r="F677" s="294"/>
      <c r="G677" s="294"/>
      <c r="H677" s="294"/>
      <c r="I677" s="294"/>
      <c r="J677" s="294"/>
      <c r="K677" s="294"/>
      <c r="L677" s="294"/>
      <c r="M677" s="294"/>
      <c r="N677" s="294">
        <f>N676</f>
        <v>12</v>
      </c>
      <c r="O677" s="294"/>
      <c r="P677" s="294"/>
      <c r="Q677" s="294"/>
      <c r="R677" s="294"/>
      <c r="S677" s="294"/>
      <c r="T677" s="294"/>
      <c r="U677" s="294"/>
      <c r="V677" s="294"/>
      <c r="W677" s="941"/>
      <c r="X677" s="941"/>
      <c r="Y677" s="942"/>
      <c r="Z677" s="942"/>
      <c r="AA677" s="942"/>
      <c r="AB677" s="942"/>
      <c r="AC677" s="942">
        <v>1</v>
      </c>
      <c r="AD677" s="942"/>
      <c r="AE677" s="942"/>
      <c r="AF677" s="942"/>
      <c r="AG677" s="942"/>
      <c r="AH677" s="942"/>
      <c r="AI677" s="942"/>
      <c r="AJ677" s="942"/>
      <c r="AK677" s="942"/>
      <c r="AL677" s="942"/>
      <c r="AM677" s="954"/>
      <c r="AN677" s="952"/>
    </row>
    <row r="678" spans="1:40" ht="15.5" outlineLevel="1">
      <c r="A678" s="957"/>
      <c r="B678" s="959"/>
      <c r="C678" s="933"/>
      <c r="D678" s="812"/>
      <c r="E678" s="812"/>
      <c r="F678" s="812"/>
      <c r="G678" s="812"/>
      <c r="H678" s="812"/>
      <c r="I678" s="812"/>
      <c r="J678" s="812"/>
      <c r="K678" s="812"/>
      <c r="L678" s="812"/>
      <c r="M678" s="812"/>
      <c r="N678" s="812"/>
      <c r="O678" s="812"/>
      <c r="P678" s="812"/>
      <c r="Q678" s="812"/>
      <c r="R678" s="812"/>
      <c r="S678" s="812"/>
      <c r="T678" s="812"/>
      <c r="U678" s="812"/>
      <c r="V678" s="812"/>
      <c r="W678" s="933"/>
      <c r="X678" s="933"/>
      <c r="Y678" s="945"/>
      <c r="Z678" s="955"/>
      <c r="AA678" s="955"/>
      <c r="AB678" s="955"/>
      <c r="AC678" s="955"/>
      <c r="AD678" s="955"/>
      <c r="AE678" s="955"/>
      <c r="AF678" s="955"/>
      <c r="AG678" s="955"/>
      <c r="AH678" s="955"/>
      <c r="AI678" s="955"/>
      <c r="AJ678" s="955"/>
      <c r="AK678" s="955"/>
      <c r="AL678" s="955"/>
      <c r="AM678" s="954"/>
      <c r="AN678" s="952"/>
    </row>
    <row r="679" spans="1:40" ht="31" outlineLevel="1">
      <c r="A679" s="957">
        <v>27</v>
      </c>
      <c r="B679" s="958" t="s">
        <v>119</v>
      </c>
      <c r="C679" s="939" t="s">
        <v>941</v>
      </c>
      <c r="D679" s="294">
        <v>238646.98754632787</v>
      </c>
      <c r="E679" s="294">
        <f>(F679+D679)/2</f>
        <v>195951.29745711226</v>
      </c>
      <c r="F679" s="294">
        <v>153255.60736789665</v>
      </c>
      <c r="G679" s="294"/>
      <c r="H679" s="294"/>
      <c r="I679" s="294"/>
      <c r="J679" s="294"/>
      <c r="K679" s="294"/>
      <c r="L679" s="294"/>
      <c r="M679" s="294"/>
      <c r="N679" s="294">
        <v>12</v>
      </c>
      <c r="O679" s="294">
        <v>57.468802083333358</v>
      </c>
      <c r="P679" s="294">
        <f>E679/D679*O679</f>
        <v>47.187213412233348</v>
      </c>
      <c r="Q679" s="294">
        <f>F679/E679*P679</f>
        <v>36.905624741133344</v>
      </c>
      <c r="R679" s="294"/>
      <c r="S679" s="294"/>
      <c r="T679" s="294"/>
      <c r="U679" s="294"/>
      <c r="V679" s="294"/>
      <c r="W679" s="935"/>
      <c r="X679" s="935"/>
      <c r="Y679" s="950"/>
      <c r="Z679" s="814">
        <v>0.96894276382856148</v>
      </c>
      <c r="AA679" s="814">
        <v>3.6287804705632844E-2</v>
      </c>
      <c r="AB679" s="938"/>
      <c r="AC679" s="938"/>
      <c r="AD679" s="938"/>
      <c r="AE679" s="938"/>
      <c r="AF679" s="938"/>
      <c r="AG679" s="938"/>
      <c r="AH679" s="938"/>
      <c r="AI679" s="938"/>
      <c r="AJ679" s="938"/>
      <c r="AK679" s="938"/>
      <c r="AL679" s="938"/>
      <c r="AM679" s="951">
        <v>1.01</v>
      </c>
      <c r="AN679" s="952"/>
    </row>
    <row r="680" spans="1:40" ht="15.5" outlineLevel="1">
      <c r="A680" s="957"/>
      <c r="B680" s="953" t="s">
        <v>310</v>
      </c>
      <c r="C680" s="939" t="s">
        <v>780</v>
      </c>
      <c r="D680" s="294">
        <v>22797.515573332414</v>
      </c>
      <c r="E680" s="294">
        <f>D680/D679*E679</f>
        <v>18718.873434453068</v>
      </c>
      <c r="F680" s="294">
        <f>E680/E679*F679</f>
        <v>14640.231295573723</v>
      </c>
      <c r="G680" s="294"/>
      <c r="H680" s="294"/>
      <c r="I680" s="294"/>
      <c r="J680" s="294"/>
      <c r="K680" s="294"/>
      <c r="L680" s="294"/>
      <c r="M680" s="294"/>
      <c r="N680" s="294">
        <f>N679</f>
        <v>12</v>
      </c>
      <c r="O680" s="294">
        <v>4.299479166666667</v>
      </c>
      <c r="P680" s="294">
        <f>E680/D680*O680</f>
        <v>3.5302709234266252</v>
      </c>
      <c r="Q680" s="294">
        <f>F680/E680*P680</f>
        <v>2.7610626801865834</v>
      </c>
      <c r="R680" s="294"/>
      <c r="S680" s="294"/>
      <c r="T680" s="294"/>
      <c r="U680" s="294"/>
      <c r="V680" s="294"/>
      <c r="W680" s="941"/>
      <c r="X680" s="941"/>
      <c r="Y680" s="942"/>
      <c r="Z680" s="816">
        <v>1</v>
      </c>
      <c r="AA680" s="942"/>
      <c r="AB680" s="942"/>
      <c r="AC680" s="942"/>
      <c r="AD680" s="942"/>
      <c r="AE680" s="942"/>
      <c r="AF680" s="942"/>
      <c r="AG680" s="942"/>
      <c r="AH680" s="942"/>
      <c r="AI680" s="942"/>
      <c r="AJ680" s="942"/>
      <c r="AK680" s="942"/>
      <c r="AL680" s="942"/>
      <c r="AM680" s="954"/>
      <c r="AN680" s="952"/>
    </row>
    <row r="681" spans="1:40" ht="15.5" outlineLevel="1">
      <c r="A681" s="957"/>
      <c r="B681" s="953"/>
      <c r="C681" s="933"/>
      <c r="D681" s="933"/>
      <c r="E681" s="933"/>
      <c r="F681" s="933"/>
      <c r="G681" s="933"/>
      <c r="H681" s="933"/>
      <c r="I681" s="933"/>
      <c r="J681" s="933"/>
      <c r="K681" s="933"/>
      <c r="L681" s="933"/>
      <c r="M681" s="933"/>
      <c r="N681" s="933"/>
      <c r="O681" s="933"/>
      <c r="P681" s="933"/>
      <c r="Q681" s="933"/>
      <c r="R681" s="933"/>
      <c r="S681" s="933"/>
      <c r="T681" s="933"/>
      <c r="U681" s="933"/>
      <c r="V681" s="933"/>
      <c r="W681" s="933"/>
      <c r="X681" s="933"/>
      <c r="Y681" s="945"/>
      <c r="Z681" s="955"/>
      <c r="AA681" s="955"/>
      <c r="AB681" s="955"/>
      <c r="AC681" s="955"/>
      <c r="AD681" s="955"/>
      <c r="AE681" s="955"/>
      <c r="AF681" s="955"/>
      <c r="AG681" s="955"/>
      <c r="AH681" s="955"/>
      <c r="AI681" s="955"/>
      <c r="AJ681" s="955"/>
      <c r="AK681" s="955"/>
      <c r="AL681" s="955"/>
      <c r="AM681" s="954"/>
      <c r="AN681" s="952"/>
    </row>
    <row r="682" spans="1:40" ht="31" outlineLevel="1">
      <c r="A682" s="957">
        <v>28</v>
      </c>
      <c r="B682" s="958" t="s">
        <v>120</v>
      </c>
      <c r="C682" s="939" t="s">
        <v>941</v>
      </c>
      <c r="D682" s="294">
        <v>238646.98754632787</v>
      </c>
      <c r="E682" s="294">
        <f>(F682+D682)/2</f>
        <v>237462.85300586058</v>
      </c>
      <c r="F682" s="294">
        <v>236278.71846539332</v>
      </c>
      <c r="G682" s="294"/>
      <c r="H682" s="294"/>
      <c r="I682" s="294"/>
      <c r="J682" s="294"/>
      <c r="K682" s="294"/>
      <c r="L682" s="294"/>
      <c r="M682" s="294"/>
      <c r="N682" s="294">
        <v>12</v>
      </c>
      <c r="O682" s="294">
        <v>85.759039354494931</v>
      </c>
      <c r="P682" s="294">
        <f>E682/D682*O682</f>
        <v>85.333514432931707</v>
      </c>
      <c r="Q682" s="294">
        <f>F682/E682*P682</f>
        <v>84.907989511368484</v>
      </c>
      <c r="R682" s="294"/>
      <c r="S682" s="294"/>
      <c r="T682" s="935"/>
      <c r="U682" s="935"/>
      <c r="V682" s="935"/>
      <c r="W682" s="935"/>
      <c r="X682" s="935"/>
      <c r="Y682" s="950"/>
      <c r="Z682" s="938"/>
      <c r="AA682" s="938"/>
      <c r="AB682" s="938"/>
      <c r="AC682" s="938"/>
      <c r="AD682" s="938"/>
      <c r="AE682" s="938"/>
      <c r="AF682" s="938">
        <v>1</v>
      </c>
      <c r="AG682" s="938"/>
      <c r="AH682" s="938"/>
      <c r="AI682" s="938"/>
      <c r="AJ682" s="938"/>
      <c r="AK682" s="938"/>
      <c r="AL682" s="938"/>
      <c r="AM682" s="951">
        <v>1</v>
      </c>
      <c r="AN682" s="952"/>
    </row>
    <row r="683" spans="1:40" ht="15.5" outlineLevel="1">
      <c r="A683" s="957"/>
      <c r="B683" s="953" t="s">
        <v>310</v>
      </c>
      <c r="C683" s="939" t="s">
        <v>780</v>
      </c>
      <c r="D683" s="294"/>
      <c r="E683" s="294"/>
      <c r="F683" s="294"/>
      <c r="G683" s="294"/>
      <c r="H683" s="294"/>
      <c r="I683" s="294"/>
      <c r="J683" s="294"/>
      <c r="K683" s="294"/>
      <c r="L683" s="294"/>
      <c r="M683" s="294"/>
      <c r="N683" s="294">
        <f>N682</f>
        <v>12</v>
      </c>
      <c r="O683" s="294"/>
      <c r="P683" s="294"/>
      <c r="Q683" s="294"/>
      <c r="R683" s="294"/>
      <c r="S683" s="294"/>
      <c r="T683" s="941"/>
      <c r="U683" s="941"/>
      <c r="V683" s="941"/>
      <c r="W683" s="941"/>
      <c r="X683" s="941"/>
      <c r="Y683" s="942"/>
      <c r="Z683" s="942"/>
      <c r="AA683" s="942"/>
      <c r="AB683" s="942"/>
      <c r="AC683" s="942"/>
      <c r="AD683" s="942"/>
      <c r="AE683" s="942"/>
      <c r="AF683" s="942">
        <v>1</v>
      </c>
      <c r="AG683" s="942"/>
      <c r="AH683" s="942"/>
      <c r="AI683" s="942"/>
      <c r="AJ683" s="942"/>
      <c r="AK683" s="942"/>
      <c r="AL683" s="942"/>
      <c r="AM683" s="954"/>
      <c r="AN683" s="952"/>
    </row>
    <row r="684" spans="1:40" ht="15.5" outlineLevel="1">
      <c r="A684" s="497"/>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388"/>
      <c r="Z684" s="399"/>
      <c r="AA684" s="399"/>
      <c r="AB684" s="399"/>
      <c r="AC684" s="399"/>
      <c r="AD684" s="399"/>
      <c r="AE684" s="399"/>
      <c r="AF684" s="399"/>
      <c r="AG684" s="399"/>
      <c r="AH684" s="399"/>
      <c r="AI684" s="399"/>
      <c r="AJ684" s="399"/>
      <c r="AK684" s="399"/>
      <c r="AL684" s="399"/>
      <c r="AM684" s="305"/>
    </row>
    <row r="685" spans="1:40" ht="31" hidden="1" outlineLevel="1">
      <c r="A685" s="497">
        <v>29</v>
      </c>
      <c r="B685" s="402" t="s">
        <v>121</v>
      </c>
      <c r="C685" s="290" t="s">
        <v>25</v>
      </c>
      <c r="D685" s="294"/>
      <c r="E685" s="294"/>
      <c r="F685" s="294"/>
      <c r="G685" s="294"/>
      <c r="H685" s="294"/>
      <c r="I685" s="294"/>
      <c r="J685" s="294"/>
      <c r="K685" s="294"/>
      <c r="L685" s="294"/>
      <c r="M685" s="294"/>
      <c r="N685" s="294">
        <v>3</v>
      </c>
      <c r="O685" s="294"/>
      <c r="P685" s="294"/>
      <c r="Q685" s="294"/>
      <c r="R685" s="294"/>
      <c r="S685" s="294"/>
      <c r="T685" s="294"/>
      <c r="U685" s="294"/>
      <c r="V685" s="294"/>
      <c r="W685" s="294"/>
      <c r="X685" s="294"/>
      <c r="Y685" s="400"/>
      <c r="Z685" s="386"/>
      <c r="AA685" s="386"/>
      <c r="AB685" s="386"/>
      <c r="AC685" s="386"/>
      <c r="AD685" s="386"/>
      <c r="AE685" s="386"/>
      <c r="AF685" s="391"/>
      <c r="AG685" s="391"/>
      <c r="AH685" s="391"/>
      <c r="AI685" s="391"/>
      <c r="AJ685" s="391"/>
      <c r="AK685" s="391"/>
      <c r="AL685" s="391"/>
      <c r="AM685" s="295">
        <f>SUM(Y685:AL685)</f>
        <v>0</v>
      </c>
    </row>
    <row r="686" spans="1:40" ht="15.5" hidden="1" outlineLevel="1">
      <c r="A686" s="497"/>
      <c r="B686" s="293" t="s">
        <v>310</v>
      </c>
      <c r="C686" s="290" t="s">
        <v>163</v>
      </c>
      <c r="D686" s="294"/>
      <c r="E686" s="294"/>
      <c r="F686" s="294"/>
      <c r="G686" s="294"/>
      <c r="H686" s="294"/>
      <c r="I686" s="294"/>
      <c r="J686" s="294"/>
      <c r="K686" s="294"/>
      <c r="L686" s="294"/>
      <c r="M686" s="294"/>
      <c r="N686" s="294">
        <f>N685</f>
        <v>3</v>
      </c>
      <c r="O686" s="294"/>
      <c r="P686" s="294"/>
      <c r="Q686" s="294"/>
      <c r="R686" s="294"/>
      <c r="S686" s="294"/>
      <c r="T686" s="294"/>
      <c r="U686" s="294"/>
      <c r="V686" s="294"/>
      <c r="W686" s="294"/>
      <c r="X686" s="294"/>
      <c r="Y686" s="387">
        <f>Y685</f>
        <v>0</v>
      </c>
      <c r="Z686" s="387">
        <f t="shared" ref="Z686" si="1074">Z685</f>
        <v>0</v>
      </c>
      <c r="AA686" s="387">
        <f t="shared" ref="AA686" si="1075">AA685</f>
        <v>0</v>
      </c>
      <c r="AB686" s="387">
        <f t="shared" ref="AB686" si="1076">AB685</f>
        <v>0</v>
      </c>
      <c r="AC686" s="387">
        <f t="shared" ref="AC686" si="1077">AC685</f>
        <v>0</v>
      </c>
      <c r="AD686" s="387">
        <f t="shared" ref="AD686" si="1078">AD685</f>
        <v>0</v>
      </c>
      <c r="AE686" s="387">
        <f t="shared" ref="AE686" si="1079">AE685</f>
        <v>0</v>
      </c>
      <c r="AF686" s="387">
        <f t="shared" ref="AF686" si="1080">AF685</f>
        <v>0</v>
      </c>
      <c r="AG686" s="387">
        <f t="shared" ref="AG686" si="1081">AG685</f>
        <v>0</v>
      </c>
      <c r="AH686" s="387">
        <f t="shared" ref="AH686" si="1082">AH685</f>
        <v>0</v>
      </c>
      <c r="AI686" s="387">
        <f t="shared" ref="AI686" si="1083">AI685</f>
        <v>0</v>
      </c>
      <c r="AJ686" s="387">
        <f t="shared" ref="AJ686" si="1084">AJ685</f>
        <v>0</v>
      </c>
      <c r="AK686" s="387">
        <f t="shared" ref="AK686" si="1085">AK685</f>
        <v>0</v>
      </c>
      <c r="AL686" s="387">
        <f t="shared" ref="AL686" si="1086">AL685</f>
        <v>0</v>
      </c>
      <c r="AM686" s="305"/>
    </row>
    <row r="687" spans="1:40" ht="15.5" hidden="1" outlineLevel="1">
      <c r="A687" s="497"/>
      <c r="B687" s="293"/>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388"/>
      <c r="Z687" s="399"/>
      <c r="AA687" s="399"/>
      <c r="AB687" s="399"/>
      <c r="AC687" s="399"/>
      <c r="AD687" s="399"/>
      <c r="AE687" s="399"/>
      <c r="AF687" s="399"/>
      <c r="AG687" s="399"/>
      <c r="AH687" s="399"/>
      <c r="AI687" s="399"/>
      <c r="AJ687" s="399"/>
      <c r="AK687" s="399"/>
      <c r="AL687" s="399"/>
      <c r="AM687" s="305"/>
    </row>
    <row r="688" spans="1:40" ht="31" outlineLevel="1">
      <c r="A688" s="497">
        <v>30</v>
      </c>
      <c r="B688" s="914" t="s">
        <v>122</v>
      </c>
      <c r="C688" s="812" t="s">
        <v>924</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865"/>
      <c r="Z688" s="814"/>
      <c r="AA688" s="814"/>
      <c r="AB688" s="814"/>
      <c r="AC688" s="814"/>
      <c r="AD688" s="814"/>
      <c r="AE688" s="814"/>
      <c r="AF688" s="391"/>
      <c r="AG688" s="391"/>
      <c r="AH688" s="391"/>
      <c r="AI688" s="391"/>
      <c r="AJ688" s="391"/>
      <c r="AK688" s="391"/>
      <c r="AL688" s="391"/>
      <c r="AM688" s="295">
        <f>SUM(Y688:AL688)</f>
        <v>0</v>
      </c>
    </row>
    <row r="689" spans="1:39" ht="15.5" outlineLevel="1">
      <c r="A689" s="497"/>
      <c r="B689" s="293" t="s">
        <v>310</v>
      </c>
      <c r="C689" s="841" t="s">
        <v>780</v>
      </c>
      <c r="D689" s="294">
        <v>664387.39421324152</v>
      </c>
      <c r="E689" s="294">
        <v>664387.39421324152</v>
      </c>
      <c r="F689" s="294">
        <v>664387.39421324152</v>
      </c>
      <c r="G689" s="294"/>
      <c r="H689" s="294"/>
      <c r="I689" s="294"/>
      <c r="J689" s="294"/>
      <c r="K689" s="294"/>
      <c r="L689" s="294"/>
      <c r="M689" s="294"/>
      <c r="N689" s="294">
        <f>N688</f>
        <v>12</v>
      </c>
      <c r="O689" s="294">
        <v>74.227434257284997</v>
      </c>
      <c r="P689" s="294">
        <v>74.227434257284997</v>
      </c>
      <c r="Q689" s="294">
        <v>74.227434257284997</v>
      </c>
      <c r="R689" s="294"/>
      <c r="S689" s="294"/>
      <c r="T689" s="294"/>
      <c r="U689" s="294"/>
      <c r="V689" s="294"/>
      <c r="W689" s="294"/>
      <c r="X689" s="294"/>
      <c r="Y689" s="816">
        <f>Y688</f>
        <v>0</v>
      </c>
      <c r="Z689" s="816">
        <f t="shared" ref="Z689:AL689" si="1087">Z688</f>
        <v>0</v>
      </c>
      <c r="AA689" s="816">
        <f t="shared" si="1087"/>
        <v>0</v>
      </c>
      <c r="AB689" s="816">
        <f t="shared" si="1087"/>
        <v>0</v>
      </c>
      <c r="AC689" s="816">
        <f t="shared" si="1087"/>
        <v>0</v>
      </c>
      <c r="AD689" s="816">
        <f t="shared" si="1087"/>
        <v>0</v>
      </c>
      <c r="AE689" s="816">
        <f t="shared" si="1087"/>
        <v>0</v>
      </c>
      <c r="AF689" s="816">
        <v>1</v>
      </c>
      <c r="AG689" s="816">
        <f t="shared" si="1087"/>
        <v>0</v>
      </c>
      <c r="AH689" s="816">
        <f t="shared" si="1087"/>
        <v>0</v>
      </c>
      <c r="AI689" s="816">
        <f t="shared" si="1087"/>
        <v>0</v>
      </c>
      <c r="AJ689" s="816">
        <f t="shared" si="1087"/>
        <v>0</v>
      </c>
      <c r="AK689" s="816">
        <f t="shared" si="1087"/>
        <v>0</v>
      </c>
      <c r="AL689" s="816">
        <f t="shared" si="1087"/>
        <v>0</v>
      </c>
      <c r="AM689" s="305"/>
    </row>
    <row r="690" spans="1:39" ht="15.5" outlineLevel="1">
      <c r="A690" s="497"/>
      <c r="B690" s="293"/>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388"/>
      <c r="Z690" s="399"/>
      <c r="AA690" s="399"/>
      <c r="AB690" s="399"/>
      <c r="AC690" s="399"/>
      <c r="AD690" s="399"/>
      <c r="AE690" s="399"/>
      <c r="AF690" s="399"/>
      <c r="AG690" s="399"/>
      <c r="AH690" s="399"/>
      <c r="AI690" s="399"/>
      <c r="AJ690" s="399"/>
      <c r="AK690" s="399"/>
      <c r="AL690" s="399"/>
      <c r="AM690" s="305"/>
    </row>
    <row r="691" spans="1:39" ht="31" hidden="1" outlineLevel="1">
      <c r="A691" s="497">
        <v>31</v>
      </c>
      <c r="B691" s="402" t="s">
        <v>123</v>
      </c>
      <c r="C691" s="290" t="s">
        <v>25</v>
      </c>
      <c r="D691" s="294"/>
      <c r="E691" s="294"/>
      <c r="F691" s="294"/>
      <c r="G691" s="294"/>
      <c r="H691" s="294"/>
      <c r="I691" s="294"/>
      <c r="J691" s="294"/>
      <c r="K691" s="294"/>
      <c r="L691" s="294"/>
      <c r="M691" s="294"/>
      <c r="N691" s="294">
        <v>12</v>
      </c>
      <c r="O691" s="294"/>
      <c r="P691" s="294"/>
      <c r="Q691" s="294"/>
      <c r="R691" s="294"/>
      <c r="S691" s="294"/>
      <c r="T691" s="294"/>
      <c r="U691" s="294"/>
      <c r="V691" s="294"/>
      <c r="W691" s="294"/>
      <c r="X691" s="294"/>
      <c r="Y691" s="400"/>
      <c r="Z691" s="386"/>
      <c r="AA691" s="386"/>
      <c r="AB691" s="386"/>
      <c r="AC691" s="386"/>
      <c r="AD691" s="386"/>
      <c r="AE691" s="386"/>
      <c r="AF691" s="391"/>
      <c r="AG691" s="391"/>
      <c r="AH691" s="391"/>
      <c r="AI691" s="391"/>
      <c r="AJ691" s="391"/>
      <c r="AK691" s="391"/>
      <c r="AL691" s="391"/>
      <c r="AM691" s="295">
        <f>SUM(Y691:AL691)</f>
        <v>0</v>
      </c>
    </row>
    <row r="692" spans="1:39" ht="15.5" hidden="1" outlineLevel="1">
      <c r="A692" s="497"/>
      <c r="B692" s="293" t="s">
        <v>310</v>
      </c>
      <c r="C692" s="290" t="s">
        <v>163</v>
      </c>
      <c r="D692" s="294"/>
      <c r="E692" s="294"/>
      <c r="F692" s="294"/>
      <c r="G692" s="294"/>
      <c r="H692" s="294"/>
      <c r="I692" s="294"/>
      <c r="J692" s="294"/>
      <c r="K692" s="294"/>
      <c r="L692" s="294"/>
      <c r="M692" s="294"/>
      <c r="N692" s="294">
        <f>N691</f>
        <v>12</v>
      </c>
      <c r="O692" s="294"/>
      <c r="P692" s="294"/>
      <c r="Q692" s="294"/>
      <c r="R692" s="294"/>
      <c r="S692" s="294"/>
      <c r="T692" s="294"/>
      <c r="U692" s="294"/>
      <c r="V692" s="294"/>
      <c r="W692" s="294"/>
      <c r="X692" s="294"/>
      <c r="Y692" s="387">
        <f>Y691</f>
        <v>0</v>
      </c>
      <c r="Z692" s="387">
        <f t="shared" ref="Z692" si="1088">Z691</f>
        <v>0</v>
      </c>
      <c r="AA692" s="387">
        <f t="shared" ref="AA692" si="1089">AA691</f>
        <v>0</v>
      </c>
      <c r="AB692" s="387">
        <f t="shared" ref="AB692" si="1090">AB691</f>
        <v>0</v>
      </c>
      <c r="AC692" s="387">
        <f t="shared" ref="AC692" si="1091">AC691</f>
        <v>0</v>
      </c>
      <c r="AD692" s="387">
        <f t="shared" ref="AD692" si="1092">AD691</f>
        <v>0</v>
      </c>
      <c r="AE692" s="387">
        <f t="shared" ref="AE692" si="1093">AE691</f>
        <v>0</v>
      </c>
      <c r="AF692" s="387">
        <f t="shared" ref="AF692" si="1094">AF691</f>
        <v>0</v>
      </c>
      <c r="AG692" s="387">
        <f t="shared" ref="AG692" si="1095">AG691</f>
        <v>0</v>
      </c>
      <c r="AH692" s="387">
        <f t="shared" ref="AH692" si="1096">AH691</f>
        <v>0</v>
      </c>
      <c r="AI692" s="387">
        <f t="shared" ref="AI692" si="1097">AI691</f>
        <v>0</v>
      </c>
      <c r="AJ692" s="387">
        <f t="shared" ref="AJ692" si="1098">AJ691</f>
        <v>0</v>
      </c>
      <c r="AK692" s="387">
        <f t="shared" ref="AK692" si="1099">AK691</f>
        <v>0</v>
      </c>
      <c r="AL692" s="387">
        <f t="shared" ref="AL692" si="1100">AL691</f>
        <v>0</v>
      </c>
      <c r="AM692" s="305"/>
    </row>
    <row r="693" spans="1:39" ht="15.5" hidden="1" outlineLevel="1">
      <c r="A693" s="497"/>
      <c r="B693" s="402"/>
      <c r="C693" s="290"/>
      <c r="D693" s="290"/>
      <c r="E693" s="290"/>
      <c r="F693" s="290"/>
      <c r="G693" s="290"/>
      <c r="H693" s="290"/>
      <c r="I693" s="290"/>
      <c r="J693" s="290"/>
      <c r="K693" s="290"/>
      <c r="L693" s="290"/>
      <c r="M693" s="290"/>
      <c r="N693" s="290"/>
      <c r="O693" s="290"/>
      <c r="P693" s="290"/>
      <c r="Q693" s="290"/>
      <c r="R693" s="290"/>
      <c r="S693" s="290"/>
      <c r="T693" s="290"/>
      <c r="U693" s="290"/>
      <c r="V693" s="290"/>
      <c r="W693" s="290"/>
      <c r="X693" s="290"/>
      <c r="Y693" s="388"/>
      <c r="Z693" s="399"/>
      <c r="AA693" s="399"/>
      <c r="AB693" s="399"/>
      <c r="AC693" s="399"/>
      <c r="AD693" s="399"/>
      <c r="AE693" s="399"/>
      <c r="AF693" s="399"/>
      <c r="AG693" s="399"/>
      <c r="AH693" s="399"/>
      <c r="AI693" s="399"/>
      <c r="AJ693" s="399"/>
      <c r="AK693" s="399"/>
      <c r="AL693" s="399"/>
      <c r="AM693" s="305"/>
    </row>
    <row r="694" spans="1:39" ht="15.5" hidden="1" outlineLevel="1">
      <c r="A694" s="497">
        <v>32</v>
      </c>
      <c r="B694" s="402" t="s">
        <v>124</v>
      </c>
      <c r="C694" s="290" t="s">
        <v>25</v>
      </c>
      <c r="D694" s="294"/>
      <c r="E694" s="294"/>
      <c r="F694" s="294"/>
      <c r="G694" s="294"/>
      <c r="H694" s="294"/>
      <c r="I694" s="294"/>
      <c r="J694" s="294"/>
      <c r="K694" s="294"/>
      <c r="L694" s="294"/>
      <c r="M694" s="294"/>
      <c r="N694" s="294">
        <v>12</v>
      </c>
      <c r="O694" s="294"/>
      <c r="P694" s="294"/>
      <c r="Q694" s="294"/>
      <c r="R694" s="294"/>
      <c r="S694" s="294"/>
      <c r="T694" s="294"/>
      <c r="U694" s="294"/>
      <c r="V694" s="294"/>
      <c r="W694" s="294"/>
      <c r="X694" s="294"/>
      <c r="Y694" s="400"/>
      <c r="Z694" s="386"/>
      <c r="AA694" s="386"/>
      <c r="AB694" s="386"/>
      <c r="AC694" s="386"/>
      <c r="AD694" s="386"/>
      <c r="AE694" s="386"/>
      <c r="AF694" s="391"/>
      <c r="AG694" s="391"/>
      <c r="AH694" s="391"/>
      <c r="AI694" s="391"/>
      <c r="AJ694" s="391"/>
      <c r="AK694" s="391"/>
      <c r="AL694" s="391"/>
      <c r="AM694" s="295">
        <f>SUM(Y694:AL694)</f>
        <v>0</v>
      </c>
    </row>
    <row r="695" spans="1:39" ht="15.5" hidden="1" outlineLevel="1">
      <c r="A695" s="497"/>
      <c r="B695" s="293" t="s">
        <v>310</v>
      </c>
      <c r="C695" s="290" t="s">
        <v>163</v>
      </c>
      <c r="D695" s="294"/>
      <c r="E695" s="294"/>
      <c r="F695" s="294"/>
      <c r="G695" s="294"/>
      <c r="H695" s="294"/>
      <c r="I695" s="294"/>
      <c r="J695" s="294"/>
      <c r="K695" s="294"/>
      <c r="L695" s="294"/>
      <c r="M695" s="294"/>
      <c r="N695" s="294">
        <f>N694</f>
        <v>12</v>
      </c>
      <c r="O695" s="294"/>
      <c r="P695" s="294"/>
      <c r="Q695" s="294"/>
      <c r="R695" s="294"/>
      <c r="S695" s="294"/>
      <c r="T695" s="294"/>
      <c r="U695" s="294"/>
      <c r="V695" s="294"/>
      <c r="W695" s="294"/>
      <c r="X695" s="294"/>
      <c r="Y695" s="387">
        <f>Y694</f>
        <v>0</v>
      </c>
      <c r="Z695" s="387">
        <f t="shared" ref="Z695" si="1101">Z694</f>
        <v>0</v>
      </c>
      <c r="AA695" s="387">
        <f t="shared" ref="AA695" si="1102">AA694</f>
        <v>0</v>
      </c>
      <c r="AB695" s="387">
        <f t="shared" ref="AB695" si="1103">AB694</f>
        <v>0</v>
      </c>
      <c r="AC695" s="387">
        <f t="shared" ref="AC695" si="1104">AC694</f>
        <v>0</v>
      </c>
      <c r="AD695" s="387">
        <f t="shared" ref="AD695" si="1105">AD694</f>
        <v>0</v>
      </c>
      <c r="AE695" s="387">
        <f t="shared" ref="AE695" si="1106">AE694</f>
        <v>0</v>
      </c>
      <c r="AF695" s="387">
        <f t="shared" ref="AF695" si="1107">AF694</f>
        <v>0</v>
      </c>
      <c r="AG695" s="387">
        <f t="shared" ref="AG695" si="1108">AG694</f>
        <v>0</v>
      </c>
      <c r="AH695" s="387">
        <f t="shared" ref="AH695" si="1109">AH694</f>
        <v>0</v>
      </c>
      <c r="AI695" s="387">
        <f t="shared" ref="AI695" si="1110">AI694</f>
        <v>0</v>
      </c>
      <c r="AJ695" s="387">
        <f t="shared" ref="AJ695" si="1111">AJ694</f>
        <v>0</v>
      </c>
      <c r="AK695" s="387">
        <f t="shared" ref="AK695" si="1112">AK694</f>
        <v>0</v>
      </c>
      <c r="AL695" s="387">
        <f t="shared" ref="AL695" si="1113">AL694</f>
        <v>0</v>
      </c>
      <c r="AM695" s="305"/>
    </row>
    <row r="696" spans="1:39" ht="15.5" hidden="1" outlineLevel="1">
      <c r="A696" s="497"/>
      <c r="B696" s="402"/>
      <c r="C696" s="290"/>
      <c r="D696" s="290"/>
      <c r="E696" s="290"/>
      <c r="F696" s="290"/>
      <c r="G696" s="290"/>
      <c r="H696" s="290"/>
      <c r="I696" s="290"/>
      <c r="J696" s="290"/>
      <c r="K696" s="290"/>
      <c r="L696" s="290"/>
      <c r="M696" s="290"/>
      <c r="N696" s="290"/>
      <c r="O696" s="290"/>
      <c r="P696" s="290"/>
      <c r="Q696" s="290"/>
      <c r="R696" s="290"/>
      <c r="S696" s="290"/>
      <c r="T696" s="290"/>
      <c r="U696" s="290"/>
      <c r="V696" s="290"/>
      <c r="W696" s="290"/>
      <c r="X696" s="290"/>
      <c r="Y696" s="388"/>
      <c r="Z696" s="399"/>
      <c r="AA696" s="399"/>
      <c r="AB696" s="399"/>
      <c r="AC696" s="399"/>
      <c r="AD696" s="399"/>
      <c r="AE696" s="399"/>
      <c r="AF696" s="399"/>
      <c r="AG696" s="399"/>
      <c r="AH696" s="399"/>
      <c r="AI696" s="399"/>
      <c r="AJ696" s="399"/>
      <c r="AK696" s="399"/>
      <c r="AL696" s="399"/>
      <c r="AM696" s="305"/>
    </row>
    <row r="697" spans="1:39" ht="15.5" hidden="1" outlineLevel="1">
      <c r="A697" s="497"/>
      <c r="B697" s="287" t="s">
        <v>500</v>
      </c>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388"/>
      <c r="Z697" s="399"/>
      <c r="AA697" s="399"/>
      <c r="AB697" s="399"/>
      <c r="AC697" s="399"/>
      <c r="AD697" s="399"/>
      <c r="AE697" s="399"/>
      <c r="AF697" s="399"/>
      <c r="AG697" s="399"/>
      <c r="AH697" s="399"/>
      <c r="AI697" s="399"/>
      <c r="AJ697" s="399"/>
      <c r="AK697" s="399"/>
      <c r="AL697" s="399"/>
      <c r="AM697" s="305"/>
    </row>
    <row r="698" spans="1:39" ht="31" outlineLevel="1">
      <c r="A698" s="497">
        <v>33</v>
      </c>
      <c r="B698" s="914" t="s">
        <v>945</v>
      </c>
      <c r="C698" s="841" t="s">
        <v>941</v>
      </c>
      <c r="D698" s="294">
        <v>283385.90333333309</v>
      </c>
      <c r="E698" s="294">
        <f>(F698+D698)/2</f>
        <v>283385.90333333309</v>
      </c>
      <c r="F698" s="294">
        <v>283385.90333333309</v>
      </c>
      <c r="G698" s="294"/>
      <c r="H698" s="294"/>
      <c r="I698" s="294"/>
      <c r="J698" s="294"/>
      <c r="K698" s="294"/>
      <c r="L698" s="294"/>
      <c r="M698" s="294"/>
      <c r="N698" s="294">
        <v>12</v>
      </c>
      <c r="O698" s="294">
        <v>29.397679671457908</v>
      </c>
      <c r="P698" s="294">
        <f>E698/D698*O698</f>
        <v>29.397679671457908</v>
      </c>
      <c r="Q698" s="294">
        <f>F698/E698*P698</f>
        <v>29.397679671457908</v>
      </c>
      <c r="R698" s="294"/>
      <c r="S698" s="294"/>
      <c r="T698" s="294"/>
      <c r="U698" s="294"/>
      <c r="V698" s="294"/>
      <c r="W698" s="294"/>
      <c r="X698" s="294"/>
      <c r="Y698" s="865"/>
      <c r="Z698" s="814">
        <v>0.90161636892053831</v>
      </c>
      <c r="AA698" s="814">
        <v>3.2555754934632149E-2</v>
      </c>
      <c r="AB698" s="814"/>
      <c r="AC698" s="814"/>
      <c r="AD698" s="814"/>
      <c r="AE698" s="814"/>
      <c r="AF698" s="391"/>
      <c r="AG698" s="391"/>
      <c r="AH698" s="391"/>
      <c r="AI698" s="391"/>
      <c r="AJ698" s="391"/>
      <c r="AK698" s="391"/>
      <c r="AL698" s="391"/>
      <c r="AM698" s="295">
        <f>SUM(Y698:AL698)</f>
        <v>0.93417212385517046</v>
      </c>
    </row>
    <row r="699" spans="1:39" ht="15.5" outlineLevel="1">
      <c r="A699" s="497"/>
      <c r="B699" s="293" t="s">
        <v>310</v>
      </c>
      <c r="C699" s="841" t="s">
        <v>780</v>
      </c>
      <c r="D699" s="294">
        <v>6081.9926516017767</v>
      </c>
      <c r="E699" s="294">
        <f>E698/D698*D699</f>
        <v>6081.9926516017767</v>
      </c>
      <c r="F699" s="294">
        <f>F698/E698*E699</f>
        <v>6081.9926516017767</v>
      </c>
      <c r="G699" s="294"/>
      <c r="H699" s="294"/>
      <c r="I699" s="294"/>
      <c r="J699" s="294"/>
      <c r="K699" s="294"/>
      <c r="L699" s="294"/>
      <c r="M699" s="294"/>
      <c r="N699" s="294">
        <f>N698</f>
        <v>12</v>
      </c>
      <c r="O699" s="294">
        <v>0.81388090349075981</v>
      </c>
      <c r="P699" s="294">
        <f>E699/D699*O699</f>
        <v>0.81388090349075981</v>
      </c>
      <c r="Q699" s="294">
        <f>F699/E699*P699</f>
        <v>0.81388090349075981</v>
      </c>
      <c r="R699" s="294"/>
      <c r="S699" s="294"/>
      <c r="T699" s="294"/>
      <c r="U699" s="294"/>
      <c r="V699" s="294"/>
      <c r="W699" s="294"/>
      <c r="X699" s="294"/>
      <c r="Y699" s="816">
        <f>Y698</f>
        <v>0</v>
      </c>
      <c r="Z699" s="816">
        <v>0.54117781068458826</v>
      </c>
      <c r="AA699" s="816">
        <v>0.44444444444444448</v>
      </c>
      <c r="AB699" s="816">
        <f t="shared" ref="AB699:AL699" si="1114">AB698</f>
        <v>0</v>
      </c>
      <c r="AC699" s="816">
        <f t="shared" si="1114"/>
        <v>0</v>
      </c>
      <c r="AD699" s="816">
        <f t="shared" si="1114"/>
        <v>0</v>
      </c>
      <c r="AE699" s="816">
        <f t="shared" si="1114"/>
        <v>0</v>
      </c>
      <c r="AF699" s="816">
        <f t="shared" si="1114"/>
        <v>0</v>
      </c>
      <c r="AG699" s="816">
        <f t="shared" si="1114"/>
        <v>0</v>
      </c>
      <c r="AH699" s="816">
        <f t="shared" si="1114"/>
        <v>0</v>
      </c>
      <c r="AI699" s="816">
        <f t="shared" si="1114"/>
        <v>0</v>
      </c>
      <c r="AJ699" s="816">
        <f t="shared" si="1114"/>
        <v>0</v>
      </c>
      <c r="AK699" s="816">
        <f t="shared" si="1114"/>
        <v>0</v>
      </c>
      <c r="AL699" s="816">
        <f t="shared" si="1114"/>
        <v>0</v>
      </c>
      <c r="AM699" s="305"/>
    </row>
    <row r="700" spans="1:39" ht="15.5" outlineLevel="1">
      <c r="A700" s="497"/>
      <c r="B700" s="402"/>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388"/>
      <c r="Z700" s="399"/>
      <c r="AA700" s="399"/>
      <c r="AB700" s="399"/>
      <c r="AC700" s="399"/>
      <c r="AD700" s="399"/>
      <c r="AE700" s="399"/>
      <c r="AF700" s="399"/>
      <c r="AG700" s="399"/>
      <c r="AH700" s="399"/>
      <c r="AI700" s="399"/>
      <c r="AJ700" s="399"/>
      <c r="AK700" s="399"/>
      <c r="AL700" s="399"/>
      <c r="AM700" s="305"/>
    </row>
    <row r="701" spans="1:39" ht="15.5" hidden="1" outlineLevel="1">
      <c r="A701" s="497">
        <v>34</v>
      </c>
      <c r="B701" s="402" t="s">
        <v>126</v>
      </c>
      <c r="C701" s="290" t="s">
        <v>25</v>
      </c>
      <c r="D701" s="294"/>
      <c r="E701" s="294"/>
      <c r="F701" s="294"/>
      <c r="G701" s="294"/>
      <c r="H701" s="294"/>
      <c r="I701" s="294"/>
      <c r="J701" s="294"/>
      <c r="K701" s="294"/>
      <c r="L701" s="294"/>
      <c r="M701" s="294"/>
      <c r="N701" s="294">
        <v>0</v>
      </c>
      <c r="O701" s="294"/>
      <c r="P701" s="294"/>
      <c r="Q701" s="294"/>
      <c r="R701" s="294"/>
      <c r="S701" s="294"/>
      <c r="T701" s="294"/>
      <c r="U701" s="294"/>
      <c r="V701" s="294"/>
      <c r="W701" s="294"/>
      <c r="X701" s="294"/>
      <c r="Y701" s="400"/>
      <c r="Z701" s="386"/>
      <c r="AA701" s="386"/>
      <c r="AB701" s="386"/>
      <c r="AC701" s="386"/>
      <c r="AD701" s="386"/>
      <c r="AE701" s="386"/>
      <c r="AF701" s="391"/>
      <c r="AG701" s="391"/>
      <c r="AH701" s="391"/>
      <c r="AI701" s="391"/>
      <c r="AJ701" s="391"/>
      <c r="AK701" s="391"/>
      <c r="AL701" s="391"/>
      <c r="AM701" s="295">
        <f>SUM(Y701:AL701)</f>
        <v>0</v>
      </c>
    </row>
    <row r="702" spans="1:39" ht="15.5" hidden="1" outlineLevel="1">
      <c r="A702" s="497"/>
      <c r="B702" s="293" t="s">
        <v>310</v>
      </c>
      <c r="C702" s="290" t="s">
        <v>163</v>
      </c>
      <c r="D702" s="294"/>
      <c r="E702" s="294"/>
      <c r="F702" s="294"/>
      <c r="G702" s="294"/>
      <c r="H702" s="294"/>
      <c r="I702" s="294"/>
      <c r="J702" s="294"/>
      <c r="K702" s="294"/>
      <c r="L702" s="294"/>
      <c r="M702" s="294"/>
      <c r="N702" s="294">
        <f>N701</f>
        <v>0</v>
      </c>
      <c r="O702" s="294"/>
      <c r="P702" s="294"/>
      <c r="Q702" s="294"/>
      <c r="R702" s="294"/>
      <c r="S702" s="294"/>
      <c r="T702" s="294"/>
      <c r="U702" s="294"/>
      <c r="V702" s="294"/>
      <c r="W702" s="294"/>
      <c r="X702" s="294"/>
      <c r="Y702" s="387">
        <f>Y701</f>
        <v>0</v>
      </c>
      <c r="Z702" s="387">
        <f t="shared" ref="Z702" si="1115">Z701</f>
        <v>0</v>
      </c>
      <c r="AA702" s="387">
        <f t="shared" ref="AA702" si="1116">AA701</f>
        <v>0</v>
      </c>
      <c r="AB702" s="387">
        <f t="shared" ref="AB702" si="1117">AB701</f>
        <v>0</v>
      </c>
      <c r="AC702" s="387">
        <f t="shared" ref="AC702" si="1118">AC701</f>
        <v>0</v>
      </c>
      <c r="AD702" s="387">
        <f t="shared" ref="AD702" si="1119">AD701</f>
        <v>0</v>
      </c>
      <c r="AE702" s="387">
        <f t="shared" ref="AE702" si="1120">AE701</f>
        <v>0</v>
      </c>
      <c r="AF702" s="387">
        <f t="shared" ref="AF702" si="1121">AF701</f>
        <v>0</v>
      </c>
      <c r="AG702" s="387">
        <f t="shared" ref="AG702" si="1122">AG701</f>
        <v>0</v>
      </c>
      <c r="AH702" s="387">
        <f t="shared" ref="AH702" si="1123">AH701</f>
        <v>0</v>
      </c>
      <c r="AI702" s="387">
        <f t="shared" ref="AI702" si="1124">AI701</f>
        <v>0</v>
      </c>
      <c r="AJ702" s="387">
        <f t="shared" ref="AJ702" si="1125">AJ701</f>
        <v>0</v>
      </c>
      <c r="AK702" s="387">
        <f t="shared" ref="AK702" si="1126">AK701</f>
        <v>0</v>
      </c>
      <c r="AL702" s="387">
        <f t="shared" ref="AL702" si="1127">AL701</f>
        <v>0</v>
      </c>
      <c r="AM702" s="305"/>
    </row>
    <row r="703" spans="1:39" ht="15.5" hidden="1" outlineLevel="1">
      <c r="A703" s="497"/>
      <c r="B703" s="402"/>
      <c r="C703" s="290"/>
      <c r="D703" s="290"/>
      <c r="E703" s="290"/>
      <c r="F703" s="290"/>
      <c r="G703" s="290"/>
      <c r="H703" s="290"/>
      <c r="I703" s="290"/>
      <c r="J703" s="290"/>
      <c r="K703" s="290"/>
      <c r="L703" s="290"/>
      <c r="M703" s="290"/>
      <c r="N703" s="290"/>
      <c r="O703" s="290"/>
      <c r="P703" s="290"/>
      <c r="Q703" s="290"/>
      <c r="R703" s="290"/>
      <c r="S703" s="290"/>
      <c r="T703" s="290"/>
      <c r="U703" s="290"/>
      <c r="V703" s="290"/>
      <c r="W703" s="290"/>
      <c r="X703" s="290"/>
      <c r="Y703" s="388"/>
      <c r="Z703" s="399"/>
      <c r="AA703" s="399"/>
      <c r="AB703" s="399"/>
      <c r="AC703" s="399"/>
      <c r="AD703" s="399"/>
      <c r="AE703" s="399"/>
      <c r="AF703" s="399"/>
      <c r="AG703" s="399"/>
      <c r="AH703" s="399"/>
      <c r="AI703" s="399"/>
      <c r="AJ703" s="399"/>
      <c r="AK703" s="399"/>
      <c r="AL703" s="399"/>
      <c r="AM703" s="305"/>
    </row>
    <row r="704" spans="1:39" ht="15.5" hidden="1" outlineLevel="1">
      <c r="A704" s="497">
        <v>35</v>
      </c>
      <c r="B704" s="402" t="s">
        <v>127</v>
      </c>
      <c r="C704" s="290" t="s">
        <v>25</v>
      </c>
      <c r="D704" s="294"/>
      <c r="E704" s="294"/>
      <c r="F704" s="294"/>
      <c r="G704" s="294"/>
      <c r="H704" s="294"/>
      <c r="I704" s="294"/>
      <c r="J704" s="294"/>
      <c r="K704" s="294"/>
      <c r="L704" s="294"/>
      <c r="M704" s="294"/>
      <c r="N704" s="294">
        <v>0</v>
      </c>
      <c r="O704" s="294"/>
      <c r="P704" s="294"/>
      <c r="Q704" s="294"/>
      <c r="R704" s="294"/>
      <c r="S704" s="294"/>
      <c r="T704" s="294"/>
      <c r="U704" s="294"/>
      <c r="V704" s="294"/>
      <c r="W704" s="294"/>
      <c r="X704" s="294"/>
      <c r="Y704" s="400"/>
      <c r="Z704" s="386"/>
      <c r="AA704" s="386"/>
      <c r="AB704" s="386"/>
      <c r="AC704" s="386"/>
      <c r="AD704" s="386"/>
      <c r="AE704" s="386"/>
      <c r="AF704" s="391"/>
      <c r="AG704" s="391"/>
      <c r="AH704" s="391"/>
      <c r="AI704" s="391"/>
      <c r="AJ704" s="391"/>
      <c r="AK704" s="391"/>
      <c r="AL704" s="391"/>
      <c r="AM704" s="295">
        <f>SUM(Y704:AL704)</f>
        <v>0</v>
      </c>
    </row>
    <row r="705" spans="1:39" ht="15.5" hidden="1" outlineLevel="1">
      <c r="A705" s="497"/>
      <c r="B705" s="293" t="s">
        <v>310</v>
      </c>
      <c r="C705" s="290" t="s">
        <v>163</v>
      </c>
      <c r="D705" s="294"/>
      <c r="E705" s="294"/>
      <c r="F705" s="294"/>
      <c r="G705" s="294"/>
      <c r="H705" s="294"/>
      <c r="I705" s="294"/>
      <c r="J705" s="294"/>
      <c r="K705" s="294"/>
      <c r="L705" s="294"/>
      <c r="M705" s="294"/>
      <c r="N705" s="294">
        <f>N704</f>
        <v>0</v>
      </c>
      <c r="O705" s="294"/>
      <c r="P705" s="294"/>
      <c r="Q705" s="294"/>
      <c r="R705" s="294"/>
      <c r="S705" s="294"/>
      <c r="T705" s="294"/>
      <c r="U705" s="294"/>
      <c r="V705" s="294"/>
      <c r="W705" s="294"/>
      <c r="X705" s="294"/>
      <c r="Y705" s="387">
        <f>Y704</f>
        <v>0</v>
      </c>
      <c r="Z705" s="387">
        <f t="shared" ref="Z705" si="1128">Z704</f>
        <v>0</v>
      </c>
      <c r="AA705" s="387">
        <f t="shared" ref="AA705" si="1129">AA704</f>
        <v>0</v>
      </c>
      <c r="AB705" s="387">
        <f t="shared" ref="AB705" si="1130">AB704</f>
        <v>0</v>
      </c>
      <c r="AC705" s="387">
        <f t="shared" ref="AC705" si="1131">AC704</f>
        <v>0</v>
      </c>
      <c r="AD705" s="387">
        <f t="shared" ref="AD705" si="1132">AD704</f>
        <v>0</v>
      </c>
      <c r="AE705" s="387">
        <f t="shared" ref="AE705" si="1133">AE704</f>
        <v>0</v>
      </c>
      <c r="AF705" s="387">
        <f t="shared" ref="AF705" si="1134">AF704</f>
        <v>0</v>
      </c>
      <c r="AG705" s="387">
        <f t="shared" ref="AG705" si="1135">AG704</f>
        <v>0</v>
      </c>
      <c r="AH705" s="387">
        <f t="shared" ref="AH705" si="1136">AH704</f>
        <v>0</v>
      </c>
      <c r="AI705" s="387">
        <f t="shared" ref="AI705" si="1137">AI704</f>
        <v>0</v>
      </c>
      <c r="AJ705" s="387">
        <f t="shared" ref="AJ705" si="1138">AJ704</f>
        <v>0</v>
      </c>
      <c r="AK705" s="387">
        <f t="shared" ref="AK705" si="1139">AK704</f>
        <v>0</v>
      </c>
      <c r="AL705" s="387">
        <f t="shared" ref="AL705" si="1140">AL704</f>
        <v>0</v>
      </c>
      <c r="AM705" s="305"/>
    </row>
    <row r="706" spans="1:39" ht="15.5" hidden="1" outlineLevel="1">
      <c r="A706" s="497"/>
      <c r="B706" s="405"/>
      <c r="C706" s="290"/>
      <c r="D706" s="290"/>
      <c r="E706" s="290"/>
      <c r="F706" s="290"/>
      <c r="G706" s="290"/>
      <c r="H706" s="290"/>
      <c r="I706" s="290"/>
      <c r="J706" s="290"/>
      <c r="K706" s="290"/>
      <c r="L706" s="290"/>
      <c r="M706" s="290"/>
      <c r="N706" s="290"/>
      <c r="O706" s="290"/>
      <c r="P706" s="290"/>
      <c r="Q706" s="290"/>
      <c r="R706" s="290"/>
      <c r="S706" s="290"/>
      <c r="T706" s="290"/>
      <c r="U706" s="290"/>
      <c r="V706" s="290"/>
      <c r="W706" s="290"/>
      <c r="X706" s="290"/>
      <c r="Y706" s="388"/>
      <c r="Z706" s="399"/>
      <c r="AA706" s="399"/>
      <c r="AB706" s="399"/>
      <c r="AC706" s="399"/>
      <c r="AD706" s="399"/>
      <c r="AE706" s="399"/>
      <c r="AF706" s="399"/>
      <c r="AG706" s="399"/>
      <c r="AH706" s="399"/>
      <c r="AI706" s="399"/>
      <c r="AJ706" s="399"/>
      <c r="AK706" s="399"/>
      <c r="AL706" s="399"/>
      <c r="AM706" s="305"/>
    </row>
    <row r="707" spans="1:39" ht="15.5" hidden="1" outlineLevel="1">
      <c r="A707" s="497"/>
      <c r="B707" s="287" t="s">
        <v>501</v>
      </c>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388"/>
      <c r="Z707" s="399"/>
      <c r="AA707" s="399"/>
      <c r="AB707" s="399"/>
      <c r="AC707" s="399"/>
      <c r="AD707" s="399"/>
      <c r="AE707" s="399"/>
      <c r="AF707" s="399"/>
      <c r="AG707" s="399"/>
      <c r="AH707" s="399"/>
      <c r="AI707" s="399"/>
      <c r="AJ707" s="399"/>
      <c r="AK707" s="399"/>
      <c r="AL707" s="399"/>
      <c r="AM707" s="305"/>
    </row>
    <row r="708" spans="1:39" ht="46.5" hidden="1" outlineLevel="1">
      <c r="A708" s="497">
        <v>36</v>
      </c>
      <c r="B708" s="402" t="s">
        <v>128</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00"/>
      <c r="Z708" s="386"/>
      <c r="AA708" s="386"/>
      <c r="AB708" s="386"/>
      <c r="AC708" s="386"/>
      <c r="AD708" s="386"/>
      <c r="AE708" s="386"/>
      <c r="AF708" s="391"/>
      <c r="AG708" s="391"/>
      <c r="AH708" s="391"/>
      <c r="AI708" s="391"/>
      <c r="AJ708" s="391"/>
      <c r="AK708" s="391"/>
      <c r="AL708" s="391"/>
      <c r="AM708" s="295">
        <f>SUM(Y708:AL708)</f>
        <v>0</v>
      </c>
    </row>
    <row r="709" spans="1:39" ht="15.5" hidden="1" outlineLevel="1">
      <c r="A709" s="497"/>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387">
        <f>Y708</f>
        <v>0</v>
      </c>
      <c r="Z709" s="387">
        <f t="shared" ref="Z709" si="1141">Z708</f>
        <v>0</v>
      </c>
      <c r="AA709" s="387">
        <f t="shared" ref="AA709" si="1142">AA708</f>
        <v>0</v>
      </c>
      <c r="AB709" s="387">
        <f t="shared" ref="AB709" si="1143">AB708</f>
        <v>0</v>
      </c>
      <c r="AC709" s="387">
        <f t="shared" ref="AC709" si="1144">AC708</f>
        <v>0</v>
      </c>
      <c r="AD709" s="387">
        <f t="shared" ref="AD709" si="1145">AD708</f>
        <v>0</v>
      </c>
      <c r="AE709" s="387">
        <f t="shared" ref="AE709" si="1146">AE708</f>
        <v>0</v>
      </c>
      <c r="AF709" s="387">
        <f t="shared" ref="AF709" si="1147">AF708</f>
        <v>0</v>
      </c>
      <c r="AG709" s="387">
        <f t="shared" ref="AG709" si="1148">AG708</f>
        <v>0</v>
      </c>
      <c r="AH709" s="387">
        <f t="shared" ref="AH709" si="1149">AH708</f>
        <v>0</v>
      </c>
      <c r="AI709" s="387">
        <f t="shared" ref="AI709" si="1150">AI708</f>
        <v>0</v>
      </c>
      <c r="AJ709" s="387">
        <f t="shared" ref="AJ709" si="1151">AJ708</f>
        <v>0</v>
      </c>
      <c r="AK709" s="387">
        <f t="shared" ref="AK709" si="1152">AK708</f>
        <v>0</v>
      </c>
      <c r="AL709" s="387">
        <f t="shared" ref="AL709" si="1153">AL708</f>
        <v>0</v>
      </c>
      <c r="AM709" s="305"/>
    </row>
    <row r="710" spans="1:39" ht="15.5" hidden="1" outlineLevel="1">
      <c r="A710" s="497"/>
      <c r="B710" s="402"/>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388"/>
      <c r="Z710" s="399"/>
      <c r="AA710" s="399"/>
      <c r="AB710" s="399"/>
      <c r="AC710" s="399"/>
      <c r="AD710" s="399"/>
      <c r="AE710" s="399"/>
      <c r="AF710" s="399"/>
      <c r="AG710" s="399"/>
      <c r="AH710" s="399"/>
      <c r="AI710" s="399"/>
      <c r="AJ710" s="399"/>
      <c r="AK710" s="399"/>
      <c r="AL710" s="399"/>
      <c r="AM710" s="305"/>
    </row>
    <row r="711" spans="1:39" ht="31" hidden="1" outlineLevel="1">
      <c r="A711" s="497">
        <v>37</v>
      </c>
      <c r="B711" s="402" t="s">
        <v>129</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00"/>
      <c r="Z711" s="386"/>
      <c r="AA711" s="386"/>
      <c r="AB711" s="386"/>
      <c r="AC711" s="386"/>
      <c r="AD711" s="386"/>
      <c r="AE711" s="386"/>
      <c r="AF711" s="391"/>
      <c r="AG711" s="391"/>
      <c r="AH711" s="391"/>
      <c r="AI711" s="391"/>
      <c r="AJ711" s="391"/>
      <c r="AK711" s="391"/>
      <c r="AL711" s="391"/>
      <c r="AM711" s="295">
        <f>SUM(Y711:AL711)</f>
        <v>0</v>
      </c>
    </row>
    <row r="712" spans="1:39" ht="15.5" hidden="1" outlineLevel="1">
      <c r="A712" s="497"/>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387">
        <f>Y711</f>
        <v>0</v>
      </c>
      <c r="Z712" s="387">
        <f t="shared" ref="Z712" si="1154">Z711</f>
        <v>0</v>
      </c>
      <c r="AA712" s="387">
        <f t="shared" ref="AA712" si="1155">AA711</f>
        <v>0</v>
      </c>
      <c r="AB712" s="387">
        <f t="shared" ref="AB712" si="1156">AB711</f>
        <v>0</v>
      </c>
      <c r="AC712" s="387">
        <f t="shared" ref="AC712" si="1157">AC711</f>
        <v>0</v>
      </c>
      <c r="AD712" s="387">
        <f t="shared" ref="AD712" si="1158">AD711</f>
        <v>0</v>
      </c>
      <c r="AE712" s="387">
        <f t="shared" ref="AE712" si="1159">AE711</f>
        <v>0</v>
      </c>
      <c r="AF712" s="387">
        <f t="shared" ref="AF712" si="1160">AF711</f>
        <v>0</v>
      </c>
      <c r="AG712" s="387">
        <f t="shared" ref="AG712" si="1161">AG711</f>
        <v>0</v>
      </c>
      <c r="AH712" s="387">
        <f t="shared" ref="AH712" si="1162">AH711</f>
        <v>0</v>
      </c>
      <c r="AI712" s="387">
        <f t="shared" ref="AI712" si="1163">AI711</f>
        <v>0</v>
      </c>
      <c r="AJ712" s="387">
        <f t="shared" ref="AJ712" si="1164">AJ711</f>
        <v>0</v>
      </c>
      <c r="AK712" s="387">
        <f t="shared" ref="AK712" si="1165">AK711</f>
        <v>0</v>
      </c>
      <c r="AL712" s="387">
        <f t="shared" ref="AL712" si="1166">AL711</f>
        <v>0</v>
      </c>
      <c r="AM712" s="305"/>
    </row>
    <row r="713" spans="1:39" ht="15.5" hidden="1" outlineLevel="1">
      <c r="A713" s="497"/>
      <c r="B713" s="402"/>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388"/>
      <c r="Z713" s="399"/>
      <c r="AA713" s="399"/>
      <c r="AB713" s="399"/>
      <c r="AC713" s="399"/>
      <c r="AD713" s="399"/>
      <c r="AE713" s="399"/>
      <c r="AF713" s="399"/>
      <c r="AG713" s="399"/>
      <c r="AH713" s="399"/>
      <c r="AI713" s="399"/>
      <c r="AJ713" s="399"/>
      <c r="AK713" s="399"/>
      <c r="AL713" s="399"/>
      <c r="AM713" s="305"/>
    </row>
    <row r="714" spans="1:39" ht="15.5" hidden="1" outlineLevel="1">
      <c r="A714" s="497">
        <v>38</v>
      </c>
      <c r="B714" s="402" t="s">
        <v>130</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00"/>
      <c r="Z714" s="386"/>
      <c r="AA714" s="386"/>
      <c r="AB714" s="386"/>
      <c r="AC714" s="386"/>
      <c r="AD714" s="386"/>
      <c r="AE714" s="386"/>
      <c r="AF714" s="391"/>
      <c r="AG714" s="391"/>
      <c r="AH714" s="391"/>
      <c r="AI714" s="391"/>
      <c r="AJ714" s="391"/>
      <c r="AK714" s="391"/>
      <c r="AL714" s="391"/>
      <c r="AM714" s="295">
        <f>SUM(Y714:AL714)</f>
        <v>0</v>
      </c>
    </row>
    <row r="715" spans="1:39" ht="15.5" hidden="1" outlineLevel="1">
      <c r="A715" s="497"/>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387">
        <f>Y714</f>
        <v>0</v>
      </c>
      <c r="Z715" s="387">
        <f t="shared" ref="Z715" si="1167">Z714</f>
        <v>0</v>
      </c>
      <c r="AA715" s="387">
        <f t="shared" ref="AA715" si="1168">AA714</f>
        <v>0</v>
      </c>
      <c r="AB715" s="387">
        <f t="shared" ref="AB715" si="1169">AB714</f>
        <v>0</v>
      </c>
      <c r="AC715" s="387">
        <f t="shared" ref="AC715" si="1170">AC714</f>
        <v>0</v>
      </c>
      <c r="AD715" s="387">
        <f t="shared" ref="AD715" si="1171">AD714</f>
        <v>0</v>
      </c>
      <c r="AE715" s="387">
        <f t="shared" ref="AE715" si="1172">AE714</f>
        <v>0</v>
      </c>
      <c r="AF715" s="387">
        <f t="shared" ref="AF715" si="1173">AF714</f>
        <v>0</v>
      </c>
      <c r="AG715" s="387">
        <f t="shared" ref="AG715" si="1174">AG714</f>
        <v>0</v>
      </c>
      <c r="AH715" s="387">
        <f t="shared" ref="AH715" si="1175">AH714</f>
        <v>0</v>
      </c>
      <c r="AI715" s="387">
        <f t="shared" ref="AI715" si="1176">AI714</f>
        <v>0</v>
      </c>
      <c r="AJ715" s="387">
        <f t="shared" ref="AJ715" si="1177">AJ714</f>
        <v>0</v>
      </c>
      <c r="AK715" s="387">
        <f t="shared" ref="AK715" si="1178">AK714</f>
        <v>0</v>
      </c>
      <c r="AL715" s="387">
        <f t="shared" ref="AL715" si="1179">AL714</f>
        <v>0</v>
      </c>
      <c r="AM715" s="305"/>
    </row>
    <row r="716" spans="1:39" ht="15.5" hidden="1" outlineLevel="1">
      <c r="A716" s="497"/>
      <c r="B716" s="402"/>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388"/>
      <c r="Z716" s="399"/>
      <c r="AA716" s="399"/>
      <c r="AB716" s="399"/>
      <c r="AC716" s="399"/>
      <c r="AD716" s="399"/>
      <c r="AE716" s="399"/>
      <c r="AF716" s="399"/>
      <c r="AG716" s="399"/>
      <c r="AH716" s="399"/>
      <c r="AI716" s="399"/>
      <c r="AJ716" s="399"/>
      <c r="AK716" s="399"/>
      <c r="AL716" s="399"/>
      <c r="AM716" s="305"/>
    </row>
    <row r="717" spans="1:39" ht="31" hidden="1" outlineLevel="1">
      <c r="A717" s="497">
        <v>39</v>
      </c>
      <c r="B717" s="402" t="s">
        <v>131</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00"/>
      <c r="Z717" s="386"/>
      <c r="AA717" s="386"/>
      <c r="AB717" s="386"/>
      <c r="AC717" s="386"/>
      <c r="AD717" s="386"/>
      <c r="AE717" s="386"/>
      <c r="AF717" s="391"/>
      <c r="AG717" s="391"/>
      <c r="AH717" s="391"/>
      <c r="AI717" s="391"/>
      <c r="AJ717" s="391"/>
      <c r="AK717" s="391"/>
      <c r="AL717" s="391"/>
      <c r="AM717" s="295">
        <f>SUM(Y717:AL717)</f>
        <v>0</v>
      </c>
    </row>
    <row r="718" spans="1:39" ht="15.5" hidden="1" outlineLevel="1">
      <c r="A718" s="497"/>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387">
        <f>Y717</f>
        <v>0</v>
      </c>
      <c r="Z718" s="387">
        <f t="shared" ref="Z718" si="1180">Z717</f>
        <v>0</v>
      </c>
      <c r="AA718" s="387">
        <f t="shared" ref="AA718" si="1181">AA717</f>
        <v>0</v>
      </c>
      <c r="AB718" s="387">
        <f t="shared" ref="AB718" si="1182">AB717</f>
        <v>0</v>
      </c>
      <c r="AC718" s="387">
        <f t="shared" ref="AC718" si="1183">AC717</f>
        <v>0</v>
      </c>
      <c r="AD718" s="387">
        <f t="shared" ref="AD718" si="1184">AD717</f>
        <v>0</v>
      </c>
      <c r="AE718" s="387">
        <f t="shared" ref="AE718" si="1185">AE717</f>
        <v>0</v>
      </c>
      <c r="AF718" s="387">
        <f t="shared" ref="AF718" si="1186">AF717</f>
        <v>0</v>
      </c>
      <c r="AG718" s="387">
        <f t="shared" ref="AG718" si="1187">AG717</f>
        <v>0</v>
      </c>
      <c r="AH718" s="387">
        <f t="shared" ref="AH718" si="1188">AH717</f>
        <v>0</v>
      </c>
      <c r="AI718" s="387">
        <f t="shared" ref="AI718" si="1189">AI717</f>
        <v>0</v>
      </c>
      <c r="AJ718" s="387">
        <f t="shared" ref="AJ718" si="1190">AJ717</f>
        <v>0</v>
      </c>
      <c r="AK718" s="387">
        <f t="shared" ref="AK718" si="1191">AK717</f>
        <v>0</v>
      </c>
      <c r="AL718" s="387">
        <f t="shared" ref="AL718" si="1192">AL717</f>
        <v>0</v>
      </c>
      <c r="AM718" s="305"/>
    </row>
    <row r="719" spans="1:39" ht="15.5" hidden="1" outlineLevel="1">
      <c r="A719" s="497"/>
      <c r="B719" s="402"/>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388"/>
      <c r="Z719" s="399"/>
      <c r="AA719" s="399"/>
      <c r="AB719" s="399"/>
      <c r="AC719" s="399"/>
      <c r="AD719" s="399"/>
      <c r="AE719" s="399"/>
      <c r="AF719" s="399"/>
      <c r="AG719" s="399"/>
      <c r="AH719" s="399"/>
      <c r="AI719" s="399"/>
      <c r="AJ719" s="399"/>
      <c r="AK719" s="399"/>
      <c r="AL719" s="399"/>
      <c r="AM719" s="305"/>
    </row>
    <row r="720" spans="1:39" ht="31" hidden="1" outlineLevel="1">
      <c r="A720" s="497">
        <v>40</v>
      </c>
      <c r="B720" s="402" t="s">
        <v>132</v>
      </c>
      <c r="C720" s="290" t="s">
        <v>25</v>
      </c>
      <c r="D720" s="294"/>
      <c r="E720" s="294"/>
      <c r="F720" s="294"/>
      <c r="G720" s="294"/>
      <c r="H720" s="294"/>
      <c r="I720" s="294"/>
      <c r="J720" s="294"/>
      <c r="K720" s="294"/>
      <c r="L720" s="294"/>
      <c r="M720" s="294"/>
      <c r="N720" s="294">
        <v>12</v>
      </c>
      <c r="O720" s="294"/>
      <c r="P720" s="294"/>
      <c r="Q720" s="294"/>
      <c r="R720" s="294"/>
      <c r="S720" s="294"/>
      <c r="T720" s="294"/>
      <c r="U720" s="294"/>
      <c r="V720" s="294"/>
      <c r="W720" s="294"/>
      <c r="X720" s="294"/>
      <c r="Y720" s="400"/>
      <c r="Z720" s="386"/>
      <c r="AA720" s="386"/>
      <c r="AB720" s="386"/>
      <c r="AC720" s="386"/>
      <c r="AD720" s="386"/>
      <c r="AE720" s="386"/>
      <c r="AF720" s="391"/>
      <c r="AG720" s="391"/>
      <c r="AH720" s="391"/>
      <c r="AI720" s="391"/>
      <c r="AJ720" s="391"/>
      <c r="AK720" s="391"/>
      <c r="AL720" s="391"/>
      <c r="AM720" s="295">
        <f>SUM(Y720:AL720)</f>
        <v>0</v>
      </c>
    </row>
    <row r="721" spans="1:39" ht="15.5" hidden="1" outlineLevel="1">
      <c r="A721" s="497"/>
      <c r="B721" s="293" t="s">
        <v>310</v>
      </c>
      <c r="C721" s="290" t="s">
        <v>163</v>
      </c>
      <c r="D721" s="294"/>
      <c r="E721" s="294"/>
      <c r="F721" s="294"/>
      <c r="G721" s="294"/>
      <c r="H721" s="294"/>
      <c r="I721" s="294"/>
      <c r="J721" s="294"/>
      <c r="K721" s="294"/>
      <c r="L721" s="294"/>
      <c r="M721" s="294"/>
      <c r="N721" s="294">
        <f>N720</f>
        <v>12</v>
      </c>
      <c r="O721" s="294"/>
      <c r="P721" s="294"/>
      <c r="Q721" s="294"/>
      <c r="R721" s="294"/>
      <c r="S721" s="294"/>
      <c r="T721" s="294"/>
      <c r="U721" s="294"/>
      <c r="V721" s="294"/>
      <c r="W721" s="294"/>
      <c r="X721" s="294"/>
      <c r="Y721" s="387">
        <f>Y720</f>
        <v>0</v>
      </c>
      <c r="Z721" s="387">
        <f t="shared" ref="Z721" si="1193">Z720</f>
        <v>0</v>
      </c>
      <c r="AA721" s="387">
        <f t="shared" ref="AA721" si="1194">AA720</f>
        <v>0</v>
      </c>
      <c r="AB721" s="387">
        <f t="shared" ref="AB721" si="1195">AB720</f>
        <v>0</v>
      </c>
      <c r="AC721" s="387">
        <f t="shared" ref="AC721" si="1196">AC720</f>
        <v>0</v>
      </c>
      <c r="AD721" s="387">
        <f t="shared" ref="AD721" si="1197">AD720</f>
        <v>0</v>
      </c>
      <c r="AE721" s="387">
        <f t="shared" ref="AE721" si="1198">AE720</f>
        <v>0</v>
      </c>
      <c r="AF721" s="387">
        <f t="shared" ref="AF721" si="1199">AF720</f>
        <v>0</v>
      </c>
      <c r="AG721" s="387">
        <f t="shared" ref="AG721" si="1200">AG720</f>
        <v>0</v>
      </c>
      <c r="AH721" s="387">
        <f t="shared" ref="AH721" si="1201">AH720</f>
        <v>0</v>
      </c>
      <c r="AI721" s="387">
        <f t="shared" ref="AI721" si="1202">AI720</f>
        <v>0</v>
      </c>
      <c r="AJ721" s="387">
        <f t="shared" ref="AJ721" si="1203">AJ720</f>
        <v>0</v>
      </c>
      <c r="AK721" s="387">
        <f t="shared" ref="AK721" si="1204">AK720</f>
        <v>0</v>
      </c>
      <c r="AL721" s="387">
        <f t="shared" ref="AL721" si="1205">AL720</f>
        <v>0</v>
      </c>
      <c r="AM721" s="305"/>
    </row>
    <row r="722" spans="1:39" ht="15.5" hidden="1" outlineLevel="1">
      <c r="A722" s="497"/>
      <c r="B722" s="402"/>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388"/>
      <c r="Z722" s="399"/>
      <c r="AA722" s="399"/>
      <c r="AB722" s="399"/>
      <c r="AC722" s="399"/>
      <c r="AD722" s="399"/>
      <c r="AE722" s="399"/>
      <c r="AF722" s="399"/>
      <c r="AG722" s="399"/>
      <c r="AH722" s="399"/>
      <c r="AI722" s="399"/>
      <c r="AJ722" s="399"/>
      <c r="AK722" s="399"/>
      <c r="AL722" s="399"/>
      <c r="AM722" s="305"/>
    </row>
    <row r="723" spans="1:39" ht="46.5" hidden="1" outlineLevel="1">
      <c r="A723" s="497">
        <v>41</v>
      </c>
      <c r="B723" s="402" t="s">
        <v>133</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00"/>
      <c r="Z723" s="386"/>
      <c r="AA723" s="386"/>
      <c r="AB723" s="386"/>
      <c r="AC723" s="386"/>
      <c r="AD723" s="386"/>
      <c r="AE723" s="386"/>
      <c r="AF723" s="391"/>
      <c r="AG723" s="391"/>
      <c r="AH723" s="391"/>
      <c r="AI723" s="391"/>
      <c r="AJ723" s="391"/>
      <c r="AK723" s="391"/>
      <c r="AL723" s="391"/>
      <c r="AM723" s="295">
        <f>SUM(Y723:AL723)</f>
        <v>0</v>
      </c>
    </row>
    <row r="724" spans="1:39" ht="15.5" hidden="1" outlineLevel="1">
      <c r="A724" s="497"/>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387">
        <f>Y723</f>
        <v>0</v>
      </c>
      <c r="Z724" s="387">
        <f t="shared" ref="Z724" si="1206">Z723</f>
        <v>0</v>
      </c>
      <c r="AA724" s="387">
        <f t="shared" ref="AA724" si="1207">AA723</f>
        <v>0</v>
      </c>
      <c r="AB724" s="387">
        <f t="shared" ref="AB724" si="1208">AB723</f>
        <v>0</v>
      </c>
      <c r="AC724" s="387">
        <f t="shared" ref="AC724" si="1209">AC723</f>
        <v>0</v>
      </c>
      <c r="AD724" s="387">
        <f t="shared" ref="AD724" si="1210">AD723</f>
        <v>0</v>
      </c>
      <c r="AE724" s="387">
        <f t="shared" ref="AE724" si="1211">AE723</f>
        <v>0</v>
      </c>
      <c r="AF724" s="387">
        <f t="shared" ref="AF724" si="1212">AF723</f>
        <v>0</v>
      </c>
      <c r="AG724" s="387">
        <f t="shared" ref="AG724" si="1213">AG723</f>
        <v>0</v>
      </c>
      <c r="AH724" s="387">
        <f t="shared" ref="AH724" si="1214">AH723</f>
        <v>0</v>
      </c>
      <c r="AI724" s="387">
        <f t="shared" ref="AI724" si="1215">AI723</f>
        <v>0</v>
      </c>
      <c r="AJ724" s="387">
        <f t="shared" ref="AJ724" si="1216">AJ723</f>
        <v>0</v>
      </c>
      <c r="AK724" s="387">
        <f t="shared" ref="AK724" si="1217">AK723</f>
        <v>0</v>
      </c>
      <c r="AL724" s="387">
        <f t="shared" ref="AL724" si="1218">AL723</f>
        <v>0</v>
      </c>
      <c r="AM724" s="305"/>
    </row>
    <row r="725" spans="1:39" ht="15.5" hidden="1" outlineLevel="1">
      <c r="A725" s="497"/>
      <c r="B725" s="402"/>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388"/>
      <c r="Z725" s="399"/>
      <c r="AA725" s="399"/>
      <c r="AB725" s="399"/>
      <c r="AC725" s="399"/>
      <c r="AD725" s="399"/>
      <c r="AE725" s="399"/>
      <c r="AF725" s="399"/>
      <c r="AG725" s="399"/>
      <c r="AH725" s="399"/>
      <c r="AI725" s="399"/>
      <c r="AJ725" s="399"/>
      <c r="AK725" s="399"/>
      <c r="AL725" s="399"/>
      <c r="AM725" s="305"/>
    </row>
    <row r="726" spans="1:39" ht="31" hidden="1" outlineLevel="1">
      <c r="A726" s="497">
        <v>42</v>
      </c>
      <c r="B726" s="402" t="s">
        <v>134</v>
      </c>
      <c r="C726" s="290" t="s">
        <v>25</v>
      </c>
      <c r="D726" s="294"/>
      <c r="E726" s="294"/>
      <c r="F726" s="294"/>
      <c r="G726" s="294"/>
      <c r="H726" s="294"/>
      <c r="I726" s="294"/>
      <c r="J726" s="294"/>
      <c r="K726" s="294"/>
      <c r="L726" s="294"/>
      <c r="M726" s="294"/>
      <c r="N726" s="290"/>
      <c r="O726" s="294"/>
      <c r="P726" s="294"/>
      <c r="Q726" s="294"/>
      <c r="R726" s="294"/>
      <c r="S726" s="294"/>
      <c r="T726" s="294"/>
      <c r="U726" s="294"/>
      <c r="V726" s="294"/>
      <c r="W726" s="294"/>
      <c r="X726" s="294"/>
      <c r="Y726" s="400"/>
      <c r="Z726" s="386"/>
      <c r="AA726" s="386"/>
      <c r="AB726" s="386"/>
      <c r="AC726" s="386"/>
      <c r="AD726" s="386"/>
      <c r="AE726" s="386"/>
      <c r="AF726" s="391"/>
      <c r="AG726" s="391"/>
      <c r="AH726" s="391"/>
      <c r="AI726" s="391"/>
      <c r="AJ726" s="391"/>
      <c r="AK726" s="391"/>
      <c r="AL726" s="391"/>
      <c r="AM726" s="295">
        <f>SUM(Y726:AL726)</f>
        <v>0</v>
      </c>
    </row>
    <row r="727" spans="1:39" ht="15.5" hidden="1" outlineLevel="1">
      <c r="A727" s="497"/>
      <c r="B727" s="293" t="s">
        <v>310</v>
      </c>
      <c r="C727" s="290" t="s">
        <v>163</v>
      </c>
      <c r="D727" s="294"/>
      <c r="E727" s="294"/>
      <c r="F727" s="294"/>
      <c r="G727" s="294"/>
      <c r="H727" s="294"/>
      <c r="I727" s="294"/>
      <c r="J727" s="294"/>
      <c r="K727" s="294"/>
      <c r="L727" s="294"/>
      <c r="M727" s="294"/>
      <c r="N727" s="437"/>
      <c r="O727" s="294"/>
      <c r="P727" s="294"/>
      <c r="Q727" s="294"/>
      <c r="R727" s="294"/>
      <c r="S727" s="294"/>
      <c r="T727" s="294"/>
      <c r="U727" s="294"/>
      <c r="V727" s="294"/>
      <c r="W727" s="294"/>
      <c r="X727" s="294"/>
      <c r="Y727" s="387">
        <f>Y726</f>
        <v>0</v>
      </c>
      <c r="Z727" s="387">
        <f t="shared" ref="Z727" si="1219">Z726</f>
        <v>0</v>
      </c>
      <c r="AA727" s="387">
        <f t="shared" ref="AA727" si="1220">AA726</f>
        <v>0</v>
      </c>
      <c r="AB727" s="387">
        <f t="shared" ref="AB727" si="1221">AB726</f>
        <v>0</v>
      </c>
      <c r="AC727" s="387">
        <f t="shared" ref="AC727" si="1222">AC726</f>
        <v>0</v>
      </c>
      <c r="AD727" s="387">
        <f t="shared" ref="AD727" si="1223">AD726</f>
        <v>0</v>
      </c>
      <c r="AE727" s="387">
        <f t="shared" ref="AE727" si="1224">AE726</f>
        <v>0</v>
      </c>
      <c r="AF727" s="387">
        <f t="shared" ref="AF727" si="1225">AF726</f>
        <v>0</v>
      </c>
      <c r="AG727" s="387">
        <f t="shared" ref="AG727" si="1226">AG726</f>
        <v>0</v>
      </c>
      <c r="AH727" s="387">
        <f t="shared" ref="AH727" si="1227">AH726</f>
        <v>0</v>
      </c>
      <c r="AI727" s="387">
        <f t="shared" ref="AI727" si="1228">AI726</f>
        <v>0</v>
      </c>
      <c r="AJ727" s="387">
        <f t="shared" ref="AJ727" si="1229">AJ726</f>
        <v>0</v>
      </c>
      <c r="AK727" s="387">
        <f t="shared" ref="AK727" si="1230">AK726</f>
        <v>0</v>
      </c>
      <c r="AL727" s="387">
        <f t="shared" ref="AL727" si="1231">AL726</f>
        <v>0</v>
      </c>
      <c r="AM727" s="305"/>
    </row>
    <row r="728" spans="1:39" ht="15.5" hidden="1" outlineLevel="1">
      <c r="A728" s="497"/>
      <c r="B728" s="402"/>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388"/>
      <c r="Z728" s="399"/>
      <c r="AA728" s="399"/>
      <c r="AB728" s="399"/>
      <c r="AC728" s="399"/>
      <c r="AD728" s="399"/>
      <c r="AE728" s="399"/>
      <c r="AF728" s="399"/>
      <c r="AG728" s="399"/>
      <c r="AH728" s="399"/>
      <c r="AI728" s="399"/>
      <c r="AJ728" s="399"/>
      <c r="AK728" s="399"/>
      <c r="AL728" s="399"/>
      <c r="AM728" s="305"/>
    </row>
    <row r="729" spans="1:39" ht="15.5" hidden="1" outlineLevel="1">
      <c r="A729" s="497">
        <v>43</v>
      </c>
      <c r="B729" s="402" t="s">
        <v>135</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00"/>
      <c r="Z729" s="386"/>
      <c r="AA729" s="386"/>
      <c r="AB729" s="386"/>
      <c r="AC729" s="386"/>
      <c r="AD729" s="386"/>
      <c r="AE729" s="386"/>
      <c r="AF729" s="391"/>
      <c r="AG729" s="391"/>
      <c r="AH729" s="391"/>
      <c r="AI729" s="391"/>
      <c r="AJ729" s="391"/>
      <c r="AK729" s="391"/>
      <c r="AL729" s="391"/>
      <c r="AM729" s="295">
        <f>SUM(Y729:AL729)</f>
        <v>0</v>
      </c>
    </row>
    <row r="730" spans="1:39" ht="15.5" hidden="1" outlineLevel="1">
      <c r="A730" s="497"/>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387">
        <f>Y729</f>
        <v>0</v>
      </c>
      <c r="Z730" s="387">
        <f t="shared" ref="Z730" si="1232">Z729</f>
        <v>0</v>
      </c>
      <c r="AA730" s="387">
        <f t="shared" ref="AA730" si="1233">AA729</f>
        <v>0</v>
      </c>
      <c r="AB730" s="387">
        <f t="shared" ref="AB730" si="1234">AB729</f>
        <v>0</v>
      </c>
      <c r="AC730" s="387">
        <f t="shared" ref="AC730" si="1235">AC729</f>
        <v>0</v>
      </c>
      <c r="AD730" s="387">
        <f t="shared" ref="AD730" si="1236">AD729</f>
        <v>0</v>
      </c>
      <c r="AE730" s="387">
        <f t="shared" ref="AE730" si="1237">AE729</f>
        <v>0</v>
      </c>
      <c r="AF730" s="387">
        <f t="shared" ref="AF730" si="1238">AF729</f>
        <v>0</v>
      </c>
      <c r="AG730" s="387">
        <f t="shared" ref="AG730" si="1239">AG729</f>
        <v>0</v>
      </c>
      <c r="AH730" s="387">
        <f t="shared" ref="AH730" si="1240">AH729</f>
        <v>0</v>
      </c>
      <c r="AI730" s="387">
        <f t="shared" ref="AI730" si="1241">AI729</f>
        <v>0</v>
      </c>
      <c r="AJ730" s="387">
        <f t="shared" ref="AJ730" si="1242">AJ729</f>
        <v>0</v>
      </c>
      <c r="AK730" s="387">
        <f t="shared" ref="AK730" si="1243">AK729</f>
        <v>0</v>
      </c>
      <c r="AL730" s="387">
        <f t="shared" ref="AL730" si="1244">AL729</f>
        <v>0</v>
      </c>
      <c r="AM730" s="305"/>
    </row>
    <row r="731" spans="1:39" ht="15.5" hidden="1" outlineLevel="1">
      <c r="A731" s="497"/>
      <c r="B731" s="402"/>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388"/>
      <c r="Z731" s="399"/>
      <c r="AA731" s="399"/>
      <c r="AB731" s="399"/>
      <c r="AC731" s="399"/>
      <c r="AD731" s="399"/>
      <c r="AE731" s="399"/>
      <c r="AF731" s="399"/>
      <c r="AG731" s="399"/>
      <c r="AH731" s="399"/>
      <c r="AI731" s="399"/>
      <c r="AJ731" s="399"/>
      <c r="AK731" s="399"/>
      <c r="AL731" s="399"/>
      <c r="AM731" s="305"/>
    </row>
    <row r="732" spans="1:39" ht="46.5" hidden="1" outlineLevel="1">
      <c r="A732" s="497">
        <v>44</v>
      </c>
      <c r="B732" s="402" t="s">
        <v>136</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00"/>
      <c r="Z732" s="386"/>
      <c r="AA732" s="386"/>
      <c r="AB732" s="386"/>
      <c r="AC732" s="386"/>
      <c r="AD732" s="386"/>
      <c r="AE732" s="386"/>
      <c r="AF732" s="391"/>
      <c r="AG732" s="391"/>
      <c r="AH732" s="391"/>
      <c r="AI732" s="391"/>
      <c r="AJ732" s="391"/>
      <c r="AK732" s="391"/>
      <c r="AL732" s="391"/>
      <c r="AM732" s="295">
        <f>SUM(Y732:AL732)</f>
        <v>0</v>
      </c>
    </row>
    <row r="733" spans="1:39" ht="15.5" hidden="1" outlineLevel="1">
      <c r="A733" s="497"/>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387">
        <f>Y732</f>
        <v>0</v>
      </c>
      <c r="Z733" s="387">
        <f t="shared" ref="Z733" si="1245">Z732</f>
        <v>0</v>
      </c>
      <c r="AA733" s="387">
        <f t="shared" ref="AA733" si="1246">AA732</f>
        <v>0</v>
      </c>
      <c r="AB733" s="387">
        <f t="shared" ref="AB733" si="1247">AB732</f>
        <v>0</v>
      </c>
      <c r="AC733" s="387">
        <f t="shared" ref="AC733" si="1248">AC732</f>
        <v>0</v>
      </c>
      <c r="AD733" s="387">
        <f t="shared" ref="AD733" si="1249">AD732</f>
        <v>0</v>
      </c>
      <c r="AE733" s="387">
        <f t="shared" ref="AE733" si="1250">AE732</f>
        <v>0</v>
      </c>
      <c r="AF733" s="387">
        <f t="shared" ref="AF733" si="1251">AF732</f>
        <v>0</v>
      </c>
      <c r="AG733" s="387">
        <f t="shared" ref="AG733" si="1252">AG732</f>
        <v>0</v>
      </c>
      <c r="AH733" s="387">
        <f t="shared" ref="AH733" si="1253">AH732</f>
        <v>0</v>
      </c>
      <c r="AI733" s="387">
        <f t="shared" ref="AI733" si="1254">AI732</f>
        <v>0</v>
      </c>
      <c r="AJ733" s="387">
        <f t="shared" ref="AJ733" si="1255">AJ732</f>
        <v>0</v>
      </c>
      <c r="AK733" s="387">
        <f t="shared" ref="AK733" si="1256">AK732</f>
        <v>0</v>
      </c>
      <c r="AL733" s="387">
        <f t="shared" ref="AL733" si="1257">AL732</f>
        <v>0</v>
      </c>
      <c r="AM733" s="305"/>
    </row>
    <row r="734" spans="1:39" ht="15.5" hidden="1" outlineLevel="1">
      <c r="A734" s="497"/>
      <c r="B734" s="402"/>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388"/>
      <c r="Z734" s="399"/>
      <c r="AA734" s="399"/>
      <c r="AB734" s="399"/>
      <c r="AC734" s="399"/>
      <c r="AD734" s="399"/>
      <c r="AE734" s="399"/>
      <c r="AF734" s="399"/>
      <c r="AG734" s="399"/>
      <c r="AH734" s="399"/>
      <c r="AI734" s="399"/>
      <c r="AJ734" s="399"/>
      <c r="AK734" s="399"/>
      <c r="AL734" s="399"/>
      <c r="AM734" s="305"/>
    </row>
    <row r="735" spans="1:39" ht="31" hidden="1" outlineLevel="1">
      <c r="A735" s="497">
        <v>45</v>
      </c>
      <c r="B735" s="402" t="s">
        <v>137</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00"/>
      <c r="Z735" s="386"/>
      <c r="AA735" s="386"/>
      <c r="AB735" s="386"/>
      <c r="AC735" s="386"/>
      <c r="AD735" s="386"/>
      <c r="AE735" s="386"/>
      <c r="AF735" s="391"/>
      <c r="AG735" s="391"/>
      <c r="AH735" s="391"/>
      <c r="AI735" s="391"/>
      <c r="AJ735" s="391"/>
      <c r="AK735" s="391"/>
      <c r="AL735" s="391"/>
      <c r="AM735" s="295">
        <f>SUM(Y735:AL735)</f>
        <v>0</v>
      </c>
    </row>
    <row r="736" spans="1:39" ht="15.5" hidden="1" outlineLevel="1">
      <c r="A736" s="497"/>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387">
        <f>Y735</f>
        <v>0</v>
      </c>
      <c r="Z736" s="387">
        <f t="shared" ref="Z736" si="1258">Z735</f>
        <v>0</v>
      </c>
      <c r="AA736" s="387">
        <f t="shared" ref="AA736" si="1259">AA735</f>
        <v>0</v>
      </c>
      <c r="AB736" s="387">
        <f t="shared" ref="AB736" si="1260">AB735</f>
        <v>0</v>
      </c>
      <c r="AC736" s="387">
        <f t="shared" ref="AC736" si="1261">AC735</f>
        <v>0</v>
      </c>
      <c r="AD736" s="387">
        <f t="shared" ref="AD736" si="1262">AD735</f>
        <v>0</v>
      </c>
      <c r="AE736" s="387">
        <f t="shared" ref="AE736" si="1263">AE735</f>
        <v>0</v>
      </c>
      <c r="AF736" s="387">
        <f t="shared" ref="AF736" si="1264">AF735</f>
        <v>0</v>
      </c>
      <c r="AG736" s="387">
        <f t="shared" ref="AG736" si="1265">AG735</f>
        <v>0</v>
      </c>
      <c r="AH736" s="387">
        <f t="shared" ref="AH736" si="1266">AH735</f>
        <v>0</v>
      </c>
      <c r="AI736" s="387">
        <f t="shared" ref="AI736" si="1267">AI735</f>
        <v>0</v>
      </c>
      <c r="AJ736" s="387">
        <f t="shared" ref="AJ736" si="1268">AJ735</f>
        <v>0</v>
      </c>
      <c r="AK736" s="387">
        <f t="shared" ref="AK736" si="1269">AK735</f>
        <v>0</v>
      </c>
      <c r="AL736" s="387">
        <f t="shared" ref="AL736" si="1270">AL735</f>
        <v>0</v>
      </c>
      <c r="AM736" s="305"/>
    </row>
    <row r="737" spans="1:40" ht="15.5" hidden="1" outlineLevel="1">
      <c r="A737" s="497"/>
      <c r="B737" s="402"/>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388"/>
      <c r="Z737" s="399"/>
      <c r="AA737" s="399"/>
      <c r="AB737" s="399"/>
      <c r="AC737" s="399"/>
      <c r="AD737" s="399"/>
      <c r="AE737" s="399"/>
      <c r="AF737" s="399"/>
      <c r="AG737" s="399"/>
      <c r="AH737" s="399"/>
      <c r="AI737" s="399"/>
      <c r="AJ737" s="399"/>
      <c r="AK737" s="399"/>
      <c r="AL737" s="399"/>
      <c r="AM737" s="305"/>
    </row>
    <row r="738" spans="1:40" ht="31" hidden="1" outlineLevel="1">
      <c r="A738" s="497">
        <v>46</v>
      </c>
      <c r="B738" s="402" t="s">
        <v>138</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00"/>
      <c r="Z738" s="386"/>
      <c r="AA738" s="386"/>
      <c r="AB738" s="386"/>
      <c r="AC738" s="386"/>
      <c r="AD738" s="386"/>
      <c r="AE738" s="386"/>
      <c r="AF738" s="391"/>
      <c r="AG738" s="391"/>
      <c r="AH738" s="391"/>
      <c r="AI738" s="391"/>
      <c r="AJ738" s="391"/>
      <c r="AK738" s="391"/>
      <c r="AL738" s="391"/>
      <c r="AM738" s="295">
        <f>SUM(Y738:AL738)</f>
        <v>0</v>
      </c>
    </row>
    <row r="739" spans="1:40" ht="15.5" hidden="1" outlineLevel="1">
      <c r="A739" s="497"/>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387">
        <f>Y738</f>
        <v>0</v>
      </c>
      <c r="Z739" s="387">
        <f t="shared" ref="Z739" si="1271">Z738</f>
        <v>0</v>
      </c>
      <c r="AA739" s="387">
        <f t="shared" ref="AA739" si="1272">AA738</f>
        <v>0</v>
      </c>
      <c r="AB739" s="387">
        <f t="shared" ref="AB739" si="1273">AB738</f>
        <v>0</v>
      </c>
      <c r="AC739" s="387">
        <f t="shared" ref="AC739" si="1274">AC738</f>
        <v>0</v>
      </c>
      <c r="AD739" s="387">
        <f t="shared" ref="AD739" si="1275">AD738</f>
        <v>0</v>
      </c>
      <c r="AE739" s="387">
        <f t="shared" ref="AE739" si="1276">AE738</f>
        <v>0</v>
      </c>
      <c r="AF739" s="387">
        <f t="shared" ref="AF739" si="1277">AF738</f>
        <v>0</v>
      </c>
      <c r="AG739" s="387">
        <f t="shared" ref="AG739" si="1278">AG738</f>
        <v>0</v>
      </c>
      <c r="AH739" s="387">
        <f t="shared" ref="AH739" si="1279">AH738</f>
        <v>0</v>
      </c>
      <c r="AI739" s="387">
        <f t="shared" ref="AI739" si="1280">AI738</f>
        <v>0</v>
      </c>
      <c r="AJ739" s="387">
        <f t="shared" ref="AJ739" si="1281">AJ738</f>
        <v>0</v>
      </c>
      <c r="AK739" s="387">
        <f t="shared" ref="AK739" si="1282">AK738</f>
        <v>0</v>
      </c>
      <c r="AL739" s="387">
        <f t="shared" ref="AL739" si="1283">AL738</f>
        <v>0</v>
      </c>
      <c r="AM739" s="305"/>
    </row>
    <row r="740" spans="1:40" ht="15.5" hidden="1" outlineLevel="1">
      <c r="A740" s="497"/>
      <c r="B740" s="402"/>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388"/>
      <c r="Z740" s="399"/>
      <c r="AA740" s="399"/>
      <c r="AB740" s="399"/>
      <c r="AC740" s="399"/>
      <c r="AD740" s="399"/>
      <c r="AE740" s="399"/>
      <c r="AF740" s="399"/>
      <c r="AG740" s="399"/>
      <c r="AH740" s="399"/>
      <c r="AI740" s="399"/>
      <c r="AJ740" s="399"/>
      <c r="AK740" s="399"/>
      <c r="AL740" s="399"/>
      <c r="AM740" s="305"/>
    </row>
    <row r="741" spans="1:40" ht="31" hidden="1" outlineLevel="1">
      <c r="A741" s="497">
        <v>47</v>
      </c>
      <c r="B741" s="402" t="s">
        <v>139</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00"/>
      <c r="Z741" s="386"/>
      <c r="AA741" s="386"/>
      <c r="AB741" s="386"/>
      <c r="AC741" s="386"/>
      <c r="AD741" s="386"/>
      <c r="AE741" s="386"/>
      <c r="AF741" s="391"/>
      <c r="AG741" s="391"/>
      <c r="AH741" s="391"/>
      <c r="AI741" s="391"/>
      <c r="AJ741" s="391"/>
      <c r="AK741" s="391"/>
      <c r="AL741" s="391"/>
      <c r="AM741" s="295">
        <f>SUM(Y741:AL741)</f>
        <v>0</v>
      </c>
    </row>
    <row r="742" spans="1:40" ht="15.5" hidden="1" outlineLevel="1">
      <c r="A742" s="497"/>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387">
        <f>Y741</f>
        <v>0</v>
      </c>
      <c r="Z742" s="387">
        <f t="shared" ref="Z742" si="1284">Z741</f>
        <v>0</v>
      </c>
      <c r="AA742" s="387">
        <f t="shared" ref="AA742" si="1285">AA741</f>
        <v>0</v>
      </c>
      <c r="AB742" s="387">
        <f t="shared" ref="AB742" si="1286">AB741</f>
        <v>0</v>
      </c>
      <c r="AC742" s="387">
        <f t="shared" ref="AC742" si="1287">AC741</f>
        <v>0</v>
      </c>
      <c r="AD742" s="387">
        <f t="shared" ref="AD742" si="1288">AD741</f>
        <v>0</v>
      </c>
      <c r="AE742" s="387">
        <f t="shared" ref="AE742" si="1289">AE741</f>
        <v>0</v>
      </c>
      <c r="AF742" s="387">
        <f t="shared" ref="AF742" si="1290">AF741</f>
        <v>0</v>
      </c>
      <c r="AG742" s="387">
        <f t="shared" ref="AG742" si="1291">AG741</f>
        <v>0</v>
      </c>
      <c r="AH742" s="387">
        <f t="shared" ref="AH742" si="1292">AH741</f>
        <v>0</v>
      </c>
      <c r="AI742" s="387">
        <f t="shared" ref="AI742" si="1293">AI741</f>
        <v>0</v>
      </c>
      <c r="AJ742" s="387">
        <f t="shared" ref="AJ742" si="1294">AJ741</f>
        <v>0</v>
      </c>
      <c r="AK742" s="387">
        <f t="shared" ref="AK742" si="1295">AK741</f>
        <v>0</v>
      </c>
      <c r="AL742" s="387">
        <f t="shared" ref="AL742" si="1296">AL741</f>
        <v>0</v>
      </c>
      <c r="AM742" s="305"/>
    </row>
    <row r="743" spans="1:40" ht="15.5" hidden="1" outlineLevel="1">
      <c r="A743" s="497"/>
      <c r="B743" s="402"/>
      <c r="C743" s="290"/>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388"/>
      <c r="Z743" s="399"/>
      <c r="AA743" s="399"/>
      <c r="AB743" s="399"/>
      <c r="AC743" s="399"/>
      <c r="AD743" s="399"/>
      <c r="AE743" s="399"/>
      <c r="AF743" s="399"/>
      <c r="AG743" s="399"/>
      <c r="AH743" s="399"/>
      <c r="AI743" s="399"/>
      <c r="AJ743" s="399"/>
      <c r="AK743" s="399"/>
      <c r="AL743" s="399"/>
      <c r="AM743" s="305"/>
    </row>
    <row r="744" spans="1:40" ht="15.5">
      <c r="B744" s="323" t="s">
        <v>311</v>
      </c>
      <c r="C744" s="325"/>
      <c r="D744" s="325">
        <f>SUM(D587:D743)</f>
        <v>13452928.468148818</v>
      </c>
      <c r="E744" s="325">
        <f>SUM(E587:E743)</f>
        <v>13371683.28593771</v>
      </c>
      <c r="F744" s="325">
        <f>SUM(F587:F743)</f>
        <v>13290438.103726605</v>
      </c>
      <c r="G744" s="325"/>
      <c r="H744" s="325"/>
      <c r="I744" s="325"/>
      <c r="J744" s="325"/>
      <c r="K744" s="325"/>
      <c r="L744" s="325"/>
      <c r="M744" s="325"/>
      <c r="N744" s="325"/>
      <c r="O744" s="325">
        <f>SUM(O587:O743)</f>
        <v>2420.6873296711342</v>
      </c>
      <c r="P744" s="325">
        <f>SUM(P587:P743)</f>
        <v>2407.9031738186914</v>
      </c>
      <c r="Q744" s="325">
        <f>SUM(Q587:Q743)</f>
        <v>2391.1953178612066</v>
      </c>
      <c r="R744" s="325"/>
      <c r="S744" s="325"/>
      <c r="T744" s="325"/>
      <c r="U744" s="325"/>
      <c r="V744" s="325"/>
      <c r="W744" s="325"/>
      <c r="X744" s="325"/>
      <c r="Y744" s="325">
        <f>IF(Y585="kWh",SUMPRODUCT(D587:D743,Y587:Y743))</f>
        <v>1672395.5441361193</v>
      </c>
      <c r="Z744" s="325">
        <f>IF(Z585="kWh",SUMPRODUCT(D587:D743,Z587:Z743))</f>
        <v>1765452.7466456883</v>
      </c>
      <c r="AA744" s="325">
        <f>IF(AA585="kw",SUMPRODUCT(N587:N743,O587:O743,AA587:AA743),SUMPRODUCT(D587:D743,AA587:AA743))</f>
        <v>18806.64328276704</v>
      </c>
      <c r="AB744" s="325">
        <f>IF(AB585="kw",SUMPRODUCT(N587:N743,O587:O743,AB587:AB743),SUMPRODUCT(D587:D743,AB587:AB743))</f>
        <v>0</v>
      </c>
      <c r="AC744" s="325">
        <f>IF(AC585="kw",SUMPRODUCT(N587:N743,O587:O743,AC587:AC743),SUMPRODUCT(D587:D743,AC587:AC743))</f>
        <v>65.918161764705886</v>
      </c>
      <c r="AD744" s="325">
        <f>IF(AD585="kw",SUMPRODUCT(N587:N743,O587:O743,AD587:AD743),SUMPRODUCT(D587:D743,AD587:AD743))</f>
        <v>647850.06563352176</v>
      </c>
      <c r="AE744" s="325">
        <f>IF(AE585="kw",SUMPRODUCT(N587:N743,O587:O743,AE587:AE743),SUMPRODUCT(D587:D743,AE587:AE743))</f>
        <v>272503.00087152381</v>
      </c>
      <c r="AF744" s="325">
        <f>IF(AF585="kw",SUMPRODUCT(N587:N743,O587:O743,AF587:AF743),SUMPRODUCT(D587:D743,AF587:AF743))</f>
        <v>2532.801032981647</v>
      </c>
      <c r="AG744" s="325">
        <f>IF(AG585="kw",SUMPRODUCT(N587:N743,O587:O743,AG587:AG743),SUMPRODUCT(D587:D743,AG587:AG743))</f>
        <v>0</v>
      </c>
      <c r="AH744" s="325">
        <f>IF(AH585="kw",SUMPRODUCT(N587:N743,O587:O743,AH587:AH743),SUMPRODUCT(D587:D743,AH587:AH743))</f>
        <v>0</v>
      </c>
      <c r="AI744" s="325">
        <f>IF(AI585="kw",SUMPRODUCT(N587:N743,O587:O743,AI587:AI743),SUMPRODUCT(D587:D743,AI587:AI743))</f>
        <v>0</v>
      </c>
      <c r="AJ744" s="325">
        <f>IF(AJ585="kw",SUMPRODUCT(N587:N743,O587:O743,AJ587:AJ743),SUMPRODUCT(D587:D743,AJ587:AJ743))</f>
        <v>0</v>
      </c>
      <c r="AK744" s="325">
        <f>IF(AK585="kw",SUMPRODUCT(N587:N743,O587:O743,AK587:AK743),SUMPRODUCT(D587:D743,AK587:AK743))</f>
        <v>0</v>
      </c>
      <c r="AL744" s="325">
        <f>IF(AL585="kw",SUMPRODUCT(N587:N743,O587:O743,AL587:AL743),SUMPRODUCT(D587:D743,AL587:AL743))</f>
        <v>0</v>
      </c>
      <c r="AM744" s="326"/>
    </row>
    <row r="745" spans="1:40" ht="15.5">
      <c r="B745" s="368" t="s">
        <v>312</v>
      </c>
      <c r="C745" s="369"/>
      <c r="D745" s="369"/>
      <c r="E745" s="369"/>
      <c r="F745" s="369"/>
      <c r="G745" s="369"/>
      <c r="H745" s="369"/>
      <c r="I745" s="369"/>
      <c r="J745" s="369"/>
      <c r="K745" s="369"/>
      <c r="L745" s="369"/>
      <c r="M745" s="369"/>
      <c r="N745" s="369"/>
      <c r="O745" s="369"/>
      <c r="P745" s="369"/>
      <c r="Q745" s="369"/>
      <c r="R745" s="369"/>
      <c r="S745" s="369"/>
      <c r="T745" s="369"/>
      <c r="U745" s="369"/>
      <c r="V745" s="369"/>
      <c r="W745" s="369"/>
      <c r="X745" s="369"/>
      <c r="Y745" s="369">
        <f>HLOOKUP(Y401,'2. LRAMVA Threshold'!$B$42:$Q$53,10,FALSE)</f>
        <v>0</v>
      </c>
      <c r="Z745" s="369">
        <f>HLOOKUP(Z401,'2. LRAMVA Threshold'!$B$42:$Q$53,10,FALSE)</f>
        <v>0</v>
      </c>
      <c r="AA745" s="369">
        <f>HLOOKUP(AA401,'2. LRAMVA Threshold'!$B$42:$Q$53,10,FALSE)</f>
        <v>0</v>
      </c>
      <c r="AB745" s="369">
        <f>HLOOKUP(AB401,'2. LRAMVA Threshold'!$B$42:$Q$53,10,FALSE)</f>
        <v>0</v>
      </c>
      <c r="AC745" s="369">
        <f>HLOOKUP(AC401,'2. LRAMVA Threshold'!$B$42:$Q$53,10,FALSE)</f>
        <v>0</v>
      </c>
      <c r="AD745" s="369">
        <f>HLOOKUP(AD401,'2. LRAMVA Threshold'!$B$42:$Q$53,10,FALSE)</f>
        <v>0</v>
      </c>
      <c r="AE745" s="369">
        <f>HLOOKUP(AE401,'2. LRAMVA Threshold'!$B$42:$Q$53,10,FALSE)</f>
        <v>0</v>
      </c>
      <c r="AF745" s="369">
        <f>HLOOKUP(AF401,'2. LRAMVA Threshold'!$B$42:$Q$53,10,FALSE)</f>
        <v>0</v>
      </c>
      <c r="AG745" s="369">
        <f>HLOOKUP(AG401,'2. LRAMVA Threshold'!$B$42:$Q$53,10,FALSE)</f>
        <v>0</v>
      </c>
      <c r="AH745" s="369">
        <f>HLOOKUP(AH401,'2. LRAMVA Threshold'!$B$42:$Q$53,10,FALSE)</f>
        <v>0</v>
      </c>
      <c r="AI745" s="369">
        <f>HLOOKUP(AI401,'2. LRAMVA Threshold'!$B$42:$Q$53,10,FALSE)</f>
        <v>0</v>
      </c>
      <c r="AJ745" s="369">
        <f>HLOOKUP(AJ401,'2. LRAMVA Threshold'!$B$42:$Q$53,10,FALSE)</f>
        <v>0</v>
      </c>
      <c r="AK745" s="369">
        <f>HLOOKUP(AK401,'2. LRAMVA Threshold'!$B$42:$Q$53,10,FALSE)</f>
        <v>0</v>
      </c>
      <c r="AL745" s="369">
        <f>HLOOKUP(AL401,'2. LRAMVA Threshold'!$B$42:$Q$53,10,FALSE)</f>
        <v>0</v>
      </c>
      <c r="AM745" s="416"/>
    </row>
    <row r="746" spans="1:40" ht="15.5">
      <c r="B746" s="371"/>
      <c r="C746" s="406"/>
      <c r="D746" s="407"/>
      <c r="E746" s="407"/>
      <c r="F746" s="407"/>
      <c r="G746" s="407"/>
      <c r="H746" s="407"/>
      <c r="I746" s="407"/>
      <c r="J746" s="407"/>
      <c r="K746" s="407"/>
      <c r="L746" s="407"/>
      <c r="M746" s="407"/>
      <c r="N746" s="407"/>
      <c r="O746" s="408"/>
      <c r="P746" s="407"/>
      <c r="Q746" s="407"/>
      <c r="R746" s="407"/>
      <c r="S746" s="409"/>
      <c r="T746" s="409"/>
      <c r="U746" s="409"/>
      <c r="V746" s="409"/>
      <c r="W746" s="407"/>
      <c r="X746" s="407"/>
      <c r="Y746" s="410"/>
      <c r="Z746" s="410"/>
      <c r="AA746" s="410"/>
      <c r="AB746" s="410"/>
      <c r="AC746" s="410"/>
      <c r="AD746" s="410"/>
      <c r="AE746" s="410"/>
      <c r="AF746" s="376"/>
      <c r="AG746" s="376"/>
      <c r="AH746" s="376"/>
      <c r="AI746" s="376"/>
      <c r="AJ746" s="376"/>
      <c r="AK746" s="376"/>
      <c r="AL746" s="376"/>
      <c r="AM746" s="377"/>
    </row>
    <row r="747" spans="1:40" ht="15.5">
      <c r="B747" s="321" t="s">
        <v>313</v>
      </c>
      <c r="C747" s="332"/>
      <c r="D747" s="332"/>
      <c r="E747" s="356"/>
      <c r="F747" s="356"/>
      <c r="G747" s="356"/>
      <c r="H747" s="356"/>
      <c r="I747" s="356"/>
      <c r="J747" s="356"/>
      <c r="K747" s="356"/>
      <c r="L747" s="356"/>
      <c r="M747" s="356"/>
      <c r="N747" s="356"/>
      <c r="O747" s="290"/>
      <c r="P747" s="334"/>
      <c r="Q747" s="334"/>
      <c r="R747" s="334"/>
      <c r="S747" s="333"/>
      <c r="T747" s="333"/>
      <c r="U747" s="333"/>
      <c r="V747" s="333"/>
      <c r="W747" s="334"/>
      <c r="X747" s="334"/>
      <c r="Y747" s="335">
        <f>HLOOKUP(Y$35,'3.  Distribution Rates'!$C$122:$P$133,10,FALSE)</f>
        <v>0</v>
      </c>
      <c r="Z747" s="335">
        <f>HLOOKUP(Z$35,'3.  Distribution Rates'!$C$122:$P$133,10,FALSE)</f>
        <v>0</v>
      </c>
      <c r="AA747" s="335">
        <f>HLOOKUP(AA$35,'3.  Distribution Rates'!$C$122:$P$133,10,FALSE)</f>
        <v>0</v>
      </c>
      <c r="AB747" s="335">
        <f>HLOOKUP(AB$35,'3.  Distribution Rates'!$C$122:$P$133,10,FALSE)</f>
        <v>0</v>
      </c>
      <c r="AC747" s="335">
        <f>HLOOKUP(AC$35,'3.  Distribution Rates'!$C$122:$P$133,10,FALSE)</f>
        <v>0</v>
      </c>
      <c r="AD747" s="335">
        <f>HLOOKUP(AD$35,'3.  Distribution Rates'!$C$122:$P$133,10,FALSE)</f>
        <v>0</v>
      </c>
      <c r="AE747" s="335">
        <f>HLOOKUP(AE$35,'3.  Distribution Rates'!$C$122:$P$133,10,FALSE)</f>
        <v>0</v>
      </c>
      <c r="AF747" s="335">
        <f>HLOOKUP(AF$35,'3.  Distribution Rates'!$C$122:$P$133,10,FALSE)</f>
        <v>0</v>
      </c>
      <c r="AG747" s="335">
        <f>HLOOKUP(AG$35,'3.  Distribution Rates'!$C$122:$P$133,10,FALSE)</f>
        <v>0</v>
      </c>
      <c r="AH747" s="335">
        <f>HLOOKUP(AH$35,'3.  Distribution Rates'!$C$122:$P$133,10,FALSE)</f>
        <v>0</v>
      </c>
      <c r="AI747" s="335">
        <f>HLOOKUP(AI$35,'3.  Distribution Rates'!$C$122:$P$133,10,FALSE)</f>
        <v>0</v>
      </c>
      <c r="AJ747" s="335">
        <f>HLOOKUP(AJ$35,'3.  Distribution Rates'!$C$122:$P$133,10,FALSE)</f>
        <v>0</v>
      </c>
      <c r="AK747" s="335">
        <f>HLOOKUP(AK$35,'3.  Distribution Rates'!$C$122:$P$133,10,FALSE)</f>
        <v>0</v>
      </c>
      <c r="AL747" s="335">
        <f>HLOOKUP(AL$35,'3.  Distribution Rates'!$C$122:$P$133,10,FALSE)</f>
        <v>0</v>
      </c>
      <c r="AM747" s="342"/>
      <c r="AN747" s="417"/>
    </row>
    <row r="748" spans="1:40" ht="15.5">
      <c r="B748" s="321" t="s">
        <v>314</v>
      </c>
      <c r="C748" s="339"/>
      <c r="D748" s="307"/>
      <c r="E748" s="279"/>
      <c r="F748" s="279"/>
      <c r="G748" s="279"/>
      <c r="H748" s="279"/>
      <c r="I748" s="279"/>
      <c r="J748" s="279"/>
      <c r="K748" s="279"/>
      <c r="L748" s="279"/>
      <c r="M748" s="279"/>
      <c r="N748" s="279"/>
      <c r="O748" s="290"/>
      <c r="P748" s="279"/>
      <c r="Q748" s="279"/>
      <c r="R748" s="279"/>
      <c r="S748" s="307"/>
      <c r="T748" s="307"/>
      <c r="U748" s="307"/>
      <c r="V748" s="307"/>
      <c r="W748" s="279"/>
      <c r="X748" s="279"/>
      <c r="Y748" s="358">
        <f>'4.  2011-2014 LRAM'!Y141*Y747</f>
        <v>0</v>
      </c>
      <c r="Z748" s="358">
        <f>'4.  2011-2014 LRAM'!Z141*Z747</f>
        <v>0</v>
      </c>
      <c r="AA748" s="358">
        <f>'4.  2011-2014 LRAM'!AA141*AA747</f>
        <v>0</v>
      </c>
      <c r="AB748" s="358">
        <f>'4.  2011-2014 LRAM'!AB141*AB747</f>
        <v>0</v>
      </c>
      <c r="AC748" s="358">
        <f>'4.  2011-2014 LRAM'!AC141*AC747</f>
        <v>0</v>
      </c>
      <c r="AD748" s="358">
        <f>'4.  2011-2014 LRAM'!AD141*AD747</f>
        <v>0</v>
      </c>
      <c r="AE748" s="358">
        <f>'4.  2011-2014 LRAM'!AE141*AE747</f>
        <v>0</v>
      </c>
      <c r="AF748" s="358">
        <f>'4.  2011-2014 LRAM'!AF141*AF747</f>
        <v>0</v>
      </c>
      <c r="AG748" s="358">
        <f>'4.  2011-2014 LRAM'!AG141*AG747</f>
        <v>0</v>
      </c>
      <c r="AH748" s="358">
        <f>'4.  2011-2014 LRAM'!AH141*AH747</f>
        <v>0</v>
      </c>
      <c r="AI748" s="358">
        <f>'4.  2011-2014 LRAM'!AI141*AI747</f>
        <v>0</v>
      </c>
      <c r="AJ748" s="358">
        <f>'4.  2011-2014 LRAM'!AJ141*AJ747</f>
        <v>0</v>
      </c>
      <c r="AK748" s="358">
        <f>'4.  2011-2014 LRAM'!AK141*AK747</f>
        <v>0</v>
      </c>
      <c r="AL748" s="358">
        <f>'4.  2011-2014 LRAM'!AL141*AL747</f>
        <v>0</v>
      </c>
      <c r="AM748" s="593">
        <f t="shared" ref="AM748:AM755" si="1297">SUM(Y748:AL748)</f>
        <v>0</v>
      </c>
      <c r="AN748" s="417"/>
    </row>
    <row r="749" spans="1:40" ht="15.5">
      <c r="B749" s="321" t="s">
        <v>315</v>
      </c>
      <c r="C749" s="339"/>
      <c r="D749" s="307"/>
      <c r="E749" s="279"/>
      <c r="F749" s="279"/>
      <c r="G749" s="279"/>
      <c r="H749" s="279"/>
      <c r="I749" s="279"/>
      <c r="J749" s="279"/>
      <c r="K749" s="279"/>
      <c r="L749" s="279"/>
      <c r="M749" s="279"/>
      <c r="N749" s="279"/>
      <c r="O749" s="290"/>
      <c r="P749" s="279"/>
      <c r="Q749" s="279"/>
      <c r="R749" s="279"/>
      <c r="S749" s="307"/>
      <c r="T749" s="307"/>
      <c r="U749" s="307"/>
      <c r="V749" s="307"/>
      <c r="W749" s="279"/>
      <c r="X749" s="279"/>
      <c r="Y749" s="358">
        <f>'4.  2011-2014 LRAM'!Y270*Y747</f>
        <v>0</v>
      </c>
      <c r="Z749" s="358">
        <f>'4.  2011-2014 LRAM'!Z270*Z747</f>
        <v>0</v>
      </c>
      <c r="AA749" s="358">
        <f>'4.  2011-2014 LRAM'!AA270*AA747</f>
        <v>0</v>
      </c>
      <c r="AB749" s="358">
        <f>'4.  2011-2014 LRAM'!AB270*AB747</f>
        <v>0</v>
      </c>
      <c r="AC749" s="358">
        <f>'4.  2011-2014 LRAM'!AC270*AC747</f>
        <v>0</v>
      </c>
      <c r="AD749" s="358">
        <f>'4.  2011-2014 LRAM'!AD270*AD747</f>
        <v>0</v>
      </c>
      <c r="AE749" s="358">
        <f>'4.  2011-2014 LRAM'!AE270*AE747</f>
        <v>0</v>
      </c>
      <c r="AF749" s="358">
        <f>'4.  2011-2014 LRAM'!AF270*AF747</f>
        <v>0</v>
      </c>
      <c r="AG749" s="358">
        <f>'4.  2011-2014 LRAM'!AG270*AG747</f>
        <v>0</v>
      </c>
      <c r="AH749" s="358">
        <f>'4.  2011-2014 LRAM'!AH270*AH747</f>
        <v>0</v>
      </c>
      <c r="AI749" s="358">
        <f>'4.  2011-2014 LRAM'!AI270*AI747</f>
        <v>0</v>
      </c>
      <c r="AJ749" s="358">
        <f>'4.  2011-2014 LRAM'!AJ270*AJ747</f>
        <v>0</v>
      </c>
      <c r="AK749" s="358">
        <f>'4.  2011-2014 LRAM'!AK270*AK747</f>
        <v>0</v>
      </c>
      <c r="AL749" s="358">
        <f>'4.  2011-2014 LRAM'!AL270*AL747</f>
        <v>0</v>
      </c>
      <c r="AM749" s="593">
        <f t="shared" si="1297"/>
        <v>0</v>
      </c>
      <c r="AN749" s="417"/>
    </row>
    <row r="750" spans="1:40" ht="15.5">
      <c r="B750" s="321" t="s">
        <v>316</v>
      </c>
      <c r="C750" s="339"/>
      <c r="D750" s="307"/>
      <c r="E750" s="279"/>
      <c r="F750" s="279"/>
      <c r="G750" s="279"/>
      <c r="H750" s="279"/>
      <c r="I750" s="279"/>
      <c r="J750" s="279"/>
      <c r="K750" s="279"/>
      <c r="L750" s="279"/>
      <c r="M750" s="279"/>
      <c r="N750" s="279"/>
      <c r="O750" s="290"/>
      <c r="P750" s="279"/>
      <c r="Q750" s="279"/>
      <c r="R750" s="279"/>
      <c r="S750" s="307"/>
      <c r="T750" s="307"/>
      <c r="U750" s="307"/>
      <c r="V750" s="307"/>
      <c r="W750" s="279"/>
      <c r="X750" s="279"/>
      <c r="Y750" s="358">
        <f>'4.  2011-2014 LRAM'!Y399*Y747</f>
        <v>0</v>
      </c>
      <c r="Z750" s="358">
        <f>'4.  2011-2014 LRAM'!Z399*Z747</f>
        <v>0</v>
      </c>
      <c r="AA750" s="358">
        <f>'4.  2011-2014 LRAM'!AA399*AA747</f>
        <v>0</v>
      </c>
      <c r="AB750" s="358">
        <f>'4.  2011-2014 LRAM'!AB399*AB747</f>
        <v>0</v>
      </c>
      <c r="AC750" s="358">
        <f>'4.  2011-2014 LRAM'!AC399*AC747</f>
        <v>0</v>
      </c>
      <c r="AD750" s="358">
        <f>'4.  2011-2014 LRAM'!AD399*AD747</f>
        <v>0</v>
      </c>
      <c r="AE750" s="358">
        <f>'4.  2011-2014 LRAM'!AE399*AE747</f>
        <v>0</v>
      </c>
      <c r="AF750" s="358">
        <f>'4.  2011-2014 LRAM'!AF399*AF747</f>
        <v>0</v>
      </c>
      <c r="AG750" s="358">
        <f>'4.  2011-2014 LRAM'!AG399*AG747</f>
        <v>0</v>
      </c>
      <c r="AH750" s="358">
        <f>'4.  2011-2014 LRAM'!AH399*AH747</f>
        <v>0</v>
      </c>
      <c r="AI750" s="358">
        <f>'4.  2011-2014 LRAM'!AI399*AI747</f>
        <v>0</v>
      </c>
      <c r="AJ750" s="358">
        <f>'4.  2011-2014 LRAM'!AJ399*AJ747</f>
        <v>0</v>
      </c>
      <c r="AK750" s="358">
        <f>'4.  2011-2014 LRAM'!AK399*AK747</f>
        <v>0</v>
      </c>
      <c r="AL750" s="358">
        <f>'4.  2011-2014 LRAM'!AL399*AL747</f>
        <v>0</v>
      </c>
      <c r="AM750" s="593">
        <f t="shared" si="1297"/>
        <v>0</v>
      </c>
      <c r="AN750" s="417"/>
    </row>
    <row r="751" spans="1:40" ht="15.5">
      <c r="B751" s="321" t="s">
        <v>317</v>
      </c>
      <c r="C751" s="339"/>
      <c r="D751" s="307"/>
      <c r="E751" s="279"/>
      <c r="F751" s="279"/>
      <c r="G751" s="279"/>
      <c r="H751" s="279"/>
      <c r="I751" s="279"/>
      <c r="J751" s="279"/>
      <c r="K751" s="279"/>
      <c r="L751" s="279"/>
      <c r="M751" s="279"/>
      <c r="N751" s="279"/>
      <c r="O751" s="290"/>
      <c r="P751" s="279"/>
      <c r="Q751" s="279"/>
      <c r="R751" s="279"/>
      <c r="S751" s="307"/>
      <c r="T751" s="307"/>
      <c r="U751" s="307"/>
      <c r="V751" s="307"/>
      <c r="W751" s="279"/>
      <c r="X751" s="279"/>
      <c r="Y751" s="358">
        <f>'4.  2011-2014 LRAM'!Y529*Y747</f>
        <v>0</v>
      </c>
      <c r="Z751" s="358">
        <f>'4.  2011-2014 LRAM'!Z529*Z747</f>
        <v>0</v>
      </c>
      <c r="AA751" s="358">
        <f>'4.  2011-2014 LRAM'!AA529*AA747</f>
        <v>0</v>
      </c>
      <c r="AB751" s="358">
        <f>'4.  2011-2014 LRAM'!AB529*AB747</f>
        <v>0</v>
      </c>
      <c r="AC751" s="358">
        <f>'4.  2011-2014 LRAM'!AC529*AC747</f>
        <v>0</v>
      </c>
      <c r="AD751" s="358">
        <f>'4.  2011-2014 LRAM'!AD529*AD747</f>
        <v>0</v>
      </c>
      <c r="AE751" s="358">
        <f>'4.  2011-2014 LRAM'!AE529*AE747</f>
        <v>0</v>
      </c>
      <c r="AF751" s="358">
        <f>'4.  2011-2014 LRAM'!AF529*AF747</f>
        <v>0</v>
      </c>
      <c r="AG751" s="358">
        <f>'4.  2011-2014 LRAM'!AG529*AG747</f>
        <v>0</v>
      </c>
      <c r="AH751" s="358">
        <f>'4.  2011-2014 LRAM'!AH529*AH747</f>
        <v>0</v>
      </c>
      <c r="AI751" s="358">
        <f>'4.  2011-2014 LRAM'!AI529*AI747</f>
        <v>0</v>
      </c>
      <c r="AJ751" s="358">
        <f>'4.  2011-2014 LRAM'!AJ529*AJ747</f>
        <v>0</v>
      </c>
      <c r="AK751" s="358">
        <f>'4.  2011-2014 LRAM'!AK529*AK747</f>
        <v>0</v>
      </c>
      <c r="AL751" s="358">
        <f>'4.  2011-2014 LRAM'!AL529*AL747</f>
        <v>0</v>
      </c>
      <c r="AM751" s="593">
        <f t="shared" si="1297"/>
        <v>0</v>
      </c>
      <c r="AN751" s="417"/>
    </row>
    <row r="752" spans="1:40" ht="15.5">
      <c r="B752" s="321" t="s">
        <v>318</v>
      </c>
      <c r="C752" s="339"/>
      <c r="D752" s="307"/>
      <c r="E752" s="279"/>
      <c r="F752" s="279"/>
      <c r="G752" s="279"/>
      <c r="H752" s="279"/>
      <c r="I752" s="279"/>
      <c r="J752" s="279"/>
      <c r="K752" s="279"/>
      <c r="L752" s="279"/>
      <c r="M752" s="279"/>
      <c r="N752" s="279"/>
      <c r="O752" s="290"/>
      <c r="P752" s="279"/>
      <c r="Q752" s="279"/>
      <c r="R752" s="279"/>
      <c r="S752" s="307"/>
      <c r="T752" s="307"/>
      <c r="U752" s="307"/>
      <c r="V752" s="307"/>
      <c r="W752" s="279"/>
      <c r="X752" s="279"/>
      <c r="Y752" s="358">
        <f t="shared" ref="Y752:AL752" si="1298">Y210*Y747</f>
        <v>0</v>
      </c>
      <c r="Z752" s="358">
        <f t="shared" si="1298"/>
        <v>0</v>
      </c>
      <c r="AA752" s="358">
        <f t="shared" si="1298"/>
        <v>0</v>
      </c>
      <c r="AB752" s="358">
        <f t="shared" si="1298"/>
        <v>0</v>
      </c>
      <c r="AC752" s="358">
        <f t="shared" si="1298"/>
        <v>0</v>
      </c>
      <c r="AD752" s="358">
        <f t="shared" si="1298"/>
        <v>0</v>
      </c>
      <c r="AE752" s="358">
        <f t="shared" si="1298"/>
        <v>0</v>
      </c>
      <c r="AF752" s="358">
        <f t="shared" si="1298"/>
        <v>0</v>
      </c>
      <c r="AG752" s="358">
        <f t="shared" si="1298"/>
        <v>0</v>
      </c>
      <c r="AH752" s="358">
        <f t="shared" si="1298"/>
        <v>0</v>
      </c>
      <c r="AI752" s="358">
        <f t="shared" si="1298"/>
        <v>0</v>
      </c>
      <c r="AJ752" s="358">
        <f t="shared" si="1298"/>
        <v>0</v>
      </c>
      <c r="AK752" s="358">
        <f t="shared" si="1298"/>
        <v>0</v>
      </c>
      <c r="AL752" s="358">
        <f t="shared" si="1298"/>
        <v>0</v>
      </c>
      <c r="AM752" s="593">
        <f t="shared" si="1297"/>
        <v>0</v>
      </c>
      <c r="AN752" s="417"/>
    </row>
    <row r="753" spans="1:40" ht="15.5">
      <c r="B753" s="321" t="s">
        <v>319</v>
      </c>
      <c r="C753" s="339"/>
      <c r="D753" s="307"/>
      <c r="E753" s="279"/>
      <c r="F753" s="279"/>
      <c r="G753" s="279"/>
      <c r="H753" s="279"/>
      <c r="I753" s="279"/>
      <c r="J753" s="279"/>
      <c r="K753" s="279"/>
      <c r="L753" s="279"/>
      <c r="M753" s="279"/>
      <c r="N753" s="279"/>
      <c r="O753" s="290"/>
      <c r="P753" s="279"/>
      <c r="Q753" s="279"/>
      <c r="R753" s="279"/>
      <c r="S753" s="307"/>
      <c r="T753" s="307"/>
      <c r="U753" s="307"/>
      <c r="V753" s="307"/>
      <c r="W753" s="279"/>
      <c r="X753" s="279"/>
      <c r="Y753" s="358">
        <f t="shared" ref="Y753:AL753" si="1299">Y393*Y747</f>
        <v>0</v>
      </c>
      <c r="Z753" s="358">
        <f t="shared" si="1299"/>
        <v>0</v>
      </c>
      <c r="AA753" s="358">
        <f t="shared" si="1299"/>
        <v>0</v>
      </c>
      <c r="AB753" s="358">
        <f t="shared" si="1299"/>
        <v>0</v>
      </c>
      <c r="AC753" s="358">
        <f t="shared" si="1299"/>
        <v>0</v>
      </c>
      <c r="AD753" s="358">
        <f t="shared" si="1299"/>
        <v>0</v>
      </c>
      <c r="AE753" s="358">
        <f t="shared" si="1299"/>
        <v>0</v>
      </c>
      <c r="AF753" s="358">
        <f t="shared" si="1299"/>
        <v>0</v>
      </c>
      <c r="AG753" s="358">
        <f t="shared" si="1299"/>
        <v>0</v>
      </c>
      <c r="AH753" s="358">
        <f t="shared" si="1299"/>
        <v>0</v>
      </c>
      <c r="AI753" s="358">
        <f t="shared" si="1299"/>
        <v>0</v>
      </c>
      <c r="AJ753" s="358">
        <f t="shared" si="1299"/>
        <v>0</v>
      </c>
      <c r="AK753" s="358">
        <f t="shared" si="1299"/>
        <v>0</v>
      </c>
      <c r="AL753" s="358">
        <f t="shared" si="1299"/>
        <v>0</v>
      </c>
      <c r="AM753" s="593">
        <f t="shared" si="1297"/>
        <v>0</v>
      </c>
      <c r="AN753" s="417"/>
    </row>
    <row r="754" spans="1:40" ht="15.5">
      <c r="B754" s="321" t="s">
        <v>320</v>
      </c>
      <c r="C754" s="339"/>
      <c r="D754" s="307"/>
      <c r="E754" s="279"/>
      <c r="F754" s="279"/>
      <c r="G754" s="279"/>
      <c r="H754" s="279"/>
      <c r="I754" s="279"/>
      <c r="J754" s="279"/>
      <c r="K754" s="279"/>
      <c r="L754" s="279"/>
      <c r="M754" s="279"/>
      <c r="N754" s="279"/>
      <c r="O754" s="290"/>
      <c r="P754" s="279"/>
      <c r="Q754" s="279"/>
      <c r="R754" s="279"/>
      <c r="S754" s="307"/>
      <c r="T754" s="307"/>
      <c r="U754" s="307"/>
      <c r="V754" s="307"/>
      <c r="W754" s="279"/>
      <c r="X754" s="279"/>
      <c r="Y754" s="358">
        <f t="shared" ref="Y754:AL754" si="1300">Y576*Y747</f>
        <v>0</v>
      </c>
      <c r="Z754" s="358">
        <f t="shared" si="1300"/>
        <v>0</v>
      </c>
      <c r="AA754" s="358">
        <f t="shared" si="1300"/>
        <v>0</v>
      </c>
      <c r="AB754" s="358">
        <f t="shared" si="1300"/>
        <v>0</v>
      </c>
      <c r="AC754" s="358">
        <f t="shared" si="1300"/>
        <v>0</v>
      </c>
      <c r="AD754" s="358">
        <f t="shared" si="1300"/>
        <v>0</v>
      </c>
      <c r="AE754" s="358">
        <f t="shared" si="1300"/>
        <v>0</v>
      </c>
      <c r="AF754" s="358">
        <f t="shared" si="1300"/>
        <v>0</v>
      </c>
      <c r="AG754" s="358">
        <f t="shared" si="1300"/>
        <v>0</v>
      </c>
      <c r="AH754" s="358">
        <f t="shared" si="1300"/>
        <v>0</v>
      </c>
      <c r="AI754" s="358">
        <f t="shared" si="1300"/>
        <v>0</v>
      </c>
      <c r="AJ754" s="358">
        <f t="shared" si="1300"/>
        <v>0</v>
      </c>
      <c r="AK754" s="358">
        <f t="shared" si="1300"/>
        <v>0</v>
      </c>
      <c r="AL754" s="358">
        <f t="shared" si="1300"/>
        <v>0</v>
      </c>
      <c r="AM754" s="593">
        <f t="shared" si="1297"/>
        <v>0</v>
      </c>
      <c r="AN754" s="417"/>
    </row>
    <row r="755" spans="1:40" ht="15.5">
      <c r="B755" s="321" t="s">
        <v>321</v>
      </c>
      <c r="C755" s="339"/>
      <c r="D755" s="307"/>
      <c r="E755" s="279"/>
      <c r="F755" s="279"/>
      <c r="G755" s="279"/>
      <c r="H755" s="279"/>
      <c r="I755" s="279"/>
      <c r="J755" s="279"/>
      <c r="K755" s="279"/>
      <c r="L755" s="279"/>
      <c r="M755" s="279"/>
      <c r="N755" s="279"/>
      <c r="O755" s="290"/>
      <c r="P755" s="279"/>
      <c r="Q755" s="279"/>
      <c r="R755" s="279"/>
      <c r="S755" s="307"/>
      <c r="T755" s="307"/>
      <c r="U755" s="307"/>
      <c r="V755" s="307"/>
      <c r="W755" s="279"/>
      <c r="X755" s="279"/>
      <c r="Y755" s="358">
        <f>Y744*Y747</f>
        <v>0</v>
      </c>
      <c r="Z755" s="358">
        <f t="shared" ref="Z755:AL755" si="1301">Z744*Z747</f>
        <v>0</v>
      </c>
      <c r="AA755" s="358">
        <f t="shared" si="1301"/>
        <v>0</v>
      </c>
      <c r="AB755" s="358">
        <f t="shared" si="1301"/>
        <v>0</v>
      </c>
      <c r="AC755" s="358">
        <f t="shared" si="1301"/>
        <v>0</v>
      </c>
      <c r="AD755" s="358">
        <f t="shared" si="1301"/>
        <v>0</v>
      </c>
      <c r="AE755" s="358">
        <f t="shared" si="1301"/>
        <v>0</v>
      </c>
      <c r="AF755" s="358">
        <f t="shared" si="1301"/>
        <v>0</v>
      </c>
      <c r="AG755" s="358">
        <f t="shared" si="1301"/>
        <v>0</v>
      </c>
      <c r="AH755" s="358">
        <f t="shared" si="1301"/>
        <v>0</v>
      </c>
      <c r="AI755" s="358">
        <f t="shared" si="1301"/>
        <v>0</v>
      </c>
      <c r="AJ755" s="358">
        <f t="shared" si="1301"/>
        <v>0</v>
      </c>
      <c r="AK755" s="358">
        <f t="shared" si="1301"/>
        <v>0</v>
      </c>
      <c r="AL755" s="358">
        <f t="shared" si="1301"/>
        <v>0</v>
      </c>
      <c r="AM755" s="593">
        <f t="shared" si="1297"/>
        <v>0</v>
      </c>
      <c r="AN755" s="417"/>
    </row>
    <row r="756" spans="1:40" ht="15.5">
      <c r="B756" s="343" t="s">
        <v>322</v>
      </c>
      <c r="C756" s="339"/>
      <c r="D756" s="330"/>
      <c r="E756" s="329"/>
      <c r="F756" s="329"/>
      <c r="G756" s="329"/>
      <c r="H756" s="329"/>
      <c r="I756" s="329"/>
      <c r="J756" s="329"/>
      <c r="K756" s="329"/>
      <c r="L756" s="329"/>
      <c r="M756" s="329"/>
      <c r="N756" s="329"/>
      <c r="O756" s="299"/>
      <c r="P756" s="329"/>
      <c r="Q756" s="329"/>
      <c r="R756" s="329"/>
      <c r="S756" s="330"/>
      <c r="T756" s="330"/>
      <c r="U756" s="330"/>
      <c r="V756" s="330"/>
      <c r="W756" s="329"/>
      <c r="X756" s="329"/>
      <c r="Y756" s="340">
        <f>SUM(Y748:Y755)</f>
        <v>0</v>
      </c>
      <c r="Z756" s="340">
        <f>SUM(Z748:Z755)</f>
        <v>0</v>
      </c>
      <c r="AA756" s="340">
        <f t="shared" ref="AA756:AE756" si="1302">SUM(AA748:AA755)</f>
        <v>0</v>
      </c>
      <c r="AB756" s="340">
        <f t="shared" si="1302"/>
        <v>0</v>
      </c>
      <c r="AC756" s="340">
        <f t="shared" si="1302"/>
        <v>0</v>
      </c>
      <c r="AD756" s="340">
        <f t="shared" si="1302"/>
        <v>0</v>
      </c>
      <c r="AE756" s="340">
        <f t="shared" si="1302"/>
        <v>0</v>
      </c>
      <c r="AF756" s="340">
        <f t="shared" ref="AF756:AL756" si="1303">SUM(AF748:AF755)</f>
        <v>0</v>
      </c>
      <c r="AG756" s="340">
        <f t="shared" si="1303"/>
        <v>0</v>
      </c>
      <c r="AH756" s="340">
        <f t="shared" si="1303"/>
        <v>0</v>
      </c>
      <c r="AI756" s="340">
        <f t="shared" si="1303"/>
        <v>0</v>
      </c>
      <c r="AJ756" s="340">
        <f t="shared" si="1303"/>
        <v>0</v>
      </c>
      <c r="AK756" s="340">
        <f t="shared" si="1303"/>
        <v>0</v>
      </c>
      <c r="AL756" s="340">
        <f t="shared" si="1303"/>
        <v>0</v>
      </c>
      <c r="AM756" s="383">
        <f>SUM(AM748:AM755)</f>
        <v>0</v>
      </c>
      <c r="AN756" s="417"/>
    </row>
    <row r="757" spans="1:40" ht="15.5">
      <c r="B757" s="343" t="s">
        <v>323</v>
      </c>
      <c r="C757" s="339"/>
      <c r="D757" s="344"/>
      <c r="E757" s="329"/>
      <c r="F757" s="329"/>
      <c r="G757" s="329"/>
      <c r="H757" s="329"/>
      <c r="I757" s="329"/>
      <c r="J757" s="329"/>
      <c r="K757" s="329"/>
      <c r="L757" s="329"/>
      <c r="M757" s="329"/>
      <c r="N757" s="329"/>
      <c r="O757" s="299"/>
      <c r="P757" s="329"/>
      <c r="Q757" s="329"/>
      <c r="R757" s="329"/>
      <c r="S757" s="330"/>
      <c r="T757" s="330"/>
      <c r="U757" s="330"/>
      <c r="V757" s="330"/>
      <c r="W757" s="329"/>
      <c r="X757" s="329"/>
      <c r="Y757" s="341">
        <f>Y745*Y747</f>
        <v>0</v>
      </c>
      <c r="Z757" s="341">
        <f t="shared" ref="Z757:AE757" si="1304">Z745*Z747</f>
        <v>0</v>
      </c>
      <c r="AA757" s="341">
        <f t="shared" si="1304"/>
        <v>0</v>
      </c>
      <c r="AB757" s="341">
        <f t="shared" si="1304"/>
        <v>0</v>
      </c>
      <c r="AC757" s="341">
        <f t="shared" si="1304"/>
        <v>0</v>
      </c>
      <c r="AD757" s="341">
        <f t="shared" si="1304"/>
        <v>0</v>
      </c>
      <c r="AE757" s="341">
        <f t="shared" si="1304"/>
        <v>0</v>
      </c>
      <c r="AF757" s="341">
        <f t="shared" ref="AF757:AL757" si="1305">AF745*AF747</f>
        <v>0</v>
      </c>
      <c r="AG757" s="341">
        <f t="shared" si="1305"/>
        <v>0</v>
      </c>
      <c r="AH757" s="341">
        <f t="shared" si="1305"/>
        <v>0</v>
      </c>
      <c r="AI757" s="341">
        <f t="shared" si="1305"/>
        <v>0</v>
      </c>
      <c r="AJ757" s="341">
        <f t="shared" si="1305"/>
        <v>0</v>
      </c>
      <c r="AK757" s="341">
        <f t="shared" si="1305"/>
        <v>0</v>
      </c>
      <c r="AL757" s="341">
        <f t="shared" si="1305"/>
        <v>0</v>
      </c>
      <c r="AM757" s="383">
        <f>SUM(Y757:AL757)</f>
        <v>0</v>
      </c>
      <c r="AN757" s="417"/>
    </row>
    <row r="758" spans="1:40" ht="15.5">
      <c r="B758" s="343" t="s">
        <v>324</v>
      </c>
      <c r="C758" s="339"/>
      <c r="D758" s="344"/>
      <c r="E758" s="329"/>
      <c r="F758" s="329"/>
      <c r="G758" s="329"/>
      <c r="H758" s="329"/>
      <c r="I758" s="329"/>
      <c r="J758" s="329"/>
      <c r="K758" s="329"/>
      <c r="L758" s="329"/>
      <c r="M758" s="329"/>
      <c r="N758" s="329"/>
      <c r="O758" s="299"/>
      <c r="P758" s="329"/>
      <c r="Q758" s="329"/>
      <c r="R758" s="329"/>
      <c r="S758" s="344"/>
      <c r="T758" s="344"/>
      <c r="U758" s="344"/>
      <c r="V758" s="344"/>
      <c r="W758" s="329"/>
      <c r="X758" s="329"/>
      <c r="Y758" s="345"/>
      <c r="Z758" s="345"/>
      <c r="AA758" s="345"/>
      <c r="AB758" s="345"/>
      <c r="AC758" s="345"/>
      <c r="AD758" s="345"/>
      <c r="AE758" s="345"/>
      <c r="AF758" s="345"/>
      <c r="AG758" s="345"/>
      <c r="AH758" s="345"/>
      <c r="AI758" s="345"/>
      <c r="AJ758" s="345"/>
      <c r="AK758" s="345"/>
      <c r="AL758" s="345"/>
      <c r="AM758" s="383">
        <f>AM756-AM757</f>
        <v>0</v>
      </c>
      <c r="AN758" s="417"/>
    </row>
    <row r="759" spans="1:40" ht="15.5">
      <c r="B759" s="321"/>
      <c r="C759" s="344"/>
      <c r="D759" s="344"/>
      <c r="E759" s="329"/>
      <c r="F759" s="329"/>
      <c r="G759" s="329"/>
      <c r="H759" s="329"/>
      <c r="I759" s="329"/>
      <c r="J759" s="329"/>
      <c r="K759" s="329"/>
      <c r="L759" s="329"/>
      <c r="M759" s="329"/>
      <c r="N759" s="329"/>
      <c r="O759" s="299"/>
      <c r="P759" s="329"/>
      <c r="Q759" s="329"/>
      <c r="R759" s="329"/>
      <c r="S759" s="344"/>
      <c r="T759" s="339"/>
      <c r="U759" s="344"/>
      <c r="V759" s="344"/>
      <c r="W759" s="329"/>
      <c r="X759" s="329"/>
      <c r="Y759" s="346"/>
      <c r="Z759" s="346"/>
      <c r="AA759" s="346"/>
      <c r="AB759" s="346"/>
      <c r="AC759" s="346"/>
      <c r="AD759" s="346"/>
      <c r="AE759" s="346"/>
      <c r="AF759" s="346"/>
      <c r="AG759" s="346"/>
      <c r="AH759" s="346"/>
      <c r="AI759" s="346"/>
      <c r="AJ759" s="346"/>
      <c r="AK759" s="346"/>
      <c r="AL759" s="346"/>
      <c r="AM759" s="342"/>
      <c r="AN759" s="417"/>
    </row>
    <row r="760" spans="1:40" ht="15.5">
      <c r="B760" s="413" t="s">
        <v>325</v>
      </c>
      <c r="C760" s="303"/>
      <c r="D760" s="279"/>
      <c r="E760" s="279"/>
      <c r="F760" s="279"/>
      <c r="G760" s="279"/>
      <c r="H760" s="279"/>
      <c r="I760" s="279"/>
      <c r="J760" s="279"/>
      <c r="K760" s="279"/>
      <c r="L760" s="279"/>
      <c r="M760" s="279"/>
      <c r="N760" s="279"/>
      <c r="O760" s="349"/>
      <c r="P760" s="279"/>
      <c r="Q760" s="279"/>
      <c r="R760" s="279"/>
      <c r="S760" s="303"/>
      <c r="T760" s="307"/>
      <c r="U760" s="307"/>
      <c r="V760" s="279"/>
      <c r="W760" s="279"/>
      <c r="X760" s="307"/>
      <c r="Y760" s="290">
        <f>SUMPRODUCT(E587:E743,Y587:Y743)</f>
        <v>1665309.4830378841</v>
      </c>
      <c r="Z760" s="290">
        <f>SUMPRODUCT(E587:E743,Z587:Z743)</f>
        <v>1716903.0439027676</v>
      </c>
      <c r="AA760" s="290">
        <f t="shared" ref="AA760:AL760" si="1306">IF(AA585="kw",SUMPRODUCT($N$587:$N$743,$P$587:$P$743,AA587:AA743),SUMPRODUCT($E$587:$E$743,AA587:AA743))</f>
        <v>18755.703736350122</v>
      </c>
      <c r="AB760" s="290">
        <f t="shared" si="1306"/>
        <v>0</v>
      </c>
      <c r="AC760" s="290">
        <f t="shared" si="1306"/>
        <v>113.00256302521009</v>
      </c>
      <c r="AD760" s="290">
        <f t="shared" si="1306"/>
        <v>645597.67230281897</v>
      </c>
      <c r="AE760" s="290">
        <f t="shared" si="1306"/>
        <v>271828.30830159853</v>
      </c>
      <c r="AF760" s="290">
        <f t="shared" si="1306"/>
        <v>2526.1770925893393</v>
      </c>
      <c r="AG760" s="290">
        <f t="shared" si="1306"/>
        <v>0</v>
      </c>
      <c r="AH760" s="290">
        <f t="shared" si="1306"/>
        <v>0</v>
      </c>
      <c r="AI760" s="290">
        <f t="shared" si="1306"/>
        <v>0</v>
      </c>
      <c r="AJ760" s="290">
        <f t="shared" si="1306"/>
        <v>0</v>
      </c>
      <c r="AK760" s="290">
        <f t="shared" si="1306"/>
        <v>0</v>
      </c>
      <c r="AL760" s="290">
        <f t="shared" si="1306"/>
        <v>0</v>
      </c>
      <c r="AM760" s="331"/>
    </row>
    <row r="761" spans="1:40" ht="15.5">
      <c r="B761" s="414" t="s">
        <v>326</v>
      </c>
      <c r="C761" s="350"/>
      <c r="D761" s="362"/>
      <c r="E761" s="362"/>
      <c r="F761" s="362"/>
      <c r="G761" s="362"/>
      <c r="H761" s="362"/>
      <c r="I761" s="362"/>
      <c r="J761" s="362"/>
      <c r="K761" s="362"/>
      <c r="L761" s="362"/>
      <c r="M761" s="362"/>
      <c r="N761" s="362"/>
      <c r="O761" s="361"/>
      <c r="P761" s="362"/>
      <c r="Q761" s="362"/>
      <c r="R761" s="362"/>
      <c r="S761" s="350"/>
      <c r="T761" s="363"/>
      <c r="U761" s="363"/>
      <c r="V761" s="362"/>
      <c r="W761" s="362"/>
      <c r="X761" s="363"/>
      <c r="Y761" s="322">
        <f>SUMPRODUCT(F587:F743,Y587:Y743)</f>
        <v>1658223.4219396487</v>
      </c>
      <c r="Z761" s="322">
        <f>SUMPRODUCT(F587:F743,Z587:Z743)</f>
        <v>1668353.3411598469</v>
      </c>
      <c r="AA761" s="322">
        <f t="shared" ref="AA761:AL761" si="1307">IF(AA585="kw",SUMPRODUCT($N$587:$N$743,$Q$587:$Q$743,AA587:AA743),SUMPRODUCT($F$587:$F$743,AA587:AA743))</f>
        <v>18704.764189933194</v>
      </c>
      <c r="AB761" s="322">
        <f t="shared" si="1307"/>
        <v>0</v>
      </c>
      <c r="AC761" s="322">
        <f t="shared" si="1307"/>
        <v>113.00256302521009</v>
      </c>
      <c r="AD761" s="322">
        <f t="shared" si="1307"/>
        <v>643345.27897211618</v>
      </c>
      <c r="AE761" s="322">
        <f t="shared" si="1307"/>
        <v>271153.61573167326</v>
      </c>
      <c r="AF761" s="322">
        <f t="shared" si="1307"/>
        <v>2519.5531521970311</v>
      </c>
      <c r="AG761" s="322">
        <f t="shared" si="1307"/>
        <v>0</v>
      </c>
      <c r="AH761" s="322">
        <f t="shared" si="1307"/>
        <v>0</v>
      </c>
      <c r="AI761" s="322">
        <f t="shared" si="1307"/>
        <v>0</v>
      </c>
      <c r="AJ761" s="322">
        <f t="shared" si="1307"/>
        <v>0</v>
      </c>
      <c r="AK761" s="322">
        <f t="shared" si="1307"/>
        <v>0</v>
      </c>
      <c r="AL761" s="322">
        <f t="shared" si="1307"/>
        <v>0</v>
      </c>
      <c r="AM761" s="364"/>
    </row>
    <row r="762" spans="1:40" ht="20.25" customHeight="1">
      <c r="B762" s="351" t="s">
        <v>590</v>
      </c>
      <c r="C762" s="365"/>
      <c r="D762" s="366"/>
      <c r="E762" s="366"/>
      <c r="F762" s="366"/>
      <c r="G762" s="366"/>
      <c r="H762" s="366"/>
      <c r="I762" s="366"/>
      <c r="J762" s="366"/>
      <c r="K762" s="366"/>
      <c r="L762" s="366"/>
      <c r="M762" s="366"/>
      <c r="N762" s="366"/>
      <c r="O762" s="366"/>
      <c r="P762" s="366"/>
      <c r="Q762" s="366"/>
      <c r="R762" s="366"/>
      <c r="S762" s="352"/>
      <c r="T762" s="353"/>
      <c r="U762" s="366"/>
      <c r="V762" s="366"/>
      <c r="W762" s="366"/>
      <c r="X762" s="366"/>
      <c r="Y762" s="385"/>
      <c r="Z762" s="385"/>
      <c r="AA762" s="385"/>
      <c r="AB762" s="385"/>
      <c r="AC762" s="385"/>
      <c r="AD762" s="385"/>
      <c r="AE762" s="385"/>
      <c r="AF762" s="385"/>
      <c r="AG762" s="385"/>
      <c r="AH762" s="385"/>
      <c r="AI762" s="385"/>
      <c r="AJ762" s="385"/>
      <c r="AK762" s="385"/>
      <c r="AL762" s="385"/>
      <c r="AM762" s="367"/>
    </row>
    <row r="765" spans="1:40" ht="15.5">
      <c r="B765" s="280" t="s">
        <v>327</v>
      </c>
      <c r="C765" s="281"/>
      <c r="D765" s="554" t="s">
        <v>525</v>
      </c>
      <c r="E765" s="253"/>
      <c r="F765" s="554"/>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1029" t="s">
        <v>211</v>
      </c>
      <c r="C766" s="1021" t="s">
        <v>33</v>
      </c>
      <c r="D766" s="284" t="s">
        <v>421</v>
      </c>
      <c r="E766" s="1031" t="s">
        <v>209</v>
      </c>
      <c r="F766" s="1032"/>
      <c r="G766" s="1032"/>
      <c r="H766" s="1032"/>
      <c r="I766" s="1032"/>
      <c r="J766" s="1032"/>
      <c r="K766" s="1032"/>
      <c r="L766" s="1032"/>
      <c r="M766" s="1033"/>
      <c r="N766" s="1037" t="s">
        <v>213</v>
      </c>
      <c r="O766" s="284" t="s">
        <v>422</v>
      </c>
      <c r="P766" s="1031" t="s">
        <v>212</v>
      </c>
      <c r="Q766" s="1032"/>
      <c r="R766" s="1032"/>
      <c r="S766" s="1032"/>
      <c r="T766" s="1032"/>
      <c r="U766" s="1032"/>
      <c r="V766" s="1032"/>
      <c r="W766" s="1032"/>
      <c r="X766" s="1033"/>
      <c r="Y766" s="1034" t="s">
        <v>243</v>
      </c>
      <c r="Z766" s="1035"/>
      <c r="AA766" s="1035"/>
      <c r="AB766" s="1035"/>
      <c r="AC766" s="1035"/>
      <c r="AD766" s="1035"/>
      <c r="AE766" s="1035"/>
      <c r="AF766" s="1035"/>
      <c r="AG766" s="1035"/>
      <c r="AH766" s="1035"/>
      <c r="AI766" s="1035"/>
      <c r="AJ766" s="1035"/>
      <c r="AK766" s="1035"/>
      <c r="AL766" s="1035"/>
      <c r="AM766" s="1036"/>
    </row>
    <row r="767" spans="1:40" ht="65.25" customHeight="1">
      <c r="B767" s="1030"/>
      <c r="C767" s="1022"/>
      <c r="D767" s="285">
        <v>2019</v>
      </c>
      <c r="E767" s="285">
        <v>2020</v>
      </c>
      <c r="F767" s="285">
        <v>2021</v>
      </c>
      <c r="G767" s="285">
        <v>2022</v>
      </c>
      <c r="H767" s="285">
        <v>2023</v>
      </c>
      <c r="I767" s="285">
        <v>2024</v>
      </c>
      <c r="J767" s="285">
        <v>2025</v>
      </c>
      <c r="K767" s="285">
        <v>2026</v>
      </c>
      <c r="L767" s="285">
        <v>2027</v>
      </c>
      <c r="M767" s="285">
        <v>2028</v>
      </c>
      <c r="N767" s="1038"/>
      <c r="O767" s="285">
        <v>2019</v>
      </c>
      <c r="P767" s="285">
        <v>2020</v>
      </c>
      <c r="Q767" s="285">
        <v>2021</v>
      </c>
      <c r="R767" s="285">
        <v>2022</v>
      </c>
      <c r="S767" s="285">
        <v>2023</v>
      </c>
      <c r="T767" s="285">
        <v>2024</v>
      </c>
      <c r="U767" s="285">
        <v>2025</v>
      </c>
      <c r="V767" s="285">
        <v>2026</v>
      </c>
      <c r="W767" s="285">
        <v>2027</v>
      </c>
      <c r="X767" s="285">
        <v>2028</v>
      </c>
      <c r="Y767" s="285" t="str">
        <f>'1.  LRAMVA Summary'!D52</f>
        <v>Main - Residential</v>
      </c>
      <c r="Z767" s="285" t="str">
        <f>'1.  LRAMVA Summary'!E52</f>
        <v>Main - GS&lt;50 kW</v>
      </c>
      <c r="AA767" s="285" t="str">
        <f>'1.  LRAMVA Summary'!F52</f>
        <v>Main - GS 50 to 4,999 kW</v>
      </c>
      <c r="AB767" s="285" t="str">
        <f>'1.  LRAMVA Summary'!G52</f>
        <v>Main - Large Use</v>
      </c>
      <c r="AC767" s="285" t="str">
        <f>'1.  LRAMVA Summary'!H52</f>
        <v>Main - Streetlighting</v>
      </c>
      <c r="AD767" s="285" t="str">
        <f>'1.  LRAMVA Summary'!I52</f>
        <v>STEI - Residential</v>
      </c>
      <c r="AE767" s="285" t="str">
        <f>'1.  LRAMVA Summary'!J52</f>
        <v>STEI - GS&lt;50 kW</v>
      </c>
      <c r="AF767" s="285" t="str">
        <f>'1.  LRAMVA Summary'!K52</f>
        <v>STEI - GS 50 to 4,999 kW</v>
      </c>
      <c r="AG767" s="285" t="str">
        <f>'1.  LRAMVA Summary'!L52</f>
        <v>STEI - Street Lighting</v>
      </c>
      <c r="AH767" s="285" t="str">
        <f>'1.  LRAMVA Summary'!M52</f>
        <v>STEI - Sentinel</v>
      </c>
      <c r="AI767" s="285" t="str">
        <f>'1.  LRAMVA Summary'!N52</f>
        <v/>
      </c>
      <c r="AJ767" s="285" t="str">
        <f>'1.  LRAMVA Summary'!O52</f>
        <v/>
      </c>
      <c r="AK767" s="285" t="str">
        <f>'1.  LRAMVA Summary'!P52</f>
        <v/>
      </c>
      <c r="AL767" s="285" t="str">
        <f>'1.  LRAMVA Summary'!Q52</f>
        <v/>
      </c>
      <c r="AM767" s="286" t="str">
        <f>'1.  LRAMVA Summary'!R52</f>
        <v>Total</v>
      </c>
    </row>
    <row r="768" spans="1:40" ht="15.75" hidden="1" customHeight="1">
      <c r="A768" s="497"/>
      <c r="B768" s="483" t="s">
        <v>503</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kWh</v>
      </c>
      <c r="AE768" s="290" t="str">
        <f>'1.  LRAMVA Summary'!J53</f>
        <v>kWh</v>
      </c>
      <c r="AF768" s="290" t="str">
        <f>'1.  LRAMVA Summary'!K53</f>
        <v>kW</v>
      </c>
      <c r="AG768" s="290" t="str">
        <f>'1.  LRAMVA Summary'!L53</f>
        <v>kW</v>
      </c>
      <c r="AH768" s="290" t="str">
        <f>'1.  LRAMVA Summary'!M53</f>
        <v>kWh</v>
      </c>
      <c r="AI768" s="290">
        <f>'1.  LRAMVA Summary'!N53</f>
        <v>0</v>
      </c>
      <c r="AJ768" s="290">
        <f>'1.  LRAMVA Summary'!O53</f>
        <v>0</v>
      </c>
      <c r="AK768" s="290">
        <f>'1.  LRAMVA Summary'!P53</f>
        <v>0</v>
      </c>
      <c r="AL768" s="290">
        <f>'1.  LRAMVA Summary'!Q53</f>
        <v>0</v>
      </c>
      <c r="AM768" s="291"/>
    </row>
    <row r="769" spans="1:39" ht="15.5" hidden="1" outlineLevel="1">
      <c r="A769" s="497"/>
      <c r="B769" s="469" t="s">
        <v>496</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t="15.5" hidden="1" outlineLevel="1">
      <c r="A770" s="497">
        <v>1</v>
      </c>
      <c r="B770" s="402"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386"/>
      <c r="Z770" s="386"/>
      <c r="AA770" s="386"/>
      <c r="AB770" s="386"/>
      <c r="AC770" s="386"/>
      <c r="AD770" s="386"/>
      <c r="AE770" s="386"/>
      <c r="AF770" s="386"/>
      <c r="AG770" s="386"/>
      <c r="AH770" s="386"/>
      <c r="AI770" s="386"/>
      <c r="AJ770" s="386"/>
      <c r="AK770" s="386"/>
      <c r="AL770" s="386"/>
      <c r="AM770" s="295">
        <f>SUM(Y770:AL770)</f>
        <v>0</v>
      </c>
    </row>
    <row r="771" spans="1:39" ht="15.5" hidden="1" outlineLevel="1">
      <c r="A771" s="497"/>
      <c r="B771" s="293" t="s">
        <v>342</v>
      </c>
      <c r="C771" s="290" t="s">
        <v>163</v>
      </c>
      <c r="D771" s="294"/>
      <c r="E771" s="294"/>
      <c r="F771" s="294"/>
      <c r="G771" s="294"/>
      <c r="H771" s="294"/>
      <c r="I771" s="294"/>
      <c r="J771" s="294"/>
      <c r="K771" s="294"/>
      <c r="L771" s="294"/>
      <c r="M771" s="294"/>
      <c r="N771" s="437"/>
      <c r="O771" s="294"/>
      <c r="P771" s="294"/>
      <c r="Q771" s="294"/>
      <c r="R771" s="294"/>
      <c r="S771" s="294"/>
      <c r="T771" s="294"/>
      <c r="U771" s="294"/>
      <c r="V771" s="294"/>
      <c r="W771" s="294"/>
      <c r="X771" s="294"/>
      <c r="Y771" s="387">
        <f>Y770</f>
        <v>0</v>
      </c>
      <c r="Z771" s="387">
        <f t="shared" ref="Z771" si="1308">Z770</f>
        <v>0</v>
      </c>
      <c r="AA771" s="387">
        <f t="shared" ref="AA771" si="1309">AA770</f>
        <v>0</v>
      </c>
      <c r="AB771" s="387">
        <f t="shared" ref="AB771" si="1310">AB770</f>
        <v>0</v>
      </c>
      <c r="AC771" s="387">
        <f t="shared" ref="AC771" si="1311">AC770</f>
        <v>0</v>
      </c>
      <c r="AD771" s="387">
        <f t="shared" ref="AD771" si="1312">AD770</f>
        <v>0</v>
      </c>
      <c r="AE771" s="387">
        <f t="shared" ref="AE771" si="1313">AE770</f>
        <v>0</v>
      </c>
      <c r="AF771" s="387">
        <f t="shared" ref="AF771" si="1314">AF770</f>
        <v>0</v>
      </c>
      <c r="AG771" s="387">
        <f t="shared" ref="AG771" si="1315">AG770</f>
        <v>0</v>
      </c>
      <c r="AH771" s="387">
        <f t="shared" ref="AH771" si="1316">AH770</f>
        <v>0</v>
      </c>
      <c r="AI771" s="387">
        <f t="shared" ref="AI771" si="1317">AI770</f>
        <v>0</v>
      </c>
      <c r="AJ771" s="387">
        <f t="shared" ref="AJ771" si="1318">AJ770</f>
        <v>0</v>
      </c>
      <c r="AK771" s="387">
        <f t="shared" ref="AK771" si="1319">AK770</f>
        <v>0</v>
      </c>
      <c r="AL771" s="387">
        <f t="shared" ref="AL771" si="1320">AL770</f>
        <v>0</v>
      </c>
      <c r="AM771" s="296"/>
    </row>
    <row r="772" spans="1:39" ht="15.5" hidden="1" outlineLevel="1">
      <c r="A772" s="497"/>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388"/>
      <c r="Z772" s="389"/>
      <c r="AA772" s="389"/>
      <c r="AB772" s="389"/>
      <c r="AC772" s="389"/>
      <c r="AD772" s="389"/>
      <c r="AE772" s="389"/>
      <c r="AF772" s="389"/>
      <c r="AG772" s="389"/>
      <c r="AH772" s="389"/>
      <c r="AI772" s="389"/>
      <c r="AJ772" s="389"/>
      <c r="AK772" s="389"/>
      <c r="AL772" s="389"/>
      <c r="AM772" s="301"/>
    </row>
    <row r="773" spans="1:39" ht="15.5" hidden="1" outlineLevel="1">
      <c r="A773" s="497">
        <v>2</v>
      </c>
      <c r="B773" s="402"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386"/>
      <c r="Z773" s="386"/>
      <c r="AA773" s="386"/>
      <c r="AB773" s="386"/>
      <c r="AC773" s="386"/>
      <c r="AD773" s="386"/>
      <c r="AE773" s="386"/>
      <c r="AF773" s="386"/>
      <c r="AG773" s="386"/>
      <c r="AH773" s="386"/>
      <c r="AI773" s="386"/>
      <c r="AJ773" s="386"/>
      <c r="AK773" s="386"/>
      <c r="AL773" s="386"/>
      <c r="AM773" s="295">
        <f>SUM(Y773:AL773)</f>
        <v>0</v>
      </c>
    </row>
    <row r="774" spans="1:39" ht="15.5" hidden="1" outlineLevel="1">
      <c r="A774" s="497"/>
      <c r="B774" s="293" t="s">
        <v>342</v>
      </c>
      <c r="C774" s="290" t="s">
        <v>163</v>
      </c>
      <c r="D774" s="294"/>
      <c r="E774" s="294"/>
      <c r="F774" s="294"/>
      <c r="G774" s="294"/>
      <c r="H774" s="294"/>
      <c r="I774" s="294"/>
      <c r="J774" s="294"/>
      <c r="K774" s="294"/>
      <c r="L774" s="294"/>
      <c r="M774" s="294"/>
      <c r="N774" s="437"/>
      <c r="O774" s="294"/>
      <c r="P774" s="294"/>
      <c r="Q774" s="294"/>
      <c r="R774" s="294"/>
      <c r="S774" s="294"/>
      <c r="T774" s="294"/>
      <c r="U774" s="294"/>
      <c r="V774" s="294"/>
      <c r="W774" s="294"/>
      <c r="X774" s="294"/>
      <c r="Y774" s="387">
        <f>Y773</f>
        <v>0</v>
      </c>
      <c r="Z774" s="387">
        <f t="shared" ref="Z774" si="1321">Z773</f>
        <v>0</v>
      </c>
      <c r="AA774" s="387">
        <f t="shared" ref="AA774" si="1322">AA773</f>
        <v>0</v>
      </c>
      <c r="AB774" s="387">
        <f t="shared" ref="AB774" si="1323">AB773</f>
        <v>0</v>
      </c>
      <c r="AC774" s="387">
        <f t="shared" ref="AC774" si="1324">AC773</f>
        <v>0</v>
      </c>
      <c r="AD774" s="387">
        <f t="shared" ref="AD774" si="1325">AD773</f>
        <v>0</v>
      </c>
      <c r="AE774" s="387">
        <f t="shared" ref="AE774" si="1326">AE773</f>
        <v>0</v>
      </c>
      <c r="AF774" s="387">
        <f t="shared" ref="AF774" si="1327">AF773</f>
        <v>0</v>
      </c>
      <c r="AG774" s="387">
        <f t="shared" ref="AG774" si="1328">AG773</f>
        <v>0</v>
      </c>
      <c r="AH774" s="387">
        <f t="shared" ref="AH774" si="1329">AH773</f>
        <v>0</v>
      </c>
      <c r="AI774" s="387">
        <f t="shared" ref="AI774" si="1330">AI773</f>
        <v>0</v>
      </c>
      <c r="AJ774" s="387">
        <f t="shared" ref="AJ774" si="1331">AJ773</f>
        <v>0</v>
      </c>
      <c r="AK774" s="387">
        <f t="shared" ref="AK774" si="1332">AK773</f>
        <v>0</v>
      </c>
      <c r="AL774" s="387">
        <f t="shared" ref="AL774" si="1333">AL773</f>
        <v>0</v>
      </c>
      <c r="AM774" s="296"/>
    </row>
    <row r="775" spans="1:39" ht="15.5" hidden="1" outlineLevel="1">
      <c r="A775" s="497"/>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388"/>
      <c r="Z775" s="389"/>
      <c r="AA775" s="389"/>
      <c r="AB775" s="389"/>
      <c r="AC775" s="389"/>
      <c r="AD775" s="389"/>
      <c r="AE775" s="389"/>
      <c r="AF775" s="389"/>
      <c r="AG775" s="389"/>
      <c r="AH775" s="389"/>
      <c r="AI775" s="389"/>
      <c r="AJ775" s="389"/>
      <c r="AK775" s="389"/>
      <c r="AL775" s="389"/>
      <c r="AM775" s="301"/>
    </row>
    <row r="776" spans="1:39" ht="15.5" hidden="1" outlineLevel="1">
      <c r="A776" s="497">
        <v>3</v>
      </c>
      <c r="B776" s="402"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386"/>
      <c r="Z776" s="386"/>
      <c r="AA776" s="386"/>
      <c r="AB776" s="386"/>
      <c r="AC776" s="386"/>
      <c r="AD776" s="386"/>
      <c r="AE776" s="386"/>
      <c r="AF776" s="386"/>
      <c r="AG776" s="386"/>
      <c r="AH776" s="386"/>
      <c r="AI776" s="386"/>
      <c r="AJ776" s="386"/>
      <c r="AK776" s="386"/>
      <c r="AL776" s="386"/>
      <c r="AM776" s="295">
        <f>SUM(Y776:AL776)</f>
        <v>0</v>
      </c>
    </row>
    <row r="777" spans="1:39" ht="15.5" hidden="1" outlineLevel="1">
      <c r="A777" s="497"/>
      <c r="B777" s="293" t="s">
        <v>342</v>
      </c>
      <c r="C777" s="290" t="s">
        <v>163</v>
      </c>
      <c r="D777" s="294"/>
      <c r="E777" s="294"/>
      <c r="F777" s="294"/>
      <c r="G777" s="294"/>
      <c r="H777" s="294"/>
      <c r="I777" s="294"/>
      <c r="J777" s="294"/>
      <c r="K777" s="294"/>
      <c r="L777" s="294"/>
      <c r="M777" s="294"/>
      <c r="N777" s="437"/>
      <c r="O777" s="294"/>
      <c r="P777" s="294"/>
      <c r="Q777" s="294"/>
      <c r="R777" s="294"/>
      <c r="S777" s="294"/>
      <c r="T777" s="294"/>
      <c r="U777" s="294"/>
      <c r="V777" s="294"/>
      <c r="W777" s="294"/>
      <c r="X777" s="294"/>
      <c r="Y777" s="387">
        <f>Y776</f>
        <v>0</v>
      </c>
      <c r="Z777" s="387">
        <f t="shared" ref="Z777" si="1334">Z776</f>
        <v>0</v>
      </c>
      <c r="AA777" s="387">
        <f t="shared" ref="AA777" si="1335">AA776</f>
        <v>0</v>
      </c>
      <c r="AB777" s="387">
        <f t="shared" ref="AB777" si="1336">AB776</f>
        <v>0</v>
      </c>
      <c r="AC777" s="387">
        <f t="shared" ref="AC777" si="1337">AC776</f>
        <v>0</v>
      </c>
      <c r="AD777" s="387">
        <f t="shared" ref="AD777" si="1338">AD776</f>
        <v>0</v>
      </c>
      <c r="AE777" s="387">
        <f t="shared" ref="AE777" si="1339">AE776</f>
        <v>0</v>
      </c>
      <c r="AF777" s="387">
        <f t="shared" ref="AF777" si="1340">AF776</f>
        <v>0</v>
      </c>
      <c r="AG777" s="387">
        <f t="shared" ref="AG777" si="1341">AG776</f>
        <v>0</v>
      </c>
      <c r="AH777" s="387">
        <f t="shared" ref="AH777" si="1342">AH776</f>
        <v>0</v>
      </c>
      <c r="AI777" s="387">
        <f t="shared" ref="AI777" si="1343">AI776</f>
        <v>0</v>
      </c>
      <c r="AJ777" s="387">
        <f t="shared" ref="AJ777" si="1344">AJ776</f>
        <v>0</v>
      </c>
      <c r="AK777" s="387">
        <f t="shared" ref="AK777" si="1345">AK776</f>
        <v>0</v>
      </c>
      <c r="AL777" s="387">
        <f t="shared" ref="AL777" si="1346">AL776</f>
        <v>0</v>
      </c>
      <c r="AM777" s="296"/>
    </row>
    <row r="778" spans="1:39" ht="15.5" hidden="1" outlineLevel="1">
      <c r="A778" s="497"/>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388"/>
      <c r="Z778" s="388"/>
      <c r="AA778" s="388"/>
      <c r="AB778" s="388"/>
      <c r="AC778" s="388"/>
      <c r="AD778" s="388"/>
      <c r="AE778" s="388"/>
      <c r="AF778" s="388"/>
      <c r="AG778" s="388"/>
      <c r="AH778" s="388"/>
      <c r="AI778" s="388"/>
      <c r="AJ778" s="388"/>
      <c r="AK778" s="388"/>
      <c r="AL778" s="388"/>
      <c r="AM778" s="305"/>
    </row>
    <row r="779" spans="1:39" ht="15.5" hidden="1" outlineLevel="1">
      <c r="A779" s="497">
        <v>4</v>
      </c>
      <c r="B779" s="485" t="s">
        <v>673</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391"/>
      <c r="Z779" s="391"/>
      <c r="AA779" s="391"/>
      <c r="AB779" s="391"/>
      <c r="AC779" s="391"/>
      <c r="AD779" s="391"/>
      <c r="AE779" s="391"/>
      <c r="AF779" s="386"/>
      <c r="AG779" s="386"/>
      <c r="AH779" s="386"/>
      <c r="AI779" s="386"/>
      <c r="AJ779" s="386"/>
      <c r="AK779" s="386"/>
      <c r="AL779" s="386"/>
      <c r="AM779" s="295">
        <f>SUM(Y779:AL779)</f>
        <v>0</v>
      </c>
    </row>
    <row r="780" spans="1:39" ht="15.5" hidden="1" outlineLevel="1">
      <c r="A780" s="497"/>
      <c r="B780" s="293" t="s">
        <v>342</v>
      </c>
      <c r="C780" s="290" t="s">
        <v>163</v>
      </c>
      <c r="D780" s="294"/>
      <c r="E780" s="294"/>
      <c r="F780" s="294"/>
      <c r="G780" s="294"/>
      <c r="H780" s="294"/>
      <c r="I780" s="294"/>
      <c r="J780" s="294"/>
      <c r="K780" s="294"/>
      <c r="L780" s="294"/>
      <c r="M780" s="294"/>
      <c r="N780" s="437"/>
      <c r="O780" s="294"/>
      <c r="P780" s="294"/>
      <c r="Q780" s="294"/>
      <c r="R780" s="294"/>
      <c r="S780" s="294"/>
      <c r="T780" s="294"/>
      <c r="U780" s="294"/>
      <c r="V780" s="294"/>
      <c r="W780" s="294"/>
      <c r="X780" s="294"/>
      <c r="Y780" s="387">
        <f>Y779</f>
        <v>0</v>
      </c>
      <c r="Z780" s="387">
        <f t="shared" ref="Z780" si="1347">Z779</f>
        <v>0</v>
      </c>
      <c r="AA780" s="387">
        <f t="shared" ref="AA780" si="1348">AA779</f>
        <v>0</v>
      </c>
      <c r="AB780" s="387">
        <f t="shared" ref="AB780" si="1349">AB779</f>
        <v>0</v>
      </c>
      <c r="AC780" s="387">
        <f t="shared" ref="AC780" si="1350">AC779</f>
        <v>0</v>
      </c>
      <c r="AD780" s="387">
        <f t="shared" ref="AD780" si="1351">AD779</f>
        <v>0</v>
      </c>
      <c r="AE780" s="387">
        <f t="shared" ref="AE780" si="1352">AE779</f>
        <v>0</v>
      </c>
      <c r="AF780" s="387">
        <f t="shared" ref="AF780" si="1353">AF779</f>
        <v>0</v>
      </c>
      <c r="AG780" s="387">
        <f t="shared" ref="AG780" si="1354">AG779</f>
        <v>0</v>
      </c>
      <c r="AH780" s="387">
        <f t="shared" ref="AH780" si="1355">AH779</f>
        <v>0</v>
      </c>
      <c r="AI780" s="387">
        <f t="shared" ref="AI780" si="1356">AI779</f>
        <v>0</v>
      </c>
      <c r="AJ780" s="387">
        <f t="shared" ref="AJ780" si="1357">AJ779</f>
        <v>0</v>
      </c>
      <c r="AK780" s="387">
        <f t="shared" ref="AK780" si="1358">AK779</f>
        <v>0</v>
      </c>
      <c r="AL780" s="387">
        <f t="shared" ref="AL780" si="1359">AL779</f>
        <v>0</v>
      </c>
      <c r="AM780" s="296"/>
    </row>
    <row r="781" spans="1:39" ht="15.5" hidden="1" outlineLevel="1">
      <c r="A781" s="497"/>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388"/>
      <c r="Z781" s="388"/>
      <c r="AA781" s="388"/>
      <c r="AB781" s="388"/>
      <c r="AC781" s="388"/>
      <c r="AD781" s="388"/>
      <c r="AE781" s="388"/>
      <c r="AF781" s="388"/>
      <c r="AG781" s="388"/>
      <c r="AH781" s="388"/>
      <c r="AI781" s="388"/>
      <c r="AJ781" s="388"/>
      <c r="AK781" s="388"/>
      <c r="AL781" s="388"/>
      <c r="AM781" s="305"/>
    </row>
    <row r="782" spans="1:39" ht="15.75" hidden="1" customHeight="1" outlineLevel="1">
      <c r="A782" s="497">
        <v>5</v>
      </c>
      <c r="B782" s="402"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391"/>
      <c r="Z782" s="391"/>
      <c r="AA782" s="391"/>
      <c r="AB782" s="391"/>
      <c r="AC782" s="391"/>
      <c r="AD782" s="391"/>
      <c r="AE782" s="391"/>
      <c r="AF782" s="386"/>
      <c r="AG782" s="386"/>
      <c r="AH782" s="386"/>
      <c r="AI782" s="386"/>
      <c r="AJ782" s="386"/>
      <c r="AK782" s="386"/>
      <c r="AL782" s="386"/>
      <c r="AM782" s="295">
        <f>SUM(Y782:AL782)</f>
        <v>0</v>
      </c>
    </row>
    <row r="783" spans="1:39" ht="20.25" hidden="1" customHeight="1" outlineLevel="1">
      <c r="A783" s="497"/>
      <c r="B783" s="293" t="s">
        <v>342</v>
      </c>
      <c r="C783" s="290" t="s">
        <v>163</v>
      </c>
      <c r="D783" s="294"/>
      <c r="E783" s="294"/>
      <c r="F783" s="294"/>
      <c r="G783" s="294"/>
      <c r="H783" s="294"/>
      <c r="I783" s="294"/>
      <c r="J783" s="294"/>
      <c r="K783" s="294"/>
      <c r="L783" s="294"/>
      <c r="M783" s="294"/>
      <c r="N783" s="437"/>
      <c r="O783" s="294"/>
      <c r="P783" s="294"/>
      <c r="Q783" s="294"/>
      <c r="R783" s="294"/>
      <c r="S783" s="294"/>
      <c r="T783" s="294"/>
      <c r="U783" s="294"/>
      <c r="V783" s="294"/>
      <c r="W783" s="294"/>
      <c r="X783" s="294"/>
      <c r="Y783" s="387">
        <f>Y782</f>
        <v>0</v>
      </c>
      <c r="Z783" s="387">
        <f t="shared" ref="Z783" si="1360">Z782</f>
        <v>0</v>
      </c>
      <c r="AA783" s="387">
        <f t="shared" ref="AA783" si="1361">AA782</f>
        <v>0</v>
      </c>
      <c r="AB783" s="387">
        <f t="shared" ref="AB783" si="1362">AB782</f>
        <v>0</v>
      </c>
      <c r="AC783" s="387">
        <f t="shared" ref="AC783" si="1363">AC782</f>
        <v>0</v>
      </c>
      <c r="AD783" s="387">
        <f t="shared" ref="AD783" si="1364">AD782</f>
        <v>0</v>
      </c>
      <c r="AE783" s="387">
        <f t="shared" ref="AE783" si="1365">AE782</f>
        <v>0</v>
      </c>
      <c r="AF783" s="387">
        <f t="shared" ref="AF783" si="1366">AF782</f>
        <v>0</v>
      </c>
      <c r="AG783" s="387">
        <f t="shared" ref="AG783" si="1367">AG782</f>
        <v>0</v>
      </c>
      <c r="AH783" s="387">
        <f t="shared" ref="AH783" si="1368">AH782</f>
        <v>0</v>
      </c>
      <c r="AI783" s="387">
        <f t="shared" ref="AI783" si="1369">AI782</f>
        <v>0</v>
      </c>
      <c r="AJ783" s="387">
        <f t="shared" ref="AJ783" si="1370">AJ782</f>
        <v>0</v>
      </c>
      <c r="AK783" s="387">
        <f t="shared" ref="AK783" si="1371">AK782</f>
        <v>0</v>
      </c>
      <c r="AL783" s="387">
        <f t="shared" ref="AL783" si="1372">AL782</f>
        <v>0</v>
      </c>
      <c r="AM783" s="296"/>
    </row>
    <row r="784" spans="1:39" ht="15.5" hidden="1" outlineLevel="1">
      <c r="A784" s="497"/>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396"/>
      <c r="Z784" s="397"/>
      <c r="AA784" s="397"/>
      <c r="AB784" s="397"/>
      <c r="AC784" s="397"/>
      <c r="AD784" s="397"/>
      <c r="AE784" s="397"/>
      <c r="AF784" s="397"/>
      <c r="AG784" s="397"/>
      <c r="AH784" s="397"/>
      <c r="AI784" s="397"/>
      <c r="AJ784" s="397"/>
      <c r="AK784" s="397"/>
      <c r="AL784" s="397"/>
      <c r="AM784" s="296"/>
    </row>
    <row r="785" spans="1:39" ht="15.5" hidden="1" outlineLevel="1">
      <c r="A785" s="497"/>
      <c r="B785" s="316" t="s">
        <v>497</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390"/>
      <c r="Z785" s="390"/>
      <c r="AA785" s="390"/>
      <c r="AB785" s="390"/>
      <c r="AC785" s="390"/>
      <c r="AD785" s="390"/>
      <c r="AE785" s="390"/>
      <c r="AF785" s="390"/>
      <c r="AG785" s="390"/>
      <c r="AH785" s="390"/>
      <c r="AI785" s="390"/>
      <c r="AJ785" s="390"/>
      <c r="AK785" s="390"/>
      <c r="AL785" s="390"/>
      <c r="AM785" s="291"/>
    </row>
    <row r="786" spans="1:39" ht="15.5" hidden="1" outlineLevel="1">
      <c r="A786" s="497">
        <v>6</v>
      </c>
      <c r="B786" s="402"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391"/>
      <c r="Z786" s="391"/>
      <c r="AA786" s="391"/>
      <c r="AB786" s="391"/>
      <c r="AC786" s="391"/>
      <c r="AD786" s="391"/>
      <c r="AE786" s="391"/>
      <c r="AF786" s="391"/>
      <c r="AG786" s="391"/>
      <c r="AH786" s="391"/>
      <c r="AI786" s="391"/>
      <c r="AJ786" s="391"/>
      <c r="AK786" s="391"/>
      <c r="AL786" s="391"/>
      <c r="AM786" s="295">
        <f>SUM(Y786:AL786)</f>
        <v>0</v>
      </c>
    </row>
    <row r="787" spans="1:39" ht="15.5" hidden="1" outlineLevel="1">
      <c r="A787" s="497"/>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387">
        <f>Y786</f>
        <v>0</v>
      </c>
      <c r="Z787" s="387">
        <f t="shared" ref="Z787" si="1373">Z786</f>
        <v>0</v>
      </c>
      <c r="AA787" s="387">
        <f t="shared" ref="AA787" si="1374">AA786</f>
        <v>0</v>
      </c>
      <c r="AB787" s="387">
        <f t="shared" ref="AB787" si="1375">AB786</f>
        <v>0</v>
      </c>
      <c r="AC787" s="387">
        <f t="shared" ref="AC787" si="1376">AC786</f>
        <v>0</v>
      </c>
      <c r="AD787" s="387">
        <f t="shared" ref="AD787" si="1377">AD786</f>
        <v>0</v>
      </c>
      <c r="AE787" s="387">
        <f t="shared" ref="AE787" si="1378">AE786</f>
        <v>0</v>
      </c>
      <c r="AF787" s="387">
        <f t="shared" ref="AF787" si="1379">AF786</f>
        <v>0</v>
      </c>
      <c r="AG787" s="387">
        <f t="shared" ref="AG787" si="1380">AG786</f>
        <v>0</v>
      </c>
      <c r="AH787" s="387">
        <f t="shared" ref="AH787" si="1381">AH786</f>
        <v>0</v>
      </c>
      <c r="AI787" s="387">
        <f t="shared" ref="AI787" si="1382">AI786</f>
        <v>0</v>
      </c>
      <c r="AJ787" s="387">
        <f t="shared" ref="AJ787" si="1383">AJ786</f>
        <v>0</v>
      </c>
      <c r="AK787" s="387">
        <f t="shared" ref="AK787" si="1384">AK786</f>
        <v>0</v>
      </c>
      <c r="AL787" s="387">
        <f t="shared" ref="AL787" si="1385">AL786</f>
        <v>0</v>
      </c>
      <c r="AM787" s="309"/>
    </row>
    <row r="788" spans="1:39" ht="15.5" hidden="1" outlineLevel="1">
      <c r="A788" s="497"/>
      <c r="B788" s="308"/>
      <c r="C788" s="310"/>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392"/>
      <c r="Z788" s="392"/>
      <c r="AA788" s="392"/>
      <c r="AB788" s="392"/>
      <c r="AC788" s="392"/>
      <c r="AD788" s="392"/>
      <c r="AE788" s="392"/>
      <c r="AF788" s="392"/>
      <c r="AG788" s="392"/>
      <c r="AH788" s="392"/>
      <c r="AI788" s="392"/>
      <c r="AJ788" s="392"/>
      <c r="AK788" s="392"/>
      <c r="AL788" s="392"/>
      <c r="AM788" s="311"/>
    </row>
    <row r="789" spans="1:39" ht="31" hidden="1" outlineLevel="1">
      <c r="A789" s="497">
        <v>7</v>
      </c>
      <c r="B789" s="402"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391"/>
      <c r="Z789" s="391"/>
      <c r="AA789" s="391"/>
      <c r="AB789" s="391"/>
      <c r="AC789" s="391"/>
      <c r="AD789" s="391"/>
      <c r="AE789" s="391"/>
      <c r="AF789" s="391"/>
      <c r="AG789" s="391"/>
      <c r="AH789" s="391"/>
      <c r="AI789" s="391"/>
      <c r="AJ789" s="391"/>
      <c r="AK789" s="391"/>
      <c r="AL789" s="391"/>
      <c r="AM789" s="295">
        <f>SUM(Y789:AL789)</f>
        <v>0</v>
      </c>
    </row>
    <row r="790" spans="1:39" ht="15.5" hidden="1" outlineLevel="1">
      <c r="A790" s="497"/>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387">
        <f>Y789</f>
        <v>0</v>
      </c>
      <c r="Z790" s="387">
        <f t="shared" ref="Z790" si="1386">Z789</f>
        <v>0</v>
      </c>
      <c r="AA790" s="387">
        <f t="shared" ref="AA790" si="1387">AA789</f>
        <v>0</v>
      </c>
      <c r="AB790" s="387">
        <f t="shared" ref="AB790" si="1388">AB789</f>
        <v>0</v>
      </c>
      <c r="AC790" s="387">
        <f t="shared" ref="AC790" si="1389">AC789</f>
        <v>0</v>
      </c>
      <c r="AD790" s="387">
        <f t="shared" ref="AD790" si="1390">AD789</f>
        <v>0</v>
      </c>
      <c r="AE790" s="387">
        <f t="shared" ref="AE790" si="1391">AE789</f>
        <v>0</v>
      </c>
      <c r="AF790" s="387">
        <f t="shared" ref="AF790" si="1392">AF789</f>
        <v>0</v>
      </c>
      <c r="AG790" s="387">
        <f t="shared" ref="AG790" si="1393">AG789</f>
        <v>0</v>
      </c>
      <c r="AH790" s="387">
        <f t="shared" ref="AH790" si="1394">AH789</f>
        <v>0</v>
      </c>
      <c r="AI790" s="387">
        <f t="shared" ref="AI790" si="1395">AI789</f>
        <v>0</v>
      </c>
      <c r="AJ790" s="387">
        <f t="shared" ref="AJ790" si="1396">AJ789</f>
        <v>0</v>
      </c>
      <c r="AK790" s="387">
        <f t="shared" ref="AK790" si="1397">AK789</f>
        <v>0</v>
      </c>
      <c r="AL790" s="387">
        <f t="shared" ref="AL790" si="1398">AL789</f>
        <v>0</v>
      </c>
      <c r="AM790" s="309"/>
    </row>
    <row r="791" spans="1:39" ht="15.5" hidden="1" outlineLevel="1">
      <c r="A791" s="497"/>
      <c r="B791" s="312"/>
      <c r="C791" s="310"/>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392"/>
      <c r="Z791" s="393"/>
      <c r="AA791" s="392"/>
      <c r="AB791" s="392"/>
      <c r="AC791" s="392"/>
      <c r="AD791" s="392"/>
      <c r="AE791" s="392"/>
      <c r="AF791" s="392"/>
      <c r="AG791" s="392"/>
      <c r="AH791" s="392"/>
      <c r="AI791" s="392"/>
      <c r="AJ791" s="392"/>
      <c r="AK791" s="392"/>
      <c r="AL791" s="392"/>
      <c r="AM791" s="311"/>
    </row>
    <row r="792" spans="1:39" ht="31" hidden="1" outlineLevel="1">
      <c r="A792" s="497">
        <v>8</v>
      </c>
      <c r="B792" s="402"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391"/>
      <c r="Z792" s="391"/>
      <c r="AA792" s="391"/>
      <c r="AB792" s="391"/>
      <c r="AC792" s="391"/>
      <c r="AD792" s="391"/>
      <c r="AE792" s="391"/>
      <c r="AF792" s="391"/>
      <c r="AG792" s="391"/>
      <c r="AH792" s="391"/>
      <c r="AI792" s="391"/>
      <c r="AJ792" s="391"/>
      <c r="AK792" s="391"/>
      <c r="AL792" s="391"/>
      <c r="AM792" s="295">
        <f>SUM(Y792:AL792)</f>
        <v>0</v>
      </c>
    </row>
    <row r="793" spans="1:39" ht="15.5" hidden="1" outlineLevel="1">
      <c r="A793" s="497"/>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387">
        <f>Y792</f>
        <v>0</v>
      </c>
      <c r="Z793" s="387">
        <f t="shared" ref="Z793" si="1399">Z792</f>
        <v>0</v>
      </c>
      <c r="AA793" s="387">
        <f t="shared" ref="AA793" si="1400">AA792</f>
        <v>0</v>
      </c>
      <c r="AB793" s="387">
        <f t="shared" ref="AB793" si="1401">AB792</f>
        <v>0</v>
      </c>
      <c r="AC793" s="387">
        <f t="shared" ref="AC793" si="1402">AC792</f>
        <v>0</v>
      </c>
      <c r="AD793" s="387">
        <f t="shared" ref="AD793" si="1403">AD792</f>
        <v>0</v>
      </c>
      <c r="AE793" s="387">
        <f t="shared" ref="AE793" si="1404">AE792</f>
        <v>0</v>
      </c>
      <c r="AF793" s="387">
        <f t="shared" ref="AF793" si="1405">AF792</f>
        <v>0</v>
      </c>
      <c r="AG793" s="387">
        <f t="shared" ref="AG793" si="1406">AG792</f>
        <v>0</v>
      </c>
      <c r="AH793" s="387">
        <f t="shared" ref="AH793" si="1407">AH792</f>
        <v>0</v>
      </c>
      <c r="AI793" s="387">
        <f t="shared" ref="AI793" si="1408">AI792</f>
        <v>0</v>
      </c>
      <c r="AJ793" s="387">
        <f t="shared" ref="AJ793" si="1409">AJ792</f>
        <v>0</v>
      </c>
      <c r="AK793" s="387">
        <f t="shared" ref="AK793" si="1410">AK792</f>
        <v>0</v>
      </c>
      <c r="AL793" s="387">
        <f t="shared" ref="AL793" si="1411">AL792</f>
        <v>0</v>
      </c>
      <c r="AM793" s="309"/>
    </row>
    <row r="794" spans="1:39" ht="15.5" hidden="1" outlineLevel="1">
      <c r="A794" s="497"/>
      <c r="B794" s="312"/>
      <c r="C794" s="310"/>
      <c r="D794" s="314"/>
      <c r="E794" s="314"/>
      <c r="F794" s="314"/>
      <c r="G794" s="314"/>
      <c r="H794" s="314"/>
      <c r="I794" s="314"/>
      <c r="J794" s="314"/>
      <c r="K794" s="314"/>
      <c r="L794" s="314"/>
      <c r="M794" s="314"/>
      <c r="N794" s="290"/>
      <c r="O794" s="314"/>
      <c r="P794" s="314"/>
      <c r="Q794" s="314"/>
      <c r="R794" s="314"/>
      <c r="S794" s="314"/>
      <c r="T794" s="314"/>
      <c r="U794" s="314"/>
      <c r="V794" s="314"/>
      <c r="W794" s="314"/>
      <c r="X794" s="314"/>
      <c r="Y794" s="392"/>
      <c r="Z794" s="393"/>
      <c r="AA794" s="392"/>
      <c r="AB794" s="392"/>
      <c r="AC794" s="392"/>
      <c r="AD794" s="392"/>
      <c r="AE794" s="392"/>
      <c r="AF794" s="392"/>
      <c r="AG794" s="392"/>
      <c r="AH794" s="392"/>
      <c r="AI794" s="392"/>
      <c r="AJ794" s="392"/>
      <c r="AK794" s="392"/>
      <c r="AL794" s="392"/>
      <c r="AM794" s="311"/>
    </row>
    <row r="795" spans="1:39" ht="31" hidden="1" outlineLevel="1">
      <c r="A795" s="497">
        <v>9</v>
      </c>
      <c r="B795" s="402"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391"/>
      <c r="Z795" s="391"/>
      <c r="AA795" s="391"/>
      <c r="AB795" s="391"/>
      <c r="AC795" s="391"/>
      <c r="AD795" s="391"/>
      <c r="AE795" s="391"/>
      <c r="AF795" s="391"/>
      <c r="AG795" s="391"/>
      <c r="AH795" s="391"/>
      <c r="AI795" s="391"/>
      <c r="AJ795" s="391"/>
      <c r="AK795" s="391"/>
      <c r="AL795" s="391"/>
      <c r="AM795" s="295">
        <f>SUM(Y795:AL795)</f>
        <v>0</v>
      </c>
    </row>
    <row r="796" spans="1:39" ht="15.5" hidden="1" outlineLevel="1">
      <c r="A796" s="497"/>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387">
        <f>Y795</f>
        <v>0</v>
      </c>
      <c r="Z796" s="387">
        <f t="shared" ref="Z796" si="1412">Z795</f>
        <v>0</v>
      </c>
      <c r="AA796" s="387">
        <f t="shared" ref="AA796" si="1413">AA795</f>
        <v>0</v>
      </c>
      <c r="AB796" s="387">
        <f t="shared" ref="AB796" si="1414">AB795</f>
        <v>0</v>
      </c>
      <c r="AC796" s="387">
        <f t="shared" ref="AC796" si="1415">AC795</f>
        <v>0</v>
      </c>
      <c r="AD796" s="387">
        <f t="shared" ref="AD796" si="1416">AD795</f>
        <v>0</v>
      </c>
      <c r="AE796" s="387">
        <f t="shared" ref="AE796" si="1417">AE795</f>
        <v>0</v>
      </c>
      <c r="AF796" s="387">
        <f t="shared" ref="AF796" si="1418">AF795</f>
        <v>0</v>
      </c>
      <c r="AG796" s="387">
        <f t="shared" ref="AG796" si="1419">AG795</f>
        <v>0</v>
      </c>
      <c r="AH796" s="387">
        <f t="shared" ref="AH796" si="1420">AH795</f>
        <v>0</v>
      </c>
      <c r="AI796" s="387">
        <f t="shared" ref="AI796" si="1421">AI795</f>
        <v>0</v>
      </c>
      <c r="AJ796" s="387">
        <f t="shared" ref="AJ796" si="1422">AJ795</f>
        <v>0</v>
      </c>
      <c r="AK796" s="387">
        <f t="shared" ref="AK796" si="1423">AK795</f>
        <v>0</v>
      </c>
      <c r="AL796" s="387">
        <f t="shared" ref="AL796" si="1424">AL795</f>
        <v>0</v>
      </c>
      <c r="AM796" s="309"/>
    </row>
    <row r="797" spans="1:39" ht="15.5" hidden="1" outlineLevel="1">
      <c r="A797" s="497"/>
      <c r="B797" s="312"/>
      <c r="C797" s="310"/>
      <c r="D797" s="314"/>
      <c r="E797" s="314"/>
      <c r="F797" s="314"/>
      <c r="G797" s="314"/>
      <c r="H797" s="314"/>
      <c r="I797" s="314"/>
      <c r="J797" s="314"/>
      <c r="K797" s="314"/>
      <c r="L797" s="314"/>
      <c r="M797" s="314"/>
      <c r="N797" s="290"/>
      <c r="O797" s="314"/>
      <c r="P797" s="314"/>
      <c r="Q797" s="314"/>
      <c r="R797" s="314"/>
      <c r="S797" s="314"/>
      <c r="T797" s="314"/>
      <c r="U797" s="314"/>
      <c r="V797" s="314"/>
      <c r="W797" s="314"/>
      <c r="X797" s="314"/>
      <c r="Y797" s="392"/>
      <c r="Z797" s="392"/>
      <c r="AA797" s="392"/>
      <c r="AB797" s="392"/>
      <c r="AC797" s="392"/>
      <c r="AD797" s="392"/>
      <c r="AE797" s="392"/>
      <c r="AF797" s="392"/>
      <c r="AG797" s="392"/>
      <c r="AH797" s="392"/>
      <c r="AI797" s="392"/>
      <c r="AJ797" s="392"/>
      <c r="AK797" s="392"/>
      <c r="AL797" s="392"/>
      <c r="AM797" s="311"/>
    </row>
    <row r="798" spans="1:39" ht="31" hidden="1" outlineLevel="1">
      <c r="A798" s="497">
        <v>10</v>
      </c>
      <c r="B798" s="402"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391"/>
      <c r="Z798" s="391"/>
      <c r="AA798" s="391"/>
      <c r="AB798" s="391"/>
      <c r="AC798" s="391"/>
      <c r="AD798" s="391"/>
      <c r="AE798" s="391"/>
      <c r="AF798" s="391"/>
      <c r="AG798" s="391"/>
      <c r="AH798" s="391"/>
      <c r="AI798" s="391"/>
      <c r="AJ798" s="391"/>
      <c r="AK798" s="391"/>
      <c r="AL798" s="391"/>
      <c r="AM798" s="295">
        <f>SUM(Y798:AL798)</f>
        <v>0</v>
      </c>
    </row>
    <row r="799" spans="1:39" ht="15.5" hidden="1" outlineLevel="1">
      <c r="A799" s="497"/>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387">
        <f>Y798</f>
        <v>0</v>
      </c>
      <c r="Z799" s="387">
        <f t="shared" ref="Z799" si="1425">Z798</f>
        <v>0</v>
      </c>
      <c r="AA799" s="387">
        <f t="shared" ref="AA799" si="1426">AA798</f>
        <v>0</v>
      </c>
      <c r="AB799" s="387">
        <f t="shared" ref="AB799" si="1427">AB798</f>
        <v>0</v>
      </c>
      <c r="AC799" s="387">
        <f t="shared" ref="AC799" si="1428">AC798</f>
        <v>0</v>
      </c>
      <c r="AD799" s="387">
        <f t="shared" ref="AD799" si="1429">AD798</f>
        <v>0</v>
      </c>
      <c r="AE799" s="387">
        <f t="shared" ref="AE799" si="1430">AE798</f>
        <v>0</v>
      </c>
      <c r="AF799" s="387">
        <f t="shared" ref="AF799" si="1431">AF798</f>
        <v>0</v>
      </c>
      <c r="AG799" s="387">
        <f t="shared" ref="AG799" si="1432">AG798</f>
        <v>0</v>
      </c>
      <c r="AH799" s="387">
        <f t="shared" ref="AH799" si="1433">AH798</f>
        <v>0</v>
      </c>
      <c r="AI799" s="387">
        <f t="shared" ref="AI799" si="1434">AI798</f>
        <v>0</v>
      </c>
      <c r="AJ799" s="387">
        <f t="shared" ref="AJ799" si="1435">AJ798</f>
        <v>0</v>
      </c>
      <c r="AK799" s="387">
        <f t="shared" ref="AK799" si="1436">AK798</f>
        <v>0</v>
      </c>
      <c r="AL799" s="387">
        <f t="shared" ref="AL799" si="1437">AL798</f>
        <v>0</v>
      </c>
      <c r="AM799" s="309"/>
    </row>
    <row r="800" spans="1:39" ht="15.5" hidden="1" outlineLevel="1">
      <c r="A800" s="497"/>
      <c r="B800" s="312"/>
      <c r="C800" s="310"/>
      <c r="D800" s="314"/>
      <c r="E800" s="314"/>
      <c r="F800" s="314"/>
      <c r="G800" s="314"/>
      <c r="H800" s="314"/>
      <c r="I800" s="314"/>
      <c r="J800" s="314"/>
      <c r="K800" s="314"/>
      <c r="L800" s="314"/>
      <c r="M800" s="314"/>
      <c r="N800" s="290"/>
      <c r="O800" s="314"/>
      <c r="P800" s="314"/>
      <c r="Q800" s="314"/>
      <c r="R800" s="314"/>
      <c r="S800" s="314"/>
      <c r="T800" s="314"/>
      <c r="U800" s="314"/>
      <c r="V800" s="314"/>
      <c r="W800" s="314"/>
      <c r="X800" s="314"/>
      <c r="Y800" s="392"/>
      <c r="Z800" s="393"/>
      <c r="AA800" s="392"/>
      <c r="AB800" s="392"/>
      <c r="AC800" s="392"/>
      <c r="AD800" s="392"/>
      <c r="AE800" s="392"/>
      <c r="AF800" s="392"/>
      <c r="AG800" s="392"/>
      <c r="AH800" s="392"/>
      <c r="AI800" s="392"/>
      <c r="AJ800" s="392"/>
      <c r="AK800" s="392"/>
      <c r="AL800" s="392"/>
      <c r="AM800" s="311"/>
    </row>
    <row r="801" spans="1:39" ht="15.5" hidden="1" outlineLevel="1">
      <c r="A801" s="497"/>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390"/>
      <c r="Z801" s="390"/>
      <c r="AA801" s="390"/>
      <c r="AB801" s="390"/>
      <c r="AC801" s="390"/>
      <c r="AD801" s="390"/>
      <c r="AE801" s="390"/>
      <c r="AF801" s="390"/>
      <c r="AG801" s="390"/>
      <c r="AH801" s="390"/>
      <c r="AI801" s="390"/>
      <c r="AJ801" s="390"/>
      <c r="AK801" s="390"/>
      <c r="AL801" s="390"/>
      <c r="AM801" s="291"/>
    </row>
    <row r="802" spans="1:39" ht="31" hidden="1" outlineLevel="1">
      <c r="A802" s="497">
        <v>11</v>
      </c>
      <c r="B802" s="402"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00"/>
      <c r="Z802" s="391"/>
      <c r="AA802" s="391"/>
      <c r="AB802" s="391"/>
      <c r="AC802" s="391"/>
      <c r="AD802" s="391"/>
      <c r="AE802" s="391"/>
      <c r="AF802" s="391"/>
      <c r="AG802" s="391"/>
      <c r="AH802" s="391"/>
      <c r="AI802" s="391"/>
      <c r="AJ802" s="391"/>
      <c r="AK802" s="391"/>
      <c r="AL802" s="391"/>
      <c r="AM802" s="295">
        <f>SUM(Y802:AL802)</f>
        <v>0</v>
      </c>
    </row>
    <row r="803" spans="1:39" ht="15.5" hidden="1" outlineLevel="1">
      <c r="A803" s="497"/>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387">
        <f>Y802</f>
        <v>0</v>
      </c>
      <c r="Z803" s="387">
        <f t="shared" ref="Z803" si="1438">Z802</f>
        <v>0</v>
      </c>
      <c r="AA803" s="387">
        <f t="shared" ref="AA803" si="1439">AA802</f>
        <v>0</v>
      </c>
      <c r="AB803" s="387">
        <f t="shared" ref="AB803" si="1440">AB802</f>
        <v>0</v>
      </c>
      <c r="AC803" s="387">
        <f t="shared" ref="AC803" si="1441">AC802</f>
        <v>0</v>
      </c>
      <c r="AD803" s="387">
        <f t="shared" ref="AD803" si="1442">AD802</f>
        <v>0</v>
      </c>
      <c r="AE803" s="387">
        <f t="shared" ref="AE803" si="1443">AE802</f>
        <v>0</v>
      </c>
      <c r="AF803" s="387">
        <f t="shared" ref="AF803" si="1444">AF802</f>
        <v>0</v>
      </c>
      <c r="AG803" s="387">
        <f t="shared" ref="AG803" si="1445">AG802</f>
        <v>0</v>
      </c>
      <c r="AH803" s="387">
        <f t="shared" ref="AH803" si="1446">AH802</f>
        <v>0</v>
      </c>
      <c r="AI803" s="387">
        <f t="shared" ref="AI803" si="1447">AI802</f>
        <v>0</v>
      </c>
      <c r="AJ803" s="387">
        <f t="shared" ref="AJ803" si="1448">AJ802</f>
        <v>0</v>
      </c>
      <c r="AK803" s="387">
        <f t="shared" ref="AK803" si="1449">AK802</f>
        <v>0</v>
      </c>
      <c r="AL803" s="387">
        <f t="shared" ref="AL803" si="1450">AL802</f>
        <v>0</v>
      </c>
      <c r="AM803" s="296"/>
    </row>
    <row r="804" spans="1:39" ht="15.5" hidden="1" outlineLevel="1">
      <c r="A804" s="497"/>
      <c r="B804" s="313"/>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388"/>
      <c r="Z804" s="395"/>
      <c r="AA804" s="395"/>
      <c r="AB804" s="395"/>
      <c r="AC804" s="395"/>
      <c r="AD804" s="395"/>
      <c r="AE804" s="395"/>
      <c r="AF804" s="395"/>
      <c r="AG804" s="395"/>
      <c r="AH804" s="395"/>
      <c r="AI804" s="395"/>
      <c r="AJ804" s="395"/>
      <c r="AK804" s="395"/>
      <c r="AL804" s="395"/>
      <c r="AM804" s="305"/>
    </row>
    <row r="805" spans="1:39" ht="31" hidden="1" outlineLevel="1">
      <c r="A805" s="497">
        <v>12</v>
      </c>
      <c r="B805" s="402"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386"/>
      <c r="Z805" s="391"/>
      <c r="AA805" s="391"/>
      <c r="AB805" s="391"/>
      <c r="AC805" s="391"/>
      <c r="AD805" s="391"/>
      <c r="AE805" s="391"/>
      <c r="AF805" s="391"/>
      <c r="AG805" s="391"/>
      <c r="AH805" s="391"/>
      <c r="AI805" s="391"/>
      <c r="AJ805" s="391"/>
      <c r="AK805" s="391"/>
      <c r="AL805" s="391"/>
      <c r="AM805" s="295">
        <f>SUM(Y805:AL805)</f>
        <v>0</v>
      </c>
    </row>
    <row r="806" spans="1:39" ht="15.5" hidden="1" outlineLevel="1">
      <c r="A806" s="497"/>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387">
        <f>Y805</f>
        <v>0</v>
      </c>
      <c r="Z806" s="387">
        <f t="shared" ref="Z806" si="1451">Z805</f>
        <v>0</v>
      </c>
      <c r="AA806" s="387">
        <f t="shared" ref="AA806" si="1452">AA805</f>
        <v>0</v>
      </c>
      <c r="AB806" s="387">
        <f t="shared" ref="AB806" si="1453">AB805</f>
        <v>0</v>
      </c>
      <c r="AC806" s="387">
        <f t="shared" ref="AC806" si="1454">AC805</f>
        <v>0</v>
      </c>
      <c r="AD806" s="387">
        <f t="shared" ref="AD806" si="1455">AD805</f>
        <v>0</v>
      </c>
      <c r="AE806" s="387">
        <f t="shared" ref="AE806" si="1456">AE805</f>
        <v>0</v>
      </c>
      <c r="AF806" s="387">
        <f t="shared" ref="AF806" si="1457">AF805</f>
        <v>0</v>
      </c>
      <c r="AG806" s="387">
        <f t="shared" ref="AG806" si="1458">AG805</f>
        <v>0</v>
      </c>
      <c r="AH806" s="387">
        <f t="shared" ref="AH806" si="1459">AH805</f>
        <v>0</v>
      </c>
      <c r="AI806" s="387">
        <f t="shared" ref="AI806" si="1460">AI805</f>
        <v>0</v>
      </c>
      <c r="AJ806" s="387">
        <f t="shared" ref="AJ806" si="1461">AJ805</f>
        <v>0</v>
      </c>
      <c r="AK806" s="387">
        <f t="shared" ref="AK806" si="1462">AK805</f>
        <v>0</v>
      </c>
      <c r="AL806" s="387">
        <f t="shared" ref="AL806" si="1463">AL805</f>
        <v>0</v>
      </c>
      <c r="AM806" s="296"/>
    </row>
    <row r="807" spans="1:39" ht="15.5" hidden="1" outlineLevel="1">
      <c r="A807" s="497"/>
      <c r="B807" s="313"/>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396"/>
      <c r="Z807" s="396"/>
      <c r="AA807" s="388"/>
      <c r="AB807" s="388"/>
      <c r="AC807" s="388"/>
      <c r="AD807" s="388"/>
      <c r="AE807" s="388"/>
      <c r="AF807" s="388"/>
      <c r="AG807" s="388"/>
      <c r="AH807" s="388"/>
      <c r="AI807" s="388"/>
      <c r="AJ807" s="388"/>
      <c r="AK807" s="388"/>
      <c r="AL807" s="388"/>
      <c r="AM807" s="305"/>
    </row>
    <row r="808" spans="1:39" ht="31" hidden="1" outlineLevel="1">
      <c r="A808" s="497">
        <v>13</v>
      </c>
      <c r="B808" s="402"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386"/>
      <c r="Z808" s="391"/>
      <c r="AA808" s="391"/>
      <c r="AB808" s="391"/>
      <c r="AC808" s="391"/>
      <c r="AD808" s="391"/>
      <c r="AE808" s="391"/>
      <c r="AF808" s="391"/>
      <c r="AG808" s="391"/>
      <c r="AH808" s="391"/>
      <c r="AI808" s="391"/>
      <c r="AJ808" s="391"/>
      <c r="AK808" s="391"/>
      <c r="AL808" s="391"/>
      <c r="AM808" s="295">
        <f>SUM(Y808:AL808)</f>
        <v>0</v>
      </c>
    </row>
    <row r="809" spans="1:39" ht="16" hidden="1" customHeight="1" outlineLevel="1">
      <c r="A809" s="497"/>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387">
        <f>Y808</f>
        <v>0</v>
      </c>
      <c r="Z809" s="387">
        <f t="shared" ref="Z809" si="1464">Z808</f>
        <v>0</v>
      </c>
      <c r="AA809" s="387">
        <f t="shared" ref="AA809" si="1465">AA808</f>
        <v>0</v>
      </c>
      <c r="AB809" s="387">
        <f t="shared" ref="AB809" si="1466">AB808</f>
        <v>0</v>
      </c>
      <c r="AC809" s="387">
        <f t="shared" ref="AC809" si="1467">AC808</f>
        <v>0</v>
      </c>
      <c r="AD809" s="387">
        <f t="shared" ref="AD809" si="1468">AD808</f>
        <v>0</v>
      </c>
      <c r="AE809" s="387">
        <f t="shared" ref="AE809" si="1469">AE808</f>
        <v>0</v>
      </c>
      <c r="AF809" s="387">
        <f t="shared" ref="AF809" si="1470">AF808</f>
        <v>0</v>
      </c>
      <c r="AG809" s="387">
        <f t="shared" ref="AG809" si="1471">AG808</f>
        <v>0</v>
      </c>
      <c r="AH809" s="387">
        <f t="shared" ref="AH809" si="1472">AH808</f>
        <v>0</v>
      </c>
      <c r="AI809" s="387">
        <f t="shared" ref="AI809" si="1473">AI808</f>
        <v>0</v>
      </c>
      <c r="AJ809" s="387">
        <f t="shared" ref="AJ809" si="1474">AJ808</f>
        <v>0</v>
      </c>
      <c r="AK809" s="387">
        <f t="shared" ref="AK809" si="1475">AK808</f>
        <v>0</v>
      </c>
      <c r="AL809" s="387">
        <f t="shared" ref="AL809" si="1476">AL808</f>
        <v>0</v>
      </c>
      <c r="AM809" s="305"/>
    </row>
    <row r="810" spans="1:39" ht="15.5" hidden="1" outlineLevel="1">
      <c r="A810" s="497"/>
      <c r="B810" s="313"/>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388"/>
      <c r="Z810" s="388"/>
      <c r="AA810" s="388"/>
      <c r="AB810" s="388"/>
      <c r="AC810" s="388"/>
      <c r="AD810" s="388"/>
      <c r="AE810" s="388"/>
      <c r="AF810" s="388"/>
      <c r="AG810" s="388"/>
      <c r="AH810" s="388"/>
      <c r="AI810" s="388"/>
      <c r="AJ810" s="388"/>
      <c r="AK810" s="388"/>
      <c r="AL810" s="388"/>
      <c r="AM810" s="305"/>
    </row>
    <row r="811" spans="1:39" ht="15.5" hidden="1" outlineLevel="1">
      <c r="A811" s="497"/>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390"/>
      <c r="Z811" s="390"/>
      <c r="AA811" s="390"/>
      <c r="AB811" s="390"/>
      <c r="AC811" s="390"/>
      <c r="AD811" s="390"/>
      <c r="AE811" s="390"/>
      <c r="AF811" s="390"/>
      <c r="AG811" s="390"/>
      <c r="AH811" s="390"/>
      <c r="AI811" s="390"/>
      <c r="AJ811" s="390"/>
      <c r="AK811" s="390"/>
      <c r="AL811" s="390"/>
      <c r="AM811" s="291"/>
    </row>
    <row r="812" spans="1:39" ht="15.5" hidden="1" outlineLevel="1">
      <c r="A812" s="497">
        <v>14</v>
      </c>
      <c r="B812" s="313"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391"/>
      <c r="Z812" s="391"/>
      <c r="AA812" s="391"/>
      <c r="AB812" s="391"/>
      <c r="AC812" s="391"/>
      <c r="AD812" s="391"/>
      <c r="AE812" s="391"/>
      <c r="AF812" s="386"/>
      <c r="AG812" s="386"/>
      <c r="AH812" s="386"/>
      <c r="AI812" s="386"/>
      <c r="AJ812" s="386"/>
      <c r="AK812" s="386"/>
      <c r="AL812" s="386"/>
      <c r="AM812" s="295">
        <f>SUM(Y812:AL812)</f>
        <v>0</v>
      </c>
    </row>
    <row r="813" spans="1:39" ht="30" hidden="1" customHeight="1" outlineLevel="1">
      <c r="A813" s="497"/>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387">
        <f>Y812</f>
        <v>0</v>
      </c>
      <c r="Z813" s="387">
        <f t="shared" ref="Z813" si="1477">Z812</f>
        <v>0</v>
      </c>
      <c r="AA813" s="387">
        <f t="shared" ref="AA813" si="1478">AA812</f>
        <v>0</v>
      </c>
      <c r="AB813" s="387">
        <f t="shared" ref="AB813" si="1479">AB812</f>
        <v>0</v>
      </c>
      <c r="AC813" s="387">
        <f t="shared" ref="AC813" si="1480">AC812</f>
        <v>0</v>
      </c>
      <c r="AD813" s="387">
        <f t="shared" ref="AD813" si="1481">AD812</f>
        <v>0</v>
      </c>
      <c r="AE813" s="387">
        <f t="shared" ref="AE813" si="1482">AE812</f>
        <v>0</v>
      </c>
      <c r="AF813" s="387">
        <f t="shared" ref="AF813" si="1483">AF812</f>
        <v>0</v>
      </c>
      <c r="AG813" s="387">
        <f t="shared" ref="AG813" si="1484">AG812</f>
        <v>0</v>
      </c>
      <c r="AH813" s="387">
        <f t="shared" ref="AH813" si="1485">AH812</f>
        <v>0</v>
      </c>
      <c r="AI813" s="387">
        <f t="shared" ref="AI813" si="1486">AI812</f>
        <v>0</v>
      </c>
      <c r="AJ813" s="387">
        <f t="shared" ref="AJ813" si="1487">AJ812</f>
        <v>0</v>
      </c>
      <c r="AK813" s="387">
        <f t="shared" ref="AK813" si="1488">AK812</f>
        <v>0</v>
      </c>
      <c r="AL813" s="387">
        <f t="shared" ref="AL813" si="1489">AL812</f>
        <v>0</v>
      </c>
      <c r="AM813" s="296"/>
    </row>
    <row r="814" spans="1:39" ht="15.5" hidden="1" outlineLevel="1">
      <c r="A814" s="497"/>
      <c r="B814" s="313"/>
      <c r="C814" s="304"/>
      <c r="D814" s="290"/>
      <c r="E814" s="290"/>
      <c r="F814" s="290"/>
      <c r="G814" s="290"/>
      <c r="H814" s="290"/>
      <c r="I814" s="290"/>
      <c r="J814" s="290"/>
      <c r="K814" s="290"/>
      <c r="L814" s="290"/>
      <c r="M814" s="290"/>
      <c r="N814" s="437"/>
      <c r="O814" s="290"/>
      <c r="P814" s="290"/>
      <c r="Q814" s="290"/>
      <c r="R814" s="290"/>
      <c r="S814" s="290"/>
      <c r="T814" s="290"/>
      <c r="U814" s="290"/>
      <c r="V814" s="290"/>
      <c r="W814" s="290"/>
      <c r="X814" s="290"/>
      <c r="Y814" s="388"/>
      <c r="Z814" s="388"/>
      <c r="AA814" s="388"/>
      <c r="AB814" s="388"/>
      <c r="AC814" s="388"/>
      <c r="AD814" s="388"/>
      <c r="AE814" s="388"/>
      <c r="AF814" s="388"/>
      <c r="AG814" s="388"/>
      <c r="AH814" s="388"/>
      <c r="AI814" s="388"/>
      <c r="AJ814" s="388"/>
      <c r="AK814" s="388"/>
      <c r="AL814" s="388"/>
      <c r="AM814" s="305"/>
    </row>
    <row r="815" spans="1:39" s="307" customFormat="1" ht="15.5" hidden="1" outlineLevel="1">
      <c r="A815" s="497"/>
      <c r="B815" s="287" t="s">
        <v>489</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388"/>
      <c r="Z815" s="388"/>
      <c r="AA815" s="388"/>
      <c r="AB815" s="388"/>
      <c r="AC815" s="388"/>
      <c r="AD815" s="388"/>
      <c r="AE815" s="392"/>
      <c r="AF815" s="392"/>
      <c r="AG815" s="392"/>
      <c r="AH815" s="392"/>
      <c r="AI815" s="392"/>
      <c r="AJ815" s="392"/>
      <c r="AK815" s="392"/>
      <c r="AL815" s="392"/>
      <c r="AM815" s="482"/>
    </row>
    <row r="816" spans="1:39" ht="15.5" hidden="1" outlineLevel="1">
      <c r="A816" s="497">
        <v>15</v>
      </c>
      <c r="B816" s="293" t="s">
        <v>494</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391"/>
      <c r="Z816" s="391"/>
      <c r="AA816" s="391"/>
      <c r="AB816" s="391"/>
      <c r="AC816" s="391"/>
      <c r="AD816" s="391"/>
      <c r="AE816" s="391"/>
      <c r="AF816" s="386"/>
      <c r="AG816" s="386"/>
      <c r="AH816" s="386"/>
      <c r="AI816" s="386"/>
      <c r="AJ816" s="386"/>
      <c r="AK816" s="386"/>
      <c r="AL816" s="386"/>
      <c r="AM816" s="295">
        <f>SUM(Y816:AL816)</f>
        <v>0</v>
      </c>
    </row>
    <row r="817" spans="1:39" ht="15.5" hidden="1" outlineLevel="1">
      <c r="A817" s="497"/>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387">
        <f>Y816</f>
        <v>0</v>
      </c>
      <c r="Z817" s="387">
        <f t="shared" ref="Z817:AL817" si="1490">Z816</f>
        <v>0</v>
      </c>
      <c r="AA817" s="387">
        <f t="shared" si="1490"/>
        <v>0</v>
      </c>
      <c r="AB817" s="387">
        <f t="shared" si="1490"/>
        <v>0</v>
      </c>
      <c r="AC817" s="387">
        <f t="shared" si="1490"/>
        <v>0</v>
      </c>
      <c r="AD817" s="387">
        <f t="shared" si="1490"/>
        <v>0</v>
      </c>
      <c r="AE817" s="387">
        <f t="shared" si="1490"/>
        <v>0</v>
      </c>
      <c r="AF817" s="387">
        <f t="shared" si="1490"/>
        <v>0</v>
      </c>
      <c r="AG817" s="387">
        <f t="shared" si="1490"/>
        <v>0</v>
      </c>
      <c r="AH817" s="387">
        <f t="shared" si="1490"/>
        <v>0</v>
      </c>
      <c r="AI817" s="387">
        <f t="shared" si="1490"/>
        <v>0</v>
      </c>
      <c r="AJ817" s="387">
        <f t="shared" si="1490"/>
        <v>0</v>
      </c>
      <c r="AK817" s="387">
        <f t="shared" si="1490"/>
        <v>0</v>
      </c>
      <c r="AL817" s="387">
        <f t="shared" si="1490"/>
        <v>0</v>
      </c>
      <c r="AM817" s="296"/>
    </row>
    <row r="818" spans="1:39" ht="15.5" hidden="1" outlineLevel="1">
      <c r="A818" s="497"/>
      <c r="B818" s="313"/>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388"/>
      <c r="Z818" s="388"/>
      <c r="AA818" s="388"/>
      <c r="AB818" s="388"/>
      <c r="AC818" s="388"/>
      <c r="AD818" s="388"/>
      <c r="AE818" s="388"/>
      <c r="AF818" s="388"/>
      <c r="AG818" s="388"/>
      <c r="AH818" s="388"/>
      <c r="AI818" s="388"/>
      <c r="AJ818" s="388"/>
      <c r="AK818" s="388"/>
      <c r="AL818" s="388"/>
      <c r="AM818" s="305"/>
    </row>
    <row r="819" spans="1:39" s="283" customFormat="1" ht="15.5" hidden="1" outlineLevel="1">
      <c r="A819" s="497">
        <v>16</v>
      </c>
      <c r="B819" s="321" t="s">
        <v>490</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391"/>
      <c r="Z819" s="391"/>
      <c r="AA819" s="391"/>
      <c r="AB819" s="391"/>
      <c r="AC819" s="391"/>
      <c r="AD819" s="391"/>
      <c r="AE819" s="391"/>
      <c r="AF819" s="386"/>
      <c r="AG819" s="386"/>
      <c r="AH819" s="386"/>
      <c r="AI819" s="386"/>
      <c r="AJ819" s="386"/>
      <c r="AK819" s="386"/>
      <c r="AL819" s="386"/>
      <c r="AM819" s="295">
        <f>SUM(Y819:AL819)</f>
        <v>0</v>
      </c>
    </row>
    <row r="820" spans="1:39" s="283" customFormat="1" ht="15.5" hidden="1" outlineLevel="1">
      <c r="A820" s="497"/>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387">
        <f>Y819</f>
        <v>0</v>
      </c>
      <c r="Z820" s="387">
        <f t="shared" ref="Z820:AL820" si="1491">Z819</f>
        <v>0</v>
      </c>
      <c r="AA820" s="387">
        <f t="shared" si="1491"/>
        <v>0</v>
      </c>
      <c r="AB820" s="387">
        <f t="shared" si="1491"/>
        <v>0</v>
      </c>
      <c r="AC820" s="387">
        <f t="shared" si="1491"/>
        <v>0</v>
      </c>
      <c r="AD820" s="387">
        <f t="shared" si="1491"/>
        <v>0</v>
      </c>
      <c r="AE820" s="387">
        <f t="shared" si="1491"/>
        <v>0</v>
      </c>
      <c r="AF820" s="387">
        <f t="shared" si="1491"/>
        <v>0</v>
      </c>
      <c r="AG820" s="387">
        <f t="shared" si="1491"/>
        <v>0</v>
      </c>
      <c r="AH820" s="387">
        <f t="shared" si="1491"/>
        <v>0</v>
      </c>
      <c r="AI820" s="387">
        <f t="shared" si="1491"/>
        <v>0</v>
      </c>
      <c r="AJ820" s="387">
        <f t="shared" si="1491"/>
        <v>0</v>
      </c>
      <c r="AK820" s="387">
        <f t="shared" si="1491"/>
        <v>0</v>
      </c>
      <c r="AL820" s="387">
        <f t="shared" si="1491"/>
        <v>0</v>
      </c>
      <c r="AM820" s="296"/>
    </row>
    <row r="821" spans="1:39" s="283" customFormat="1" ht="15.5" hidden="1" outlineLevel="1">
      <c r="A821" s="497"/>
      <c r="B821" s="321"/>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388"/>
      <c r="Z821" s="388"/>
      <c r="AA821" s="388"/>
      <c r="AB821" s="388"/>
      <c r="AC821" s="388"/>
      <c r="AD821" s="388"/>
      <c r="AE821" s="392"/>
      <c r="AF821" s="392"/>
      <c r="AG821" s="392"/>
      <c r="AH821" s="392"/>
      <c r="AI821" s="392"/>
      <c r="AJ821" s="392"/>
      <c r="AK821" s="392"/>
      <c r="AL821" s="392"/>
      <c r="AM821" s="311"/>
    </row>
    <row r="822" spans="1:39" ht="15.5" hidden="1" outlineLevel="1">
      <c r="A822" s="497"/>
      <c r="B822" s="484" t="s">
        <v>495</v>
      </c>
      <c r="C822" s="317"/>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390"/>
      <c r="Z822" s="390"/>
      <c r="AA822" s="390"/>
      <c r="AB822" s="390"/>
      <c r="AC822" s="390"/>
      <c r="AD822" s="390"/>
      <c r="AE822" s="390"/>
      <c r="AF822" s="390"/>
      <c r="AG822" s="390"/>
      <c r="AH822" s="390"/>
      <c r="AI822" s="390"/>
      <c r="AJ822" s="390"/>
      <c r="AK822" s="390"/>
      <c r="AL822" s="390"/>
      <c r="AM822" s="291"/>
    </row>
    <row r="823" spans="1:39" ht="15.5" hidden="1" outlineLevel="1">
      <c r="A823" s="497">
        <v>17</v>
      </c>
      <c r="B823" s="402"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00"/>
      <c r="Z823" s="386"/>
      <c r="AA823" s="386"/>
      <c r="AB823" s="386"/>
      <c r="AC823" s="386"/>
      <c r="AD823" s="386"/>
      <c r="AE823" s="386"/>
      <c r="AF823" s="391"/>
      <c r="AG823" s="391"/>
      <c r="AH823" s="391"/>
      <c r="AI823" s="391"/>
      <c r="AJ823" s="391"/>
      <c r="AK823" s="391"/>
      <c r="AL823" s="391"/>
      <c r="AM823" s="295">
        <f>SUM(Y823:AL823)</f>
        <v>0</v>
      </c>
    </row>
    <row r="824" spans="1:39" ht="15.5" hidden="1" outlineLevel="1">
      <c r="A824" s="497"/>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387">
        <f>Y823</f>
        <v>0</v>
      </c>
      <c r="Z824" s="387">
        <f t="shared" ref="Z824:AL824" si="1492">Z823</f>
        <v>0</v>
      </c>
      <c r="AA824" s="387">
        <f t="shared" si="1492"/>
        <v>0</v>
      </c>
      <c r="AB824" s="387">
        <f t="shared" si="1492"/>
        <v>0</v>
      </c>
      <c r="AC824" s="387">
        <f t="shared" si="1492"/>
        <v>0</v>
      </c>
      <c r="AD824" s="387">
        <f t="shared" si="1492"/>
        <v>0</v>
      </c>
      <c r="AE824" s="387">
        <f t="shared" si="1492"/>
        <v>0</v>
      </c>
      <c r="AF824" s="387">
        <f t="shared" si="1492"/>
        <v>0</v>
      </c>
      <c r="AG824" s="387">
        <f t="shared" si="1492"/>
        <v>0</v>
      </c>
      <c r="AH824" s="387">
        <f t="shared" si="1492"/>
        <v>0</v>
      </c>
      <c r="AI824" s="387">
        <f t="shared" si="1492"/>
        <v>0</v>
      </c>
      <c r="AJ824" s="387">
        <f t="shared" si="1492"/>
        <v>0</v>
      </c>
      <c r="AK824" s="387">
        <f t="shared" si="1492"/>
        <v>0</v>
      </c>
      <c r="AL824" s="387">
        <f t="shared" si="1492"/>
        <v>0</v>
      </c>
      <c r="AM824" s="305"/>
    </row>
    <row r="825" spans="1:39" ht="15.5" hidden="1" outlineLevel="1">
      <c r="A825" s="497"/>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396"/>
      <c r="Z825" s="399"/>
      <c r="AA825" s="399"/>
      <c r="AB825" s="399"/>
      <c r="AC825" s="399"/>
      <c r="AD825" s="399"/>
      <c r="AE825" s="399"/>
      <c r="AF825" s="399"/>
      <c r="AG825" s="399"/>
      <c r="AH825" s="399"/>
      <c r="AI825" s="399"/>
      <c r="AJ825" s="399"/>
      <c r="AK825" s="399"/>
      <c r="AL825" s="399"/>
      <c r="AM825" s="305"/>
    </row>
    <row r="826" spans="1:39" ht="15.5" hidden="1" outlineLevel="1">
      <c r="A826" s="497">
        <v>18</v>
      </c>
      <c r="B826" s="402"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00"/>
      <c r="Z826" s="386"/>
      <c r="AA826" s="386"/>
      <c r="AB826" s="386"/>
      <c r="AC826" s="386"/>
      <c r="AD826" s="386"/>
      <c r="AE826" s="386"/>
      <c r="AF826" s="391"/>
      <c r="AG826" s="391"/>
      <c r="AH826" s="391"/>
      <c r="AI826" s="391"/>
      <c r="AJ826" s="391"/>
      <c r="AK826" s="391"/>
      <c r="AL826" s="391"/>
      <c r="AM826" s="295">
        <f>SUM(Y826:AL826)</f>
        <v>0</v>
      </c>
    </row>
    <row r="827" spans="1:39" ht="15.5" hidden="1" outlineLevel="1">
      <c r="A827" s="497"/>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387">
        <f>Y826</f>
        <v>0</v>
      </c>
      <c r="Z827" s="387">
        <f t="shared" ref="Z827:AL827" si="1493">Z826</f>
        <v>0</v>
      </c>
      <c r="AA827" s="387">
        <f t="shared" si="1493"/>
        <v>0</v>
      </c>
      <c r="AB827" s="387">
        <f t="shared" si="1493"/>
        <v>0</v>
      </c>
      <c r="AC827" s="387">
        <f t="shared" si="1493"/>
        <v>0</v>
      </c>
      <c r="AD827" s="387">
        <f t="shared" si="1493"/>
        <v>0</v>
      </c>
      <c r="AE827" s="387">
        <f t="shared" si="1493"/>
        <v>0</v>
      </c>
      <c r="AF827" s="387">
        <f t="shared" si="1493"/>
        <v>0</v>
      </c>
      <c r="AG827" s="387">
        <f t="shared" si="1493"/>
        <v>0</v>
      </c>
      <c r="AH827" s="387">
        <f t="shared" si="1493"/>
        <v>0</v>
      </c>
      <c r="AI827" s="387">
        <f t="shared" si="1493"/>
        <v>0</v>
      </c>
      <c r="AJ827" s="387">
        <f t="shared" si="1493"/>
        <v>0</v>
      </c>
      <c r="AK827" s="387">
        <f t="shared" si="1493"/>
        <v>0</v>
      </c>
      <c r="AL827" s="387">
        <f t="shared" si="1493"/>
        <v>0</v>
      </c>
      <c r="AM827" s="305"/>
    </row>
    <row r="828" spans="1:39" ht="15.5" hidden="1" outlineLevel="1">
      <c r="A828" s="497"/>
      <c r="B828" s="319"/>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397"/>
      <c r="Z828" s="398"/>
      <c r="AA828" s="398"/>
      <c r="AB828" s="398"/>
      <c r="AC828" s="398"/>
      <c r="AD828" s="398"/>
      <c r="AE828" s="398"/>
      <c r="AF828" s="398"/>
      <c r="AG828" s="398"/>
      <c r="AH828" s="398"/>
      <c r="AI828" s="398"/>
      <c r="AJ828" s="398"/>
      <c r="AK828" s="398"/>
      <c r="AL828" s="398"/>
      <c r="AM828" s="296"/>
    </row>
    <row r="829" spans="1:39" ht="15.5" hidden="1" outlineLevel="1">
      <c r="A829" s="497">
        <v>19</v>
      </c>
      <c r="B829" s="402"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00"/>
      <c r="Z829" s="386"/>
      <c r="AA829" s="386"/>
      <c r="AB829" s="386"/>
      <c r="AC829" s="386"/>
      <c r="AD829" s="386"/>
      <c r="AE829" s="386"/>
      <c r="AF829" s="391"/>
      <c r="AG829" s="391"/>
      <c r="AH829" s="391"/>
      <c r="AI829" s="391"/>
      <c r="AJ829" s="391"/>
      <c r="AK829" s="391"/>
      <c r="AL829" s="391"/>
      <c r="AM829" s="295">
        <f>SUM(Y829:AL829)</f>
        <v>0</v>
      </c>
    </row>
    <row r="830" spans="1:39" ht="15.5" hidden="1" outlineLevel="1">
      <c r="A830" s="497"/>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387">
        <f>Y829</f>
        <v>0</v>
      </c>
      <c r="Z830" s="387">
        <f t="shared" ref="Z830:AL830" si="1494">Z829</f>
        <v>0</v>
      </c>
      <c r="AA830" s="387">
        <f t="shared" si="1494"/>
        <v>0</v>
      </c>
      <c r="AB830" s="387">
        <f t="shared" si="1494"/>
        <v>0</v>
      </c>
      <c r="AC830" s="387">
        <f t="shared" si="1494"/>
        <v>0</v>
      </c>
      <c r="AD830" s="387">
        <f t="shared" si="1494"/>
        <v>0</v>
      </c>
      <c r="AE830" s="387">
        <f t="shared" si="1494"/>
        <v>0</v>
      </c>
      <c r="AF830" s="387">
        <f t="shared" si="1494"/>
        <v>0</v>
      </c>
      <c r="AG830" s="387">
        <f t="shared" si="1494"/>
        <v>0</v>
      </c>
      <c r="AH830" s="387">
        <f t="shared" si="1494"/>
        <v>0</v>
      </c>
      <c r="AI830" s="387">
        <f t="shared" si="1494"/>
        <v>0</v>
      </c>
      <c r="AJ830" s="387">
        <f t="shared" si="1494"/>
        <v>0</v>
      </c>
      <c r="AK830" s="387">
        <f t="shared" si="1494"/>
        <v>0</v>
      </c>
      <c r="AL830" s="387">
        <f t="shared" si="1494"/>
        <v>0</v>
      </c>
      <c r="AM830" s="296"/>
    </row>
    <row r="831" spans="1:39" ht="15.5" hidden="1" outlineLevel="1">
      <c r="A831" s="497"/>
      <c r="B831" s="319"/>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388"/>
      <c r="Z831" s="388"/>
      <c r="AA831" s="388"/>
      <c r="AB831" s="388"/>
      <c r="AC831" s="388"/>
      <c r="AD831" s="388"/>
      <c r="AE831" s="388"/>
      <c r="AF831" s="388"/>
      <c r="AG831" s="388"/>
      <c r="AH831" s="388"/>
      <c r="AI831" s="388"/>
      <c r="AJ831" s="388"/>
      <c r="AK831" s="388"/>
      <c r="AL831" s="388"/>
      <c r="AM831" s="305"/>
    </row>
    <row r="832" spans="1:39" ht="15.5" hidden="1" outlineLevel="1">
      <c r="A832" s="497">
        <v>20</v>
      </c>
      <c r="B832" s="402"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00"/>
      <c r="Z832" s="386"/>
      <c r="AA832" s="386"/>
      <c r="AB832" s="386"/>
      <c r="AC832" s="386"/>
      <c r="AD832" s="386"/>
      <c r="AE832" s="386"/>
      <c r="AF832" s="391"/>
      <c r="AG832" s="391"/>
      <c r="AH832" s="391"/>
      <c r="AI832" s="391"/>
      <c r="AJ832" s="391"/>
      <c r="AK832" s="391"/>
      <c r="AL832" s="391"/>
      <c r="AM832" s="295">
        <f>SUM(Y832:AL832)</f>
        <v>0</v>
      </c>
    </row>
    <row r="833" spans="1:39" ht="15.5" hidden="1" outlineLevel="1">
      <c r="A833" s="497"/>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387">
        <f>Y832</f>
        <v>0</v>
      </c>
      <c r="Z833" s="387">
        <f t="shared" ref="Z833:AL833" si="1495">Z832</f>
        <v>0</v>
      </c>
      <c r="AA833" s="387">
        <f t="shared" si="1495"/>
        <v>0</v>
      </c>
      <c r="AB833" s="387">
        <f t="shared" si="1495"/>
        <v>0</v>
      </c>
      <c r="AC833" s="387">
        <f t="shared" si="1495"/>
        <v>0</v>
      </c>
      <c r="AD833" s="387">
        <f t="shared" si="1495"/>
        <v>0</v>
      </c>
      <c r="AE833" s="387">
        <f t="shared" si="1495"/>
        <v>0</v>
      </c>
      <c r="AF833" s="387">
        <f t="shared" si="1495"/>
        <v>0</v>
      </c>
      <c r="AG833" s="387">
        <f t="shared" si="1495"/>
        <v>0</v>
      </c>
      <c r="AH833" s="387">
        <f t="shared" si="1495"/>
        <v>0</v>
      </c>
      <c r="AI833" s="387">
        <f t="shared" si="1495"/>
        <v>0</v>
      </c>
      <c r="AJ833" s="387">
        <f t="shared" si="1495"/>
        <v>0</v>
      </c>
      <c r="AK833" s="387">
        <f t="shared" si="1495"/>
        <v>0</v>
      </c>
      <c r="AL833" s="387">
        <f t="shared" si="1495"/>
        <v>0</v>
      </c>
      <c r="AM833" s="305"/>
    </row>
    <row r="834" spans="1:39" ht="15.5" hidden="1" outlineLevel="1">
      <c r="A834" s="497"/>
      <c r="B834" s="320"/>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388"/>
      <c r="Z834" s="388"/>
      <c r="AA834" s="388"/>
      <c r="AB834" s="388"/>
      <c r="AC834" s="388"/>
      <c r="AD834" s="388"/>
      <c r="AE834" s="388"/>
      <c r="AF834" s="388"/>
      <c r="AG834" s="388"/>
      <c r="AH834" s="388"/>
      <c r="AI834" s="388"/>
      <c r="AJ834" s="388"/>
      <c r="AK834" s="388"/>
      <c r="AL834" s="388"/>
      <c r="AM834" s="305"/>
    </row>
    <row r="835" spans="1:39" ht="15.5" outlineLevel="1">
      <c r="A835" s="497"/>
      <c r="B835" s="483" t="s">
        <v>502</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396"/>
      <c r="Z835" s="399"/>
      <c r="AA835" s="399"/>
      <c r="AB835" s="399"/>
      <c r="AC835" s="399"/>
      <c r="AD835" s="399"/>
      <c r="AE835" s="399"/>
      <c r="AF835" s="399"/>
      <c r="AG835" s="399"/>
      <c r="AH835" s="399"/>
      <c r="AI835" s="399"/>
      <c r="AJ835" s="399"/>
      <c r="AK835" s="399"/>
      <c r="AL835" s="399"/>
      <c r="AM835" s="305"/>
    </row>
    <row r="836" spans="1:39" ht="15.5" outlineLevel="1">
      <c r="A836" s="497"/>
      <c r="B836" s="469" t="s">
        <v>498</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396"/>
      <c r="Z836" s="399"/>
      <c r="AA836" s="399"/>
      <c r="AB836" s="399"/>
      <c r="AC836" s="399"/>
      <c r="AD836" s="399"/>
      <c r="AE836" s="399"/>
      <c r="AF836" s="399"/>
      <c r="AG836" s="399"/>
      <c r="AH836" s="399"/>
      <c r="AI836" s="399"/>
      <c r="AJ836" s="399"/>
      <c r="AK836" s="399"/>
      <c r="AL836" s="399"/>
      <c r="AM836" s="305"/>
    </row>
    <row r="837" spans="1:39" ht="15.5" hidden="1" outlineLevel="1">
      <c r="A837" s="497">
        <v>21</v>
      </c>
      <c r="B837" s="402"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391"/>
      <c r="Z837" s="391"/>
      <c r="AA837" s="391"/>
      <c r="AB837" s="391"/>
      <c r="AC837" s="391"/>
      <c r="AD837" s="391"/>
      <c r="AE837" s="391"/>
      <c r="AF837" s="386"/>
      <c r="AG837" s="386"/>
      <c r="AH837" s="386"/>
      <c r="AI837" s="386"/>
      <c r="AJ837" s="386"/>
      <c r="AK837" s="386"/>
      <c r="AL837" s="386"/>
      <c r="AM837" s="295">
        <f>SUM(Y837:AL837)</f>
        <v>0</v>
      </c>
    </row>
    <row r="838" spans="1:39" ht="15.5" hidden="1" outlineLevel="1">
      <c r="A838" s="497"/>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387">
        <f>Y837</f>
        <v>0</v>
      </c>
      <c r="Z838" s="387">
        <f t="shared" ref="Z838" si="1496">Z837</f>
        <v>0</v>
      </c>
      <c r="AA838" s="387">
        <f t="shared" ref="AA838" si="1497">AA837</f>
        <v>0</v>
      </c>
      <c r="AB838" s="387">
        <f t="shared" ref="AB838" si="1498">AB837</f>
        <v>0</v>
      </c>
      <c r="AC838" s="387">
        <f t="shared" ref="AC838" si="1499">AC837</f>
        <v>0</v>
      </c>
      <c r="AD838" s="387">
        <f t="shared" ref="AD838" si="1500">AD837</f>
        <v>0</v>
      </c>
      <c r="AE838" s="387">
        <f t="shared" ref="AE838" si="1501">AE837</f>
        <v>0</v>
      </c>
      <c r="AF838" s="387">
        <f t="shared" ref="AF838" si="1502">AF837</f>
        <v>0</v>
      </c>
      <c r="AG838" s="387">
        <f t="shared" ref="AG838" si="1503">AG837</f>
        <v>0</v>
      </c>
      <c r="AH838" s="387">
        <f t="shared" ref="AH838" si="1504">AH837</f>
        <v>0</v>
      </c>
      <c r="AI838" s="387">
        <f t="shared" ref="AI838" si="1505">AI837</f>
        <v>0</v>
      </c>
      <c r="AJ838" s="387">
        <f t="shared" ref="AJ838" si="1506">AJ837</f>
        <v>0</v>
      </c>
      <c r="AK838" s="387">
        <f t="shared" ref="AK838" si="1507">AK837</f>
        <v>0</v>
      </c>
      <c r="AL838" s="387">
        <f t="shared" ref="AL838" si="1508">AL837</f>
        <v>0</v>
      </c>
      <c r="AM838" s="305"/>
    </row>
    <row r="839" spans="1:39" ht="15.5" hidden="1" outlineLevel="1">
      <c r="A839" s="497"/>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396"/>
      <c r="Z839" s="399"/>
      <c r="AA839" s="399"/>
      <c r="AB839" s="399"/>
      <c r="AC839" s="399"/>
      <c r="AD839" s="399"/>
      <c r="AE839" s="399"/>
      <c r="AF839" s="399"/>
      <c r="AG839" s="399"/>
      <c r="AH839" s="399"/>
      <c r="AI839" s="399"/>
      <c r="AJ839" s="399"/>
      <c r="AK839" s="399"/>
      <c r="AL839" s="399"/>
      <c r="AM839" s="305"/>
    </row>
    <row r="840" spans="1:39" ht="31" hidden="1" outlineLevel="1">
      <c r="A840" s="497">
        <v>22</v>
      </c>
      <c r="B840" s="402"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391"/>
      <c r="Z840" s="391"/>
      <c r="AA840" s="391"/>
      <c r="AB840" s="391"/>
      <c r="AC840" s="391"/>
      <c r="AD840" s="391"/>
      <c r="AE840" s="391"/>
      <c r="AF840" s="386"/>
      <c r="AG840" s="386"/>
      <c r="AH840" s="386"/>
      <c r="AI840" s="386"/>
      <c r="AJ840" s="386"/>
      <c r="AK840" s="386"/>
      <c r="AL840" s="386"/>
      <c r="AM840" s="295">
        <f>SUM(Y840:AL840)</f>
        <v>0</v>
      </c>
    </row>
    <row r="841" spans="1:39" ht="15.5" hidden="1" outlineLevel="1">
      <c r="A841" s="497"/>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387">
        <f>Y840</f>
        <v>0</v>
      </c>
      <c r="Z841" s="387">
        <f t="shared" ref="Z841" si="1509">Z840</f>
        <v>0</v>
      </c>
      <c r="AA841" s="387">
        <f t="shared" ref="AA841" si="1510">AA840</f>
        <v>0</v>
      </c>
      <c r="AB841" s="387">
        <f t="shared" ref="AB841" si="1511">AB840</f>
        <v>0</v>
      </c>
      <c r="AC841" s="387">
        <f t="shared" ref="AC841" si="1512">AC840</f>
        <v>0</v>
      </c>
      <c r="AD841" s="387">
        <f t="shared" ref="AD841" si="1513">AD840</f>
        <v>0</v>
      </c>
      <c r="AE841" s="387">
        <f t="shared" ref="AE841" si="1514">AE840</f>
        <v>0</v>
      </c>
      <c r="AF841" s="387">
        <f t="shared" ref="AF841" si="1515">AF840</f>
        <v>0</v>
      </c>
      <c r="AG841" s="387">
        <f t="shared" ref="AG841" si="1516">AG840</f>
        <v>0</v>
      </c>
      <c r="AH841" s="387">
        <f t="shared" ref="AH841" si="1517">AH840</f>
        <v>0</v>
      </c>
      <c r="AI841" s="387">
        <f t="shared" ref="AI841" si="1518">AI840</f>
        <v>0</v>
      </c>
      <c r="AJ841" s="387">
        <f t="shared" ref="AJ841" si="1519">AJ840</f>
        <v>0</v>
      </c>
      <c r="AK841" s="387">
        <f t="shared" ref="AK841" si="1520">AK840</f>
        <v>0</v>
      </c>
      <c r="AL841" s="387">
        <f t="shared" ref="AL841" si="1521">AL840</f>
        <v>0</v>
      </c>
      <c r="AM841" s="305"/>
    </row>
    <row r="842" spans="1:39" ht="15.5" hidden="1" outlineLevel="1">
      <c r="A842" s="497"/>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396"/>
      <c r="Z842" s="399"/>
      <c r="AA842" s="399"/>
      <c r="AB842" s="399"/>
      <c r="AC842" s="399"/>
      <c r="AD842" s="399"/>
      <c r="AE842" s="399"/>
      <c r="AF842" s="399"/>
      <c r="AG842" s="399"/>
      <c r="AH842" s="399"/>
      <c r="AI842" s="399"/>
      <c r="AJ842" s="399"/>
      <c r="AK842" s="399"/>
      <c r="AL842" s="399"/>
      <c r="AM842" s="305"/>
    </row>
    <row r="843" spans="1:39" ht="31" outlineLevel="1">
      <c r="A843" s="497">
        <v>23</v>
      </c>
      <c r="B843" s="402" t="s">
        <v>115</v>
      </c>
      <c r="C843" s="841" t="s">
        <v>941</v>
      </c>
      <c r="D843" s="294"/>
      <c r="E843" s="294"/>
      <c r="F843" s="294"/>
      <c r="G843" s="294"/>
      <c r="H843" s="294"/>
      <c r="I843" s="294"/>
      <c r="J843" s="294"/>
      <c r="K843" s="294"/>
      <c r="L843" s="294"/>
      <c r="M843" s="294"/>
      <c r="N843" s="812"/>
      <c r="O843" s="294"/>
      <c r="P843" s="294"/>
      <c r="Q843" s="294"/>
      <c r="R843" s="294"/>
      <c r="S843" s="294"/>
      <c r="T843" s="294"/>
      <c r="U843" s="294"/>
      <c r="V843" s="294"/>
      <c r="W843" s="294"/>
      <c r="X843" s="294"/>
      <c r="Y843" s="391"/>
      <c r="Z843" s="391"/>
      <c r="AA843" s="391"/>
      <c r="AB843" s="391"/>
      <c r="AC843" s="391"/>
      <c r="AD843" s="391">
        <f>'3-a. 2019 Nets and Allocation'!N65</f>
        <v>1</v>
      </c>
      <c r="AE843" s="391"/>
      <c r="AF843" s="814"/>
      <c r="AG843" s="814"/>
      <c r="AH843" s="814"/>
      <c r="AI843" s="814"/>
      <c r="AJ843" s="814"/>
      <c r="AK843" s="814"/>
      <c r="AL843" s="814"/>
      <c r="AM843" s="295">
        <f>SUM(Y843:AL843)</f>
        <v>1</v>
      </c>
    </row>
    <row r="844" spans="1:39" ht="15.5" outlineLevel="1">
      <c r="A844" s="497"/>
      <c r="B844" s="293" t="s">
        <v>342</v>
      </c>
      <c r="C844" s="841" t="s">
        <v>780</v>
      </c>
      <c r="D844" s="294">
        <f>'3-a. 2019 Nets and Allocation'!N38</f>
        <v>78742.03663003663</v>
      </c>
      <c r="E844" s="294">
        <f>D844</f>
        <v>78742.03663003663</v>
      </c>
      <c r="F844" s="294"/>
      <c r="G844" s="294"/>
      <c r="H844" s="294"/>
      <c r="I844" s="294"/>
      <c r="J844" s="294"/>
      <c r="K844" s="294"/>
      <c r="L844" s="294"/>
      <c r="M844" s="294"/>
      <c r="N844" s="812"/>
      <c r="O844" s="294">
        <f>'3-a. 2019 Nets and Allocation'!M38</f>
        <v>39.814000000000007</v>
      </c>
      <c r="P844" s="294">
        <f>E844/D844*O844</f>
        <v>39.814000000000007</v>
      </c>
      <c r="Q844" s="294"/>
      <c r="R844" s="294"/>
      <c r="S844" s="294"/>
      <c r="T844" s="294"/>
      <c r="U844" s="294"/>
      <c r="V844" s="294"/>
      <c r="W844" s="294"/>
      <c r="X844" s="294"/>
      <c r="Y844" s="816">
        <f t="shared" ref="Y844:AL844" si="1522">Y843</f>
        <v>0</v>
      </c>
      <c r="Z844" s="816">
        <f t="shared" si="1522"/>
        <v>0</v>
      </c>
      <c r="AA844" s="816">
        <f t="shared" si="1522"/>
        <v>0</v>
      </c>
      <c r="AB844" s="816">
        <f t="shared" si="1522"/>
        <v>0</v>
      </c>
      <c r="AC844" s="816">
        <f t="shared" si="1522"/>
        <v>0</v>
      </c>
      <c r="AD844" s="816">
        <f t="shared" si="1522"/>
        <v>1</v>
      </c>
      <c r="AE844" s="816">
        <f t="shared" si="1522"/>
        <v>0</v>
      </c>
      <c r="AF844" s="816">
        <f t="shared" si="1522"/>
        <v>0</v>
      </c>
      <c r="AG844" s="816">
        <f t="shared" si="1522"/>
        <v>0</v>
      </c>
      <c r="AH844" s="816">
        <f t="shared" si="1522"/>
        <v>0</v>
      </c>
      <c r="AI844" s="816">
        <f t="shared" si="1522"/>
        <v>0</v>
      </c>
      <c r="AJ844" s="816">
        <f t="shared" si="1522"/>
        <v>0</v>
      </c>
      <c r="AK844" s="816">
        <f t="shared" si="1522"/>
        <v>0</v>
      </c>
      <c r="AL844" s="816">
        <f t="shared" si="1522"/>
        <v>0</v>
      </c>
      <c r="AM844" s="305"/>
    </row>
    <row r="845" spans="1:39" ht="15.5" outlineLevel="1">
      <c r="A845" s="497"/>
      <c r="B845" s="404"/>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396"/>
      <c r="Z845" s="399"/>
      <c r="AA845" s="399"/>
      <c r="AB845" s="399"/>
      <c r="AC845" s="399"/>
      <c r="AD845" s="399"/>
      <c r="AE845" s="399"/>
      <c r="AF845" s="399"/>
      <c r="AG845" s="399"/>
      <c r="AH845" s="399"/>
      <c r="AI845" s="399"/>
      <c r="AJ845" s="399"/>
      <c r="AK845" s="399"/>
      <c r="AL845" s="399"/>
      <c r="AM845" s="305"/>
    </row>
    <row r="846" spans="1:39" ht="15.5" hidden="1" outlineLevel="1">
      <c r="A846" s="497">
        <v>24</v>
      </c>
      <c r="B846" s="402"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391"/>
      <c r="Z846" s="391"/>
      <c r="AA846" s="391"/>
      <c r="AB846" s="391"/>
      <c r="AC846" s="391"/>
      <c r="AD846" s="391"/>
      <c r="AE846" s="391"/>
      <c r="AF846" s="386"/>
      <c r="AG846" s="386"/>
      <c r="AH846" s="386"/>
      <c r="AI846" s="386"/>
      <c r="AJ846" s="386"/>
      <c r="AK846" s="386"/>
      <c r="AL846" s="386"/>
      <c r="AM846" s="295">
        <f>SUM(Y846:AL846)</f>
        <v>0</v>
      </c>
    </row>
    <row r="847" spans="1:39" ht="15.5" hidden="1" outlineLevel="1">
      <c r="A847" s="497"/>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387">
        <f>Y846</f>
        <v>0</v>
      </c>
      <c r="Z847" s="387">
        <f t="shared" ref="Z847" si="1523">Z846</f>
        <v>0</v>
      </c>
      <c r="AA847" s="387">
        <f t="shared" ref="AA847" si="1524">AA846</f>
        <v>0</v>
      </c>
      <c r="AB847" s="387">
        <f t="shared" ref="AB847" si="1525">AB846</f>
        <v>0</v>
      </c>
      <c r="AC847" s="387">
        <f t="shared" ref="AC847" si="1526">AC846</f>
        <v>0</v>
      </c>
      <c r="AD847" s="387">
        <f t="shared" ref="AD847" si="1527">AD846</f>
        <v>0</v>
      </c>
      <c r="AE847" s="387">
        <f t="shared" ref="AE847" si="1528">AE846</f>
        <v>0</v>
      </c>
      <c r="AF847" s="387">
        <f t="shared" ref="AF847" si="1529">AF846</f>
        <v>0</v>
      </c>
      <c r="AG847" s="387">
        <f t="shared" ref="AG847" si="1530">AG846</f>
        <v>0</v>
      </c>
      <c r="AH847" s="387">
        <f t="shared" ref="AH847" si="1531">AH846</f>
        <v>0</v>
      </c>
      <c r="AI847" s="387">
        <f t="shared" ref="AI847" si="1532">AI846</f>
        <v>0</v>
      </c>
      <c r="AJ847" s="387">
        <f t="shared" ref="AJ847" si="1533">AJ846</f>
        <v>0</v>
      </c>
      <c r="AK847" s="387">
        <f t="shared" ref="AK847" si="1534">AK846</f>
        <v>0</v>
      </c>
      <c r="AL847" s="387">
        <f t="shared" ref="AL847" si="1535">AL846</f>
        <v>0</v>
      </c>
      <c r="AM847" s="305"/>
    </row>
    <row r="848" spans="1:39" ht="15.5" hidden="1" outlineLevel="1">
      <c r="A848" s="497"/>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388"/>
      <c r="Z848" s="399"/>
      <c r="AA848" s="399"/>
      <c r="AB848" s="399"/>
      <c r="AC848" s="399"/>
      <c r="AD848" s="399"/>
      <c r="AE848" s="399"/>
      <c r="AF848" s="399"/>
      <c r="AG848" s="399"/>
      <c r="AH848" s="399"/>
      <c r="AI848" s="399"/>
      <c r="AJ848" s="399"/>
      <c r="AK848" s="399"/>
      <c r="AL848" s="399"/>
      <c r="AM848" s="305"/>
    </row>
    <row r="849" spans="1:39" ht="15.5" outlineLevel="1">
      <c r="A849" s="497"/>
      <c r="B849" s="287" t="s">
        <v>499</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388"/>
      <c r="Z849" s="399"/>
      <c r="AA849" s="399"/>
      <c r="AB849" s="399"/>
      <c r="AC849" s="399"/>
      <c r="AD849" s="399"/>
      <c r="AE849" s="399"/>
      <c r="AF849" s="399"/>
      <c r="AG849" s="399"/>
      <c r="AH849" s="399"/>
      <c r="AI849" s="399"/>
      <c r="AJ849" s="399"/>
      <c r="AK849" s="399"/>
      <c r="AL849" s="399"/>
      <c r="AM849" s="305"/>
    </row>
    <row r="850" spans="1:39" ht="15.5" hidden="1" outlineLevel="1">
      <c r="A850" s="497">
        <v>25</v>
      </c>
      <c r="B850" s="402"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00"/>
      <c r="Z850" s="391"/>
      <c r="AA850" s="391"/>
      <c r="AB850" s="391"/>
      <c r="AC850" s="391"/>
      <c r="AD850" s="391"/>
      <c r="AE850" s="391"/>
      <c r="AF850" s="391"/>
      <c r="AG850" s="391"/>
      <c r="AH850" s="391"/>
      <c r="AI850" s="391"/>
      <c r="AJ850" s="391"/>
      <c r="AK850" s="391"/>
      <c r="AL850" s="391"/>
      <c r="AM850" s="295">
        <f>SUM(Y850:AL850)</f>
        <v>0</v>
      </c>
    </row>
    <row r="851" spans="1:39" ht="15.5" hidden="1" outlineLevel="1">
      <c r="A851" s="497"/>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387">
        <f>Y850</f>
        <v>0</v>
      </c>
      <c r="Z851" s="387">
        <f t="shared" ref="Z851" si="1536">Z850</f>
        <v>0</v>
      </c>
      <c r="AA851" s="387">
        <f t="shared" ref="AA851" si="1537">AA850</f>
        <v>0</v>
      </c>
      <c r="AB851" s="387">
        <f t="shared" ref="AB851" si="1538">AB850</f>
        <v>0</v>
      </c>
      <c r="AC851" s="387">
        <f t="shared" ref="AC851" si="1539">AC850</f>
        <v>0</v>
      </c>
      <c r="AD851" s="387">
        <f t="shared" ref="AD851" si="1540">AD850</f>
        <v>0</v>
      </c>
      <c r="AE851" s="387">
        <f t="shared" ref="AE851" si="1541">AE850</f>
        <v>0</v>
      </c>
      <c r="AF851" s="387">
        <f t="shared" ref="AF851" si="1542">AF850</f>
        <v>0</v>
      </c>
      <c r="AG851" s="387">
        <f t="shared" ref="AG851" si="1543">AG850</f>
        <v>0</v>
      </c>
      <c r="AH851" s="387">
        <f t="shared" ref="AH851" si="1544">AH850</f>
        <v>0</v>
      </c>
      <c r="AI851" s="387">
        <f t="shared" ref="AI851" si="1545">AI850</f>
        <v>0</v>
      </c>
      <c r="AJ851" s="387">
        <f t="shared" ref="AJ851" si="1546">AJ850</f>
        <v>0</v>
      </c>
      <c r="AK851" s="387">
        <f t="shared" ref="AK851" si="1547">AK850</f>
        <v>0</v>
      </c>
      <c r="AL851" s="387">
        <f t="shared" ref="AL851" si="1548">AL850</f>
        <v>0</v>
      </c>
      <c r="AM851" s="305"/>
    </row>
    <row r="852" spans="1:39" ht="15.5" hidden="1" outlineLevel="1">
      <c r="A852" s="497"/>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388"/>
      <c r="Z852" s="399"/>
      <c r="AA852" s="399"/>
      <c r="AB852" s="399"/>
      <c r="AC852" s="399"/>
      <c r="AD852" s="399"/>
      <c r="AE852" s="399"/>
      <c r="AF852" s="399"/>
      <c r="AG852" s="399"/>
      <c r="AH852" s="399"/>
      <c r="AI852" s="399"/>
      <c r="AJ852" s="399"/>
      <c r="AK852" s="399"/>
      <c r="AL852" s="399"/>
      <c r="AM852" s="305"/>
    </row>
    <row r="853" spans="1:39" ht="15.5" outlineLevel="1">
      <c r="A853" s="497">
        <v>26</v>
      </c>
      <c r="B853" s="402" t="s">
        <v>118</v>
      </c>
      <c r="C853" s="841" t="s">
        <v>941</v>
      </c>
      <c r="D853" s="294">
        <f>'3-a. 2019 Nets and Allocation'!N40</f>
        <v>15445.740194786915</v>
      </c>
      <c r="E853" s="294">
        <v>15445.740194786915</v>
      </c>
      <c r="F853" s="294"/>
      <c r="G853" s="294"/>
      <c r="H853" s="294"/>
      <c r="I853" s="294"/>
      <c r="J853" s="294"/>
      <c r="K853" s="294"/>
      <c r="L853" s="294"/>
      <c r="M853" s="294"/>
      <c r="N853" s="294">
        <v>12</v>
      </c>
      <c r="O853" s="294">
        <f>'3-a. 2019 Nets and Allocation'!M40</f>
        <v>2.6815626102891272</v>
      </c>
      <c r="P853" s="294">
        <f>E853/D853*O853</f>
        <v>2.6815626102891272</v>
      </c>
      <c r="Q853" s="294"/>
      <c r="R853" s="294"/>
      <c r="S853" s="294"/>
      <c r="T853" s="294"/>
      <c r="U853" s="294"/>
      <c r="V853" s="294"/>
      <c r="W853" s="294"/>
      <c r="X853" s="294"/>
      <c r="Y853" s="865"/>
      <c r="Z853" s="391">
        <f>'3-a. 2019 Nets and Allocation'!L66</f>
        <v>0.15487249896633781</v>
      </c>
      <c r="AA853" s="391">
        <f>'3-a. 2019 Nets and Allocation'!M66</f>
        <v>0.76405270593283114</v>
      </c>
      <c r="AB853" s="391"/>
      <c r="AC853" s="391"/>
      <c r="AD853" s="391">
        <f>'3-a. 2019 Nets and Allocation'!N63</f>
        <v>0</v>
      </c>
      <c r="AE853" s="391">
        <f>'3-a. 2019 Nets and Allocation'!O66</f>
        <v>4.1762881520984218E-3</v>
      </c>
      <c r="AF853" s="391">
        <f>'3-a. 2019 Nets and Allocation'!P66</f>
        <v>2.0650686287437905E-2</v>
      </c>
      <c r="AG853" s="391"/>
      <c r="AH853" s="391"/>
      <c r="AI853" s="391"/>
      <c r="AJ853" s="391"/>
      <c r="AK853" s="391"/>
      <c r="AL853" s="391"/>
      <c r="AM853" s="295">
        <f>SUM(Y853:AL853)</f>
        <v>0.94375217933870537</v>
      </c>
    </row>
    <row r="854" spans="1:39" ht="15.5" outlineLevel="1">
      <c r="A854" s="497"/>
      <c r="B854" s="293" t="s">
        <v>342</v>
      </c>
      <c r="C854" s="841" t="s">
        <v>780</v>
      </c>
      <c r="D854" s="294">
        <f>'3-a. 2019 Nets and Allocation'!N41</f>
        <v>2581380.9937807582</v>
      </c>
      <c r="E854" s="294">
        <f>E853/D853*D854</f>
        <v>2581380.9937807582</v>
      </c>
      <c r="F854" s="294"/>
      <c r="G854" s="294"/>
      <c r="H854" s="294"/>
      <c r="I854" s="294"/>
      <c r="J854" s="294"/>
      <c r="K854" s="294"/>
      <c r="L854" s="294"/>
      <c r="M854" s="294"/>
      <c r="N854" s="294">
        <f>N853</f>
        <v>12</v>
      </c>
      <c r="O854" s="294">
        <f>'3-a. 2019 Nets and Allocation'!M41</f>
        <v>455.40588359915859</v>
      </c>
      <c r="P854" s="294">
        <f>E854/D854*O854</f>
        <v>455.40588359915859</v>
      </c>
      <c r="Q854" s="294"/>
      <c r="R854" s="294"/>
      <c r="S854" s="294"/>
      <c r="T854" s="294"/>
      <c r="U854" s="294"/>
      <c r="V854" s="294"/>
      <c r="W854" s="294"/>
      <c r="X854" s="294"/>
      <c r="Y854" s="816">
        <f t="shared" ref="Y854:AL854" si="1549">Y853</f>
        <v>0</v>
      </c>
      <c r="Z854" s="816">
        <f t="shared" si="1549"/>
        <v>0.15487249896633781</v>
      </c>
      <c r="AA854" s="816">
        <f t="shared" si="1549"/>
        <v>0.76405270593283114</v>
      </c>
      <c r="AB854" s="816">
        <f t="shared" si="1549"/>
        <v>0</v>
      </c>
      <c r="AC854" s="816">
        <f t="shared" si="1549"/>
        <v>0</v>
      </c>
      <c r="AD854" s="816">
        <f t="shared" si="1549"/>
        <v>0</v>
      </c>
      <c r="AE854" s="816">
        <f t="shared" si="1549"/>
        <v>4.1762881520984218E-3</v>
      </c>
      <c r="AF854" s="816">
        <f t="shared" si="1549"/>
        <v>2.0650686287437905E-2</v>
      </c>
      <c r="AG854" s="816">
        <f t="shared" si="1549"/>
        <v>0</v>
      </c>
      <c r="AH854" s="816">
        <f t="shared" si="1549"/>
        <v>0</v>
      </c>
      <c r="AI854" s="816">
        <f t="shared" si="1549"/>
        <v>0</v>
      </c>
      <c r="AJ854" s="816">
        <f t="shared" si="1549"/>
        <v>0</v>
      </c>
      <c r="AK854" s="816">
        <f t="shared" si="1549"/>
        <v>0</v>
      </c>
      <c r="AL854" s="816">
        <f t="shared" si="1549"/>
        <v>0</v>
      </c>
      <c r="AM854" s="305"/>
    </row>
    <row r="855" spans="1:39" ht="15.5" outlineLevel="1">
      <c r="A855" s="497"/>
      <c r="B855" s="293"/>
      <c r="C855" s="849"/>
      <c r="D855" s="812"/>
      <c r="E855" s="812"/>
      <c r="F855" s="812"/>
      <c r="G855" s="812"/>
      <c r="H855" s="812"/>
      <c r="I855" s="812"/>
      <c r="J855" s="812"/>
      <c r="K855" s="812"/>
      <c r="L855" s="812"/>
      <c r="M855" s="812"/>
      <c r="N855" s="812"/>
      <c r="O855" s="812"/>
      <c r="P855" s="812"/>
      <c r="Q855" s="812"/>
      <c r="R855" s="812"/>
      <c r="S855" s="812"/>
      <c r="T855" s="812"/>
      <c r="U855" s="812"/>
      <c r="V855" s="812"/>
      <c r="W855" s="812"/>
      <c r="X855" s="812"/>
      <c r="Y855" s="818"/>
      <c r="Z855" s="901"/>
      <c r="AA855" s="901"/>
      <c r="AB855" s="901"/>
      <c r="AC855" s="901"/>
      <c r="AD855" s="901"/>
      <c r="AE855" s="901"/>
      <c r="AF855" s="901"/>
      <c r="AG855" s="901"/>
      <c r="AH855" s="901"/>
      <c r="AI855" s="901"/>
      <c r="AJ855" s="901"/>
      <c r="AK855" s="901"/>
      <c r="AL855" s="901"/>
      <c r="AM855" s="305"/>
    </row>
    <row r="856" spans="1:39" ht="31" outlineLevel="1">
      <c r="A856" s="497">
        <v>27</v>
      </c>
      <c r="B856" s="402" t="s">
        <v>119</v>
      </c>
      <c r="C856" s="841" t="s">
        <v>941</v>
      </c>
      <c r="D856" s="294">
        <f>'3-a. 2019 Nets and Allocation'!N43</f>
        <v>59107.203676934572</v>
      </c>
      <c r="E856" s="294">
        <v>52043.971263617015</v>
      </c>
      <c r="F856" s="294"/>
      <c r="G856" s="294"/>
      <c r="H856" s="294"/>
      <c r="I856" s="294"/>
      <c r="J856" s="294"/>
      <c r="K856" s="294"/>
      <c r="L856" s="294"/>
      <c r="M856" s="294"/>
      <c r="N856" s="294">
        <v>12</v>
      </c>
      <c r="O856" s="294">
        <f>'3-a. 2019 Nets and Allocation'!M43</f>
        <v>16.211481024973097</v>
      </c>
      <c r="P856" s="294">
        <f>E856/D856*O856</f>
        <v>14.274230552605443</v>
      </c>
      <c r="Q856" s="294"/>
      <c r="R856" s="294"/>
      <c r="S856" s="294"/>
      <c r="T856" s="294"/>
      <c r="U856" s="294"/>
      <c r="V856" s="294"/>
      <c r="W856" s="294"/>
      <c r="X856" s="294"/>
      <c r="Y856" s="865"/>
      <c r="Z856" s="391">
        <f>'3-a. 2019 Nets and Allocation'!L67</f>
        <v>0.53815050953613874</v>
      </c>
      <c r="AA856" s="391">
        <f>'3-a. 2019 Nets and Allocation'!M67</f>
        <v>2.3171096881176741E-2</v>
      </c>
      <c r="AB856" s="391"/>
      <c r="AC856" s="391"/>
      <c r="AD856" s="391"/>
      <c r="AE856" s="391">
        <f>'3-a. 2019 Nets and Allocation'!O67</f>
        <v>0.39760303973380523</v>
      </c>
      <c r="AF856" s="391">
        <f>'3-a. 2019 Nets and Allocation'!P67</f>
        <v>3.7271430626842642E-2</v>
      </c>
      <c r="AG856" s="391"/>
      <c r="AH856" s="391"/>
      <c r="AI856" s="391"/>
      <c r="AJ856" s="391"/>
      <c r="AK856" s="391"/>
      <c r="AL856" s="391"/>
      <c r="AM856" s="295">
        <f>SUM(Y856:AL856)</f>
        <v>0.9961960767779634</v>
      </c>
    </row>
    <row r="857" spans="1:39" ht="15.5" outlineLevel="1">
      <c r="A857" s="497"/>
      <c r="B857" s="293" t="s">
        <v>342</v>
      </c>
      <c r="C857" s="841" t="s">
        <v>780</v>
      </c>
      <c r="D857" s="294">
        <f>'3-a. 2019 Nets and Allocation'!N44</f>
        <v>69129.32105753744</v>
      </c>
      <c r="E857" s="294">
        <f>E856/D856*D857</f>
        <v>60868.458915030518</v>
      </c>
      <c r="F857" s="294"/>
      <c r="G857" s="294"/>
      <c r="H857" s="294"/>
      <c r="I857" s="294"/>
      <c r="J857" s="294"/>
      <c r="K857" s="294"/>
      <c r="L857" s="294"/>
      <c r="M857" s="294"/>
      <c r="N857" s="294">
        <f>N856</f>
        <v>12</v>
      </c>
      <c r="O857" s="294">
        <f>'3-a. 2019 Nets and Allocation'!M44</f>
        <v>13.593970289722142</v>
      </c>
      <c r="P857" s="294">
        <f>E857/D857*O857</f>
        <v>11.9695088771869</v>
      </c>
      <c r="Q857" s="294"/>
      <c r="R857" s="294"/>
      <c r="S857" s="294"/>
      <c r="T857" s="294"/>
      <c r="U857" s="294"/>
      <c r="V857" s="294"/>
      <c r="W857" s="294"/>
      <c r="X857" s="294"/>
      <c r="Y857" s="816">
        <f>Y856</f>
        <v>0</v>
      </c>
      <c r="Z857" s="816"/>
      <c r="AA857" s="816"/>
      <c r="AB857" s="816"/>
      <c r="AC857" s="816"/>
      <c r="AD857" s="816"/>
      <c r="AE857" s="816"/>
      <c r="AF857" s="816"/>
      <c r="AG857" s="816">
        <f t="shared" ref="AG857:AL857" si="1550">AG856</f>
        <v>0</v>
      </c>
      <c r="AH857" s="816">
        <f t="shared" si="1550"/>
        <v>0</v>
      </c>
      <c r="AI857" s="816">
        <f t="shared" si="1550"/>
        <v>0</v>
      </c>
      <c r="AJ857" s="816">
        <f t="shared" si="1550"/>
        <v>0</v>
      </c>
      <c r="AK857" s="816">
        <f t="shared" si="1550"/>
        <v>0</v>
      </c>
      <c r="AL857" s="816">
        <f t="shared" si="1550"/>
        <v>0</v>
      </c>
      <c r="AM857" s="305"/>
    </row>
    <row r="858" spans="1:39" ht="15.5" outlineLevel="1">
      <c r="A858" s="497"/>
      <c r="B858" s="293"/>
      <c r="C858" s="812"/>
      <c r="D858" s="812"/>
      <c r="E858" s="812"/>
      <c r="F858" s="812"/>
      <c r="G858" s="812"/>
      <c r="H858" s="812"/>
      <c r="I858" s="812"/>
      <c r="J858" s="812"/>
      <c r="K858" s="812"/>
      <c r="L858" s="812"/>
      <c r="M858" s="812"/>
      <c r="N858" s="812"/>
      <c r="O858" s="812"/>
      <c r="P858" s="812"/>
      <c r="Q858" s="812"/>
      <c r="R858" s="812"/>
      <c r="S858" s="812"/>
      <c r="T858" s="812"/>
      <c r="U858" s="812"/>
      <c r="V858" s="812"/>
      <c r="W858" s="812"/>
      <c r="X858" s="812"/>
      <c r="Y858" s="818"/>
      <c r="Z858" s="901"/>
      <c r="AA858" s="901"/>
      <c r="AB858" s="901"/>
      <c r="AC858" s="901"/>
      <c r="AD858" s="901"/>
      <c r="AE858" s="901"/>
      <c r="AF858" s="901"/>
      <c r="AG858" s="901"/>
      <c r="AH858" s="901"/>
      <c r="AI858" s="901"/>
      <c r="AJ858" s="901"/>
      <c r="AK858" s="901"/>
      <c r="AL858" s="901"/>
      <c r="AM858" s="305"/>
    </row>
    <row r="859" spans="1:39" ht="31" outlineLevel="1">
      <c r="A859" s="497">
        <v>28</v>
      </c>
      <c r="B859" s="402" t="s">
        <v>120</v>
      </c>
      <c r="C859" s="841" t="s">
        <v>941</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865"/>
      <c r="Z859" s="391">
        <f>'3-a. 2019 Nets and Allocation'!L64</f>
        <v>0</v>
      </c>
      <c r="AA859" s="391">
        <f>'3-a. 2019 Nets and Allocation'!M64</f>
        <v>1</v>
      </c>
      <c r="AB859" s="391"/>
      <c r="AC859" s="391"/>
      <c r="AD859" s="391"/>
      <c r="AE859" s="391">
        <f>'3-a. 2019 Nets and Allocation'!O64</f>
        <v>0</v>
      </c>
      <c r="AF859" s="391">
        <f>'3-a. 2019 Nets and Allocation'!P64</f>
        <v>0</v>
      </c>
      <c r="AG859" s="391"/>
      <c r="AH859" s="391"/>
      <c r="AI859" s="391"/>
      <c r="AJ859" s="391"/>
      <c r="AK859" s="391"/>
      <c r="AL859" s="391"/>
      <c r="AM859" s="295">
        <f>SUM(Y859:AL859)</f>
        <v>1</v>
      </c>
    </row>
    <row r="860" spans="1:39" ht="15.5" outlineLevel="1">
      <c r="A860" s="497"/>
      <c r="B860" s="293" t="s">
        <v>342</v>
      </c>
      <c r="C860" s="841" t="s">
        <v>780</v>
      </c>
      <c r="D860" s="294">
        <f>'3-a. 2019 Nets and Allocation'!N35</f>
        <v>205216.69608423105</v>
      </c>
      <c r="E860" s="294">
        <f>D860</f>
        <v>205216.69608423105</v>
      </c>
      <c r="F860" s="294"/>
      <c r="G860" s="294"/>
      <c r="H860" s="294"/>
      <c r="I860" s="294"/>
      <c r="J860" s="294"/>
      <c r="K860" s="294"/>
      <c r="L860" s="294"/>
      <c r="M860" s="294"/>
      <c r="N860" s="294">
        <f>N859</f>
        <v>12</v>
      </c>
      <c r="O860" s="294">
        <f>'3-a. 2019 Nets and Allocation'!M35</f>
        <v>36.599337748344368</v>
      </c>
      <c r="P860" s="294">
        <f>E860/D860*O860</f>
        <v>36.599337748344368</v>
      </c>
      <c r="Q860" s="294"/>
      <c r="R860" s="294"/>
      <c r="S860" s="294"/>
      <c r="T860" s="294"/>
      <c r="U860" s="294"/>
      <c r="V860" s="294"/>
      <c r="W860" s="294"/>
      <c r="X860" s="294"/>
      <c r="Y860" s="816">
        <f>Y859</f>
        <v>0</v>
      </c>
      <c r="Z860" s="816">
        <f>Z859</f>
        <v>0</v>
      </c>
      <c r="AA860" s="816">
        <f>AA859</f>
        <v>1</v>
      </c>
      <c r="AB860" s="816">
        <f t="shared" ref="AB860:AL860" si="1551">AB859</f>
        <v>0</v>
      </c>
      <c r="AC860" s="816">
        <f t="shared" si="1551"/>
        <v>0</v>
      </c>
      <c r="AD860" s="816">
        <f t="shared" si="1551"/>
        <v>0</v>
      </c>
      <c r="AE860" s="816">
        <f t="shared" si="1551"/>
        <v>0</v>
      </c>
      <c r="AF860" s="816">
        <f t="shared" si="1551"/>
        <v>0</v>
      </c>
      <c r="AG860" s="816">
        <f t="shared" si="1551"/>
        <v>0</v>
      </c>
      <c r="AH860" s="816">
        <f t="shared" si="1551"/>
        <v>0</v>
      </c>
      <c r="AI860" s="816">
        <f t="shared" si="1551"/>
        <v>0</v>
      </c>
      <c r="AJ860" s="816">
        <f t="shared" si="1551"/>
        <v>0</v>
      </c>
      <c r="AK860" s="816">
        <f t="shared" si="1551"/>
        <v>0</v>
      </c>
      <c r="AL860" s="816">
        <f t="shared" si="1551"/>
        <v>0</v>
      </c>
      <c r="AM860" s="305"/>
    </row>
    <row r="861" spans="1:39" ht="15.5" outlineLevel="1">
      <c r="A861" s="497"/>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388"/>
      <c r="Z861" s="399"/>
      <c r="AA861" s="399"/>
      <c r="AB861" s="399"/>
      <c r="AC861" s="399"/>
      <c r="AD861" s="399"/>
      <c r="AE861" s="399"/>
      <c r="AF861" s="399"/>
      <c r="AG861" s="399"/>
      <c r="AH861" s="399"/>
      <c r="AI861" s="399"/>
      <c r="AJ861" s="399"/>
      <c r="AK861" s="399"/>
      <c r="AL861" s="399"/>
      <c r="AM861" s="305"/>
    </row>
    <row r="862" spans="1:39" ht="31" hidden="1" outlineLevel="1">
      <c r="A862" s="497">
        <v>29</v>
      </c>
      <c r="B862" s="402"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00"/>
      <c r="Z862" s="391"/>
      <c r="AA862" s="391"/>
      <c r="AB862" s="391"/>
      <c r="AC862" s="391"/>
      <c r="AD862" s="391"/>
      <c r="AE862" s="391"/>
      <c r="AF862" s="391"/>
      <c r="AG862" s="391"/>
      <c r="AH862" s="391"/>
      <c r="AI862" s="391"/>
      <c r="AJ862" s="391"/>
      <c r="AK862" s="391"/>
      <c r="AL862" s="391"/>
      <c r="AM862" s="295">
        <f>SUM(Y862:AL862)</f>
        <v>0</v>
      </c>
    </row>
    <row r="863" spans="1:39" ht="15.5" hidden="1" outlineLevel="1">
      <c r="A863" s="497"/>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387">
        <f>Y862</f>
        <v>0</v>
      </c>
      <c r="Z863" s="387">
        <f t="shared" ref="Z863" si="1552">Z862</f>
        <v>0</v>
      </c>
      <c r="AA863" s="387">
        <f t="shared" ref="AA863" si="1553">AA862</f>
        <v>0</v>
      </c>
      <c r="AB863" s="387">
        <f t="shared" ref="AB863" si="1554">AB862</f>
        <v>0</v>
      </c>
      <c r="AC863" s="387">
        <f t="shared" ref="AC863" si="1555">AC862</f>
        <v>0</v>
      </c>
      <c r="AD863" s="387">
        <f t="shared" ref="AD863" si="1556">AD862</f>
        <v>0</v>
      </c>
      <c r="AE863" s="387">
        <f t="shared" ref="AE863" si="1557">AE862</f>
        <v>0</v>
      </c>
      <c r="AF863" s="387">
        <f t="shared" ref="AF863" si="1558">AF862</f>
        <v>0</v>
      </c>
      <c r="AG863" s="387">
        <f t="shared" ref="AG863" si="1559">AG862</f>
        <v>0</v>
      </c>
      <c r="AH863" s="387">
        <f t="shared" ref="AH863" si="1560">AH862</f>
        <v>0</v>
      </c>
      <c r="AI863" s="387">
        <f t="shared" ref="AI863" si="1561">AI862</f>
        <v>0</v>
      </c>
      <c r="AJ863" s="387">
        <f t="shared" ref="AJ863" si="1562">AJ862</f>
        <v>0</v>
      </c>
      <c r="AK863" s="387">
        <f t="shared" ref="AK863" si="1563">AK862</f>
        <v>0</v>
      </c>
      <c r="AL863" s="387">
        <f t="shared" ref="AL863" si="1564">AL862</f>
        <v>0</v>
      </c>
      <c r="AM863" s="305"/>
    </row>
    <row r="864" spans="1:39" ht="15.5" hidden="1" outlineLevel="1">
      <c r="A864" s="497"/>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388"/>
      <c r="Z864" s="399"/>
      <c r="AA864" s="399"/>
      <c r="AB864" s="399"/>
      <c r="AC864" s="399"/>
      <c r="AD864" s="399"/>
      <c r="AE864" s="399"/>
      <c r="AF864" s="399"/>
      <c r="AG864" s="399"/>
      <c r="AH864" s="399"/>
      <c r="AI864" s="399"/>
      <c r="AJ864" s="399"/>
      <c r="AK864" s="399"/>
      <c r="AL864" s="399"/>
      <c r="AM864" s="305"/>
    </row>
    <row r="865" spans="1:39" ht="31" outlineLevel="1">
      <c r="A865" s="497">
        <v>30</v>
      </c>
      <c r="B865" s="402" t="s">
        <v>122</v>
      </c>
      <c r="C865" s="841" t="s">
        <v>941</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865"/>
      <c r="Z865" s="391">
        <f>'3-a. 2019 Nets and Allocation'!L68</f>
        <v>0</v>
      </c>
      <c r="AA865" s="391">
        <f>'3-a. 2019 Nets and Allocation'!M68</f>
        <v>1</v>
      </c>
      <c r="AB865" s="391"/>
      <c r="AC865" s="391"/>
      <c r="AD865" s="391"/>
      <c r="AE865" s="391">
        <f>'3-a. 2019 Nets and Allocation'!O68</f>
        <v>0</v>
      </c>
      <c r="AF865" s="391">
        <f>'3-a. 2019 Nets and Allocation'!P68</f>
        <v>0</v>
      </c>
      <c r="AG865" s="391"/>
      <c r="AH865" s="391"/>
      <c r="AI865" s="391"/>
      <c r="AJ865" s="391"/>
      <c r="AK865" s="391"/>
      <c r="AL865" s="391"/>
      <c r="AM865" s="295">
        <f>SUM(Y865:AL865)</f>
        <v>1</v>
      </c>
    </row>
    <row r="866" spans="1:39" ht="15.5" outlineLevel="1">
      <c r="A866" s="497"/>
      <c r="B866" s="293" t="s">
        <v>342</v>
      </c>
      <c r="C866" s="841" t="s">
        <v>780</v>
      </c>
      <c r="D866" s="294">
        <f>'3-a. 2019 Nets and Allocation'!N47</f>
        <v>295621.91393891943</v>
      </c>
      <c r="E866" s="294">
        <f>D866</f>
        <v>295621.91393891943</v>
      </c>
      <c r="F866" s="294"/>
      <c r="G866" s="294"/>
      <c r="H866" s="294"/>
      <c r="I866" s="294"/>
      <c r="J866" s="294"/>
      <c r="K866" s="294"/>
      <c r="L866" s="294"/>
      <c r="M866" s="294"/>
      <c r="N866" s="294">
        <f>N865</f>
        <v>12</v>
      </c>
      <c r="O866" s="294">
        <f>'3-a. 2019 Nets and Allocation'!M47</f>
        <v>46.979388770433545</v>
      </c>
      <c r="P866" s="294">
        <f>O866</f>
        <v>46.979388770433545</v>
      </c>
      <c r="Q866" s="294"/>
      <c r="R866" s="294"/>
      <c r="S866" s="294"/>
      <c r="T866" s="294"/>
      <c r="U866" s="294"/>
      <c r="V866" s="294"/>
      <c r="W866" s="294"/>
      <c r="X866" s="294"/>
      <c r="Y866" s="816">
        <f t="shared" ref="Y866:AL866" si="1565">Y865</f>
        <v>0</v>
      </c>
      <c r="Z866" s="816">
        <f t="shared" si="1565"/>
        <v>0</v>
      </c>
      <c r="AA866" s="816">
        <f t="shared" si="1565"/>
        <v>1</v>
      </c>
      <c r="AB866" s="816">
        <f t="shared" si="1565"/>
        <v>0</v>
      </c>
      <c r="AC866" s="816">
        <f t="shared" si="1565"/>
        <v>0</v>
      </c>
      <c r="AD866" s="816">
        <f t="shared" si="1565"/>
        <v>0</v>
      </c>
      <c r="AE866" s="816">
        <f t="shared" si="1565"/>
        <v>0</v>
      </c>
      <c r="AF866" s="816">
        <f t="shared" si="1565"/>
        <v>0</v>
      </c>
      <c r="AG866" s="816">
        <f t="shared" si="1565"/>
        <v>0</v>
      </c>
      <c r="AH866" s="816">
        <f t="shared" si="1565"/>
        <v>0</v>
      </c>
      <c r="AI866" s="816">
        <f t="shared" si="1565"/>
        <v>0</v>
      </c>
      <c r="AJ866" s="816">
        <f t="shared" si="1565"/>
        <v>0</v>
      </c>
      <c r="AK866" s="816">
        <f t="shared" si="1565"/>
        <v>0</v>
      </c>
      <c r="AL866" s="816">
        <f t="shared" si="1565"/>
        <v>0</v>
      </c>
      <c r="AM866" s="305"/>
    </row>
    <row r="867" spans="1:39" ht="15.5" outlineLevel="1">
      <c r="A867" s="497"/>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388"/>
      <c r="Z867" s="399"/>
      <c r="AA867" s="399"/>
      <c r="AB867" s="399"/>
      <c r="AC867" s="399"/>
      <c r="AD867" s="399"/>
      <c r="AE867" s="399"/>
      <c r="AF867" s="399"/>
      <c r="AG867" s="399"/>
      <c r="AH867" s="399"/>
      <c r="AI867" s="399"/>
      <c r="AJ867" s="399"/>
      <c r="AK867" s="399"/>
      <c r="AL867" s="399"/>
      <c r="AM867" s="305"/>
    </row>
    <row r="868" spans="1:39" ht="31" hidden="1" outlineLevel="1">
      <c r="A868" s="497">
        <v>31</v>
      </c>
      <c r="B868" s="402"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00"/>
      <c r="Z868" s="391"/>
      <c r="AA868" s="391"/>
      <c r="AB868" s="391"/>
      <c r="AC868" s="391"/>
      <c r="AD868" s="391"/>
      <c r="AE868" s="391"/>
      <c r="AF868" s="391"/>
      <c r="AG868" s="391"/>
      <c r="AH868" s="391"/>
      <c r="AI868" s="391"/>
      <c r="AJ868" s="391"/>
      <c r="AK868" s="391"/>
      <c r="AL868" s="391"/>
      <c r="AM868" s="295">
        <f>SUM(Y868:AL868)</f>
        <v>0</v>
      </c>
    </row>
    <row r="869" spans="1:39" ht="15.5" hidden="1" outlineLevel="1">
      <c r="A869" s="497"/>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387">
        <f>Y868</f>
        <v>0</v>
      </c>
      <c r="Z869" s="387">
        <f t="shared" ref="Z869" si="1566">Z868</f>
        <v>0</v>
      </c>
      <c r="AA869" s="387">
        <f t="shared" ref="AA869" si="1567">AA868</f>
        <v>0</v>
      </c>
      <c r="AB869" s="387">
        <f t="shared" ref="AB869" si="1568">AB868</f>
        <v>0</v>
      </c>
      <c r="AC869" s="387">
        <f t="shared" ref="AC869" si="1569">AC868</f>
        <v>0</v>
      </c>
      <c r="AD869" s="387">
        <f t="shared" ref="AD869" si="1570">AD868</f>
        <v>0</v>
      </c>
      <c r="AE869" s="387">
        <f t="shared" ref="AE869" si="1571">AE868</f>
        <v>0</v>
      </c>
      <c r="AF869" s="387">
        <f t="shared" ref="AF869" si="1572">AF868</f>
        <v>0</v>
      </c>
      <c r="AG869" s="387">
        <f t="shared" ref="AG869" si="1573">AG868</f>
        <v>0</v>
      </c>
      <c r="AH869" s="387">
        <f t="shared" ref="AH869" si="1574">AH868</f>
        <v>0</v>
      </c>
      <c r="AI869" s="387">
        <f t="shared" ref="AI869" si="1575">AI868</f>
        <v>0</v>
      </c>
      <c r="AJ869" s="387">
        <f t="shared" ref="AJ869" si="1576">AJ868</f>
        <v>0</v>
      </c>
      <c r="AK869" s="387">
        <f t="shared" ref="AK869" si="1577">AK868</f>
        <v>0</v>
      </c>
      <c r="AL869" s="387">
        <f t="shared" ref="AL869" si="1578">AL868</f>
        <v>0</v>
      </c>
      <c r="AM869" s="305"/>
    </row>
    <row r="870" spans="1:39" ht="15.5" hidden="1" outlineLevel="1">
      <c r="A870" s="497"/>
      <c r="B870" s="402"/>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388"/>
      <c r="Z870" s="399"/>
      <c r="AA870" s="399"/>
      <c r="AB870" s="399"/>
      <c r="AC870" s="399"/>
      <c r="AD870" s="399"/>
      <c r="AE870" s="399"/>
      <c r="AF870" s="399"/>
      <c r="AG870" s="399"/>
      <c r="AH870" s="399"/>
      <c r="AI870" s="399"/>
      <c r="AJ870" s="399"/>
      <c r="AK870" s="399"/>
      <c r="AL870" s="399"/>
      <c r="AM870" s="305"/>
    </row>
    <row r="871" spans="1:39" ht="15.5" hidden="1" outlineLevel="1">
      <c r="A871" s="497">
        <v>32</v>
      </c>
      <c r="B871" s="402"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00"/>
      <c r="Z871" s="391"/>
      <c r="AA871" s="391"/>
      <c r="AB871" s="391"/>
      <c r="AC871" s="391"/>
      <c r="AD871" s="391"/>
      <c r="AE871" s="391"/>
      <c r="AF871" s="391"/>
      <c r="AG871" s="391"/>
      <c r="AH871" s="391"/>
      <c r="AI871" s="391"/>
      <c r="AJ871" s="391"/>
      <c r="AK871" s="391"/>
      <c r="AL871" s="391"/>
      <c r="AM871" s="295">
        <f>SUM(Y871:AL871)</f>
        <v>0</v>
      </c>
    </row>
    <row r="872" spans="1:39" ht="15.5" hidden="1" outlineLevel="1">
      <c r="A872" s="497"/>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387">
        <f>Y871</f>
        <v>0</v>
      </c>
      <c r="Z872" s="387">
        <f t="shared" ref="Z872" si="1579">Z871</f>
        <v>0</v>
      </c>
      <c r="AA872" s="387">
        <f t="shared" ref="AA872" si="1580">AA871</f>
        <v>0</v>
      </c>
      <c r="AB872" s="387">
        <f t="shared" ref="AB872" si="1581">AB871</f>
        <v>0</v>
      </c>
      <c r="AC872" s="387">
        <f t="shared" ref="AC872" si="1582">AC871</f>
        <v>0</v>
      </c>
      <c r="AD872" s="387">
        <f t="shared" ref="AD872" si="1583">AD871</f>
        <v>0</v>
      </c>
      <c r="AE872" s="387">
        <f t="shared" ref="AE872" si="1584">AE871</f>
        <v>0</v>
      </c>
      <c r="AF872" s="387">
        <f t="shared" ref="AF872" si="1585">AF871</f>
        <v>0</v>
      </c>
      <c r="AG872" s="387">
        <f t="shared" ref="AG872" si="1586">AG871</f>
        <v>0</v>
      </c>
      <c r="AH872" s="387">
        <f t="shared" ref="AH872" si="1587">AH871</f>
        <v>0</v>
      </c>
      <c r="AI872" s="387">
        <f t="shared" ref="AI872" si="1588">AI871</f>
        <v>0</v>
      </c>
      <c r="AJ872" s="387">
        <f t="shared" ref="AJ872" si="1589">AJ871</f>
        <v>0</v>
      </c>
      <c r="AK872" s="387">
        <f t="shared" ref="AK872" si="1590">AK871</f>
        <v>0</v>
      </c>
      <c r="AL872" s="387">
        <f>AL871</f>
        <v>0</v>
      </c>
      <c r="AM872" s="305"/>
    </row>
    <row r="873" spans="1:39" ht="15.5" hidden="1" outlineLevel="1">
      <c r="A873" s="497"/>
      <c r="B873" s="402"/>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388"/>
      <c r="Z873" s="399"/>
      <c r="AA873" s="399"/>
      <c r="AB873" s="399"/>
      <c r="AC873" s="399"/>
      <c r="AD873" s="399"/>
      <c r="AE873" s="399"/>
      <c r="AF873" s="399"/>
      <c r="AG873" s="399"/>
      <c r="AH873" s="399"/>
      <c r="AI873" s="399"/>
      <c r="AJ873" s="399"/>
      <c r="AK873" s="399"/>
      <c r="AL873" s="399"/>
      <c r="AM873" s="305"/>
    </row>
    <row r="874" spans="1:39" ht="15.5" outlineLevel="1">
      <c r="A874" s="497"/>
      <c r="B874" s="287" t="s">
        <v>500</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388"/>
      <c r="Z874" s="399"/>
      <c r="AA874" s="399"/>
      <c r="AB874" s="399"/>
      <c r="AC874" s="399"/>
      <c r="AD874" s="399"/>
      <c r="AE874" s="399"/>
      <c r="AF874" s="399"/>
      <c r="AG874" s="399"/>
      <c r="AH874" s="399"/>
      <c r="AI874" s="399"/>
      <c r="AJ874" s="399"/>
      <c r="AK874" s="399"/>
      <c r="AL874" s="399"/>
      <c r="AM874" s="305"/>
    </row>
    <row r="875" spans="1:39" ht="15.5" outlineLevel="1">
      <c r="A875" s="497">
        <v>33</v>
      </c>
      <c r="B875" s="402" t="s">
        <v>125</v>
      </c>
      <c r="C875" s="841" t="s">
        <v>941</v>
      </c>
      <c r="D875" s="294">
        <f>'3-a. 2019 Nets and Allocation'!N31</f>
        <v>105684.7016666666</v>
      </c>
      <c r="E875" s="294">
        <v>105684.7016666666</v>
      </c>
      <c r="F875" s="294"/>
      <c r="G875" s="294"/>
      <c r="H875" s="294"/>
      <c r="I875" s="294"/>
      <c r="J875" s="294"/>
      <c r="K875" s="294"/>
      <c r="L875" s="294"/>
      <c r="M875" s="294"/>
      <c r="N875" s="294">
        <v>12</v>
      </c>
      <c r="O875" s="294">
        <f>'3-a. 2019 Nets and Allocation'!M31</f>
        <v>10.340091772887529</v>
      </c>
      <c r="P875" s="294">
        <f>E875/D875*O875</f>
        <v>10.340091772887529</v>
      </c>
      <c r="Q875" s="294"/>
      <c r="R875" s="294"/>
      <c r="S875" s="294"/>
      <c r="T875" s="294"/>
      <c r="U875" s="294"/>
      <c r="V875" s="294"/>
      <c r="W875" s="294"/>
      <c r="X875" s="294"/>
      <c r="Y875" s="865"/>
      <c r="Z875" s="391">
        <f>'3-a. 2019 Nets and Allocation'!L63</f>
        <v>0.3799652627054943</v>
      </c>
      <c r="AA875" s="391">
        <f>'3-a. 2019 Nets and Allocation'!M63</f>
        <v>0.26280789729369436</v>
      </c>
      <c r="AB875" s="391"/>
      <c r="AC875" s="391"/>
      <c r="AD875" s="391"/>
      <c r="AE875" s="391">
        <f>'3-a. 2019 Nets and Allocation'!O63</f>
        <v>0.19915396559986151</v>
      </c>
      <c r="AF875" s="391">
        <f>'3-a. 2019 Nets and Allocation'!P63</f>
        <v>6.895232936944222E-2</v>
      </c>
      <c r="AG875" s="391"/>
      <c r="AH875" s="391"/>
      <c r="AI875" s="391"/>
      <c r="AJ875" s="391"/>
      <c r="AK875" s="391"/>
      <c r="AL875" s="391"/>
      <c r="AM875" s="295">
        <f>SUM(Y875:AL875)</f>
        <v>0.91087945496849232</v>
      </c>
    </row>
    <row r="876" spans="1:39" ht="15.5" outlineLevel="1">
      <c r="A876" s="497"/>
      <c r="B876" s="293" t="s">
        <v>342</v>
      </c>
      <c r="C876" s="841" t="s">
        <v>780</v>
      </c>
      <c r="D876" s="294">
        <f>'3-a. 2019 Nets and Allocation'!N32</f>
        <v>79976.454121414528</v>
      </c>
      <c r="E876" s="294">
        <f>E875/D875*D876</f>
        <v>79976.454121414528</v>
      </c>
      <c r="F876" s="294"/>
      <c r="G876" s="294"/>
      <c r="H876" s="294"/>
      <c r="I876" s="294"/>
      <c r="J876" s="294"/>
      <c r="K876" s="294"/>
      <c r="L876" s="294"/>
      <c r="M876" s="294"/>
      <c r="N876" s="294">
        <f>N875</f>
        <v>12</v>
      </c>
      <c r="O876" s="294">
        <f>'3-a. 2019 Nets and Allocation'!M32</f>
        <v>10.971837792026657</v>
      </c>
      <c r="P876" s="294">
        <f>E876/D876*O876</f>
        <v>10.971837792026657</v>
      </c>
      <c r="Q876" s="294"/>
      <c r="R876" s="294"/>
      <c r="S876" s="294"/>
      <c r="T876" s="294"/>
      <c r="U876" s="294"/>
      <c r="V876" s="294"/>
      <c r="W876" s="294"/>
      <c r="X876" s="294"/>
      <c r="Y876" s="816">
        <f t="shared" ref="Y876:AF876" si="1591">Y875</f>
        <v>0</v>
      </c>
      <c r="Z876" s="816">
        <f t="shared" si="1591"/>
        <v>0.3799652627054943</v>
      </c>
      <c r="AA876" s="816">
        <f t="shared" si="1591"/>
        <v>0.26280789729369436</v>
      </c>
      <c r="AB876" s="816">
        <f t="shared" si="1591"/>
        <v>0</v>
      </c>
      <c r="AC876" s="816">
        <f t="shared" si="1591"/>
        <v>0</v>
      </c>
      <c r="AD876" s="816">
        <f t="shared" si="1591"/>
        <v>0</v>
      </c>
      <c r="AE876" s="816">
        <f t="shared" si="1591"/>
        <v>0.19915396559986151</v>
      </c>
      <c r="AF876" s="816">
        <f t="shared" si="1591"/>
        <v>6.895232936944222E-2</v>
      </c>
      <c r="AG876" s="816">
        <f t="shared" ref="AG876:AL876" si="1592">AG875</f>
        <v>0</v>
      </c>
      <c r="AH876" s="816">
        <f t="shared" si="1592"/>
        <v>0</v>
      </c>
      <c r="AI876" s="816">
        <f t="shared" si="1592"/>
        <v>0</v>
      </c>
      <c r="AJ876" s="816">
        <f t="shared" si="1592"/>
        <v>0</v>
      </c>
      <c r="AK876" s="816">
        <f t="shared" si="1592"/>
        <v>0</v>
      </c>
      <c r="AL876" s="816">
        <f t="shared" si="1592"/>
        <v>0</v>
      </c>
      <c r="AM876" s="305"/>
    </row>
    <row r="877" spans="1:39" ht="15.5" outlineLevel="1">
      <c r="A877" s="497"/>
      <c r="B877" s="402"/>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388"/>
      <c r="Z877" s="399"/>
      <c r="AA877" s="399"/>
      <c r="AB877" s="399"/>
      <c r="AC877" s="399"/>
      <c r="AD877" s="399"/>
      <c r="AE877" s="399"/>
      <c r="AF877" s="399"/>
      <c r="AG877" s="399"/>
      <c r="AH877" s="399"/>
      <c r="AI877" s="399"/>
      <c r="AJ877" s="399"/>
      <c r="AK877" s="399"/>
      <c r="AL877" s="399"/>
      <c r="AM877" s="305"/>
    </row>
    <row r="878" spans="1:39" ht="15.5" hidden="1" outlineLevel="1">
      <c r="A878" s="497">
        <v>34</v>
      </c>
      <c r="B878" s="402"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00"/>
      <c r="Z878" s="391"/>
      <c r="AA878" s="391"/>
      <c r="AB878" s="391"/>
      <c r="AC878" s="391"/>
      <c r="AD878" s="391"/>
      <c r="AE878" s="391"/>
      <c r="AF878" s="391"/>
      <c r="AG878" s="391"/>
      <c r="AH878" s="391"/>
      <c r="AI878" s="391"/>
      <c r="AJ878" s="391"/>
      <c r="AK878" s="391"/>
      <c r="AL878" s="391"/>
      <c r="AM878" s="295">
        <f>SUM(Y878:AL878)</f>
        <v>0</v>
      </c>
    </row>
    <row r="879" spans="1:39" ht="15.5" hidden="1" outlineLevel="1">
      <c r="A879" s="497"/>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387">
        <f>Y878</f>
        <v>0</v>
      </c>
      <c r="Z879" s="387">
        <f t="shared" ref="Z879" si="1593">Z878</f>
        <v>0</v>
      </c>
      <c r="AA879" s="387">
        <f t="shared" ref="AA879" si="1594">AA878</f>
        <v>0</v>
      </c>
      <c r="AB879" s="387">
        <f t="shared" ref="AB879" si="1595">AB878</f>
        <v>0</v>
      </c>
      <c r="AC879" s="387">
        <f t="shared" ref="AC879" si="1596">AC878</f>
        <v>0</v>
      </c>
      <c r="AD879" s="387">
        <f t="shared" ref="AD879" si="1597">AD878</f>
        <v>0</v>
      </c>
      <c r="AE879" s="387">
        <f t="shared" ref="AE879" si="1598">AE878</f>
        <v>0</v>
      </c>
      <c r="AF879" s="387">
        <f t="shared" ref="AF879" si="1599">AF878</f>
        <v>0</v>
      </c>
      <c r="AG879" s="387">
        <f t="shared" ref="AG879" si="1600">AG878</f>
        <v>0</v>
      </c>
      <c r="AH879" s="387">
        <f t="shared" ref="AH879" si="1601">AH878</f>
        <v>0</v>
      </c>
      <c r="AI879" s="387">
        <f t="shared" ref="AI879" si="1602">AI878</f>
        <v>0</v>
      </c>
      <c r="AJ879" s="387">
        <f t="shared" ref="AJ879" si="1603">AJ878</f>
        <v>0</v>
      </c>
      <c r="AK879" s="387">
        <f t="shared" ref="AK879" si="1604">AK878</f>
        <v>0</v>
      </c>
      <c r="AL879" s="387">
        <f t="shared" ref="AL879" si="1605">AL878</f>
        <v>0</v>
      </c>
      <c r="AM879" s="305"/>
    </row>
    <row r="880" spans="1:39" ht="15.5" hidden="1" outlineLevel="1">
      <c r="A880" s="497"/>
      <c r="B880" s="402"/>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388"/>
      <c r="Z880" s="399"/>
      <c r="AA880" s="399"/>
      <c r="AB880" s="399"/>
      <c r="AC880" s="399"/>
      <c r="AD880" s="399"/>
      <c r="AE880" s="399"/>
      <c r="AF880" s="399"/>
      <c r="AG880" s="399"/>
      <c r="AH880" s="399"/>
      <c r="AI880" s="399"/>
      <c r="AJ880" s="399"/>
      <c r="AK880" s="399"/>
      <c r="AL880" s="399"/>
      <c r="AM880" s="305"/>
    </row>
    <row r="881" spans="1:39" ht="15.5" hidden="1" outlineLevel="1">
      <c r="A881" s="497">
        <v>35</v>
      </c>
      <c r="B881" s="402"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00"/>
      <c r="Z881" s="391"/>
      <c r="AA881" s="391"/>
      <c r="AB881" s="391"/>
      <c r="AC881" s="391"/>
      <c r="AD881" s="391"/>
      <c r="AE881" s="391"/>
      <c r="AF881" s="391"/>
      <c r="AG881" s="391"/>
      <c r="AH881" s="391"/>
      <c r="AI881" s="391"/>
      <c r="AJ881" s="391"/>
      <c r="AK881" s="391"/>
      <c r="AL881" s="391"/>
      <c r="AM881" s="295">
        <f>SUM(Y881:AL881)</f>
        <v>0</v>
      </c>
    </row>
    <row r="882" spans="1:39" ht="15.5" hidden="1" outlineLevel="1">
      <c r="A882" s="497"/>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387">
        <f>Y881</f>
        <v>0</v>
      </c>
      <c r="Z882" s="387">
        <f t="shared" ref="Z882" si="1606">Z881</f>
        <v>0</v>
      </c>
      <c r="AA882" s="387">
        <f t="shared" ref="AA882" si="1607">AA881</f>
        <v>0</v>
      </c>
      <c r="AB882" s="387">
        <f t="shared" ref="AB882" si="1608">AB881</f>
        <v>0</v>
      </c>
      <c r="AC882" s="387">
        <f t="shared" ref="AC882" si="1609">AC881</f>
        <v>0</v>
      </c>
      <c r="AD882" s="387">
        <f t="shared" ref="AD882" si="1610">AD881</f>
        <v>0</v>
      </c>
      <c r="AE882" s="387">
        <f t="shared" ref="AE882" si="1611">AE881</f>
        <v>0</v>
      </c>
      <c r="AF882" s="387">
        <f t="shared" ref="AF882" si="1612">AF881</f>
        <v>0</v>
      </c>
      <c r="AG882" s="387">
        <f t="shared" ref="AG882" si="1613">AG881</f>
        <v>0</v>
      </c>
      <c r="AH882" s="387">
        <f t="shared" ref="AH882" si="1614">AH881</f>
        <v>0</v>
      </c>
      <c r="AI882" s="387">
        <f t="shared" ref="AI882" si="1615">AI881</f>
        <v>0</v>
      </c>
      <c r="AJ882" s="387">
        <f t="shared" ref="AJ882" si="1616">AJ881</f>
        <v>0</v>
      </c>
      <c r="AK882" s="387">
        <f t="shared" ref="AK882" si="1617">AK881</f>
        <v>0</v>
      </c>
      <c r="AL882" s="387">
        <f t="shared" ref="AL882" si="1618">AL881</f>
        <v>0</v>
      </c>
      <c r="AM882" s="305"/>
    </row>
    <row r="883" spans="1:39" ht="15.5" hidden="1" outlineLevel="1">
      <c r="A883" s="497"/>
      <c r="B883" s="405"/>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388"/>
      <c r="Z883" s="399"/>
      <c r="AA883" s="399"/>
      <c r="AB883" s="399"/>
      <c r="AC883" s="399"/>
      <c r="AD883" s="399"/>
      <c r="AE883" s="399"/>
      <c r="AF883" s="399"/>
      <c r="AG883" s="399"/>
      <c r="AH883" s="399"/>
      <c r="AI883" s="399"/>
      <c r="AJ883" s="399"/>
      <c r="AK883" s="399"/>
      <c r="AL883" s="399"/>
      <c r="AM883" s="305"/>
    </row>
    <row r="884" spans="1:39" ht="15.5" hidden="1" outlineLevel="1">
      <c r="A884" s="497"/>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388"/>
      <c r="Z884" s="399"/>
      <c r="AA884" s="399"/>
      <c r="AB884" s="399"/>
      <c r="AC884" s="399"/>
      <c r="AD884" s="399"/>
      <c r="AE884" s="399"/>
      <c r="AF884" s="399"/>
      <c r="AG884" s="399"/>
      <c r="AH884" s="399"/>
      <c r="AI884" s="399"/>
      <c r="AJ884" s="399"/>
      <c r="AK884" s="399"/>
      <c r="AL884" s="399"/>
      <c r="AM884" s="305"/>
    </row>
    <row r="885" spans="1:39" ht="46.5" hidden="1" outlineLevel="1">
      <c r="A885" s="497">
        <v>36</v>
      </c>
      <c r="B885" s="402"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00"/>
      <c r="Z885" s="391"/>
      <c r="AA885" s="391"/>
      <c r="AB885" s="391"/>
      <c r="AC885" s="391"/>
      <c r="AD885" s="391"/>
      <c r="AE885" s="391"/>
      <c r="AF885" s="391"/>
      <c r="AG885" s="391"/>
      <c r="AH885" s="391"/>
      <c r="AI885" s="391"/>
      <c r="AJ885" s="391"/>
      <c r="AK885" s="391"/>
      <c r="AL885" s="391"/>
      <c r="AM885" s="295">
        <f>SUM(Y885:AL885)</f>
        <v>0</v>
      </c>
    </row>
    <row r="886" spans="1:39" ht="15.5" hidden="1" outlineLevel="1">
      <c r="A886" s="497"/>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387">
        <f>Y885</f>
        <v>0</v>
      </c>
      <c r="Z886" s="387">
        <f t="shared" ref="Z886" si="1619">Z885</f>
        <v>0</v>
      </c>
      <c r="AA886" s="387">
        <f t="shared" ref="AA886" si="1620">AA885</f>
        <v>0</v>
      </c>
      <c r="AB886" s="387">
        <f t="shared" ref="AB886" si="1621">AB885</f>
        <v>0</v>
      </c>
      <c r="AC886" s="387">
        <f t="shared" ref="AC886" si="1622">AC885</f>
        <v>0</v>
      </c>
      <c r="AD886" s="387">
        <f t="shared" ref="AD886" si="1623">AD885</f>
        <v>0</v>
      </c>
      <c r="AE886" s="387">
        <f t="shared" ref="AE886" si="1624">AE885</f>
        <v>0</v>
      </c>
      <c r="AF886" s="387">
        <f t="shared" ref="AF886" si="1625">AF885</f>
        <v>0</v>
      </c>
      <c r="AG886" s="387">
        <f t="shared" ref="AG886" si="1626">AG885</f>
        <v>0</v>
      </c>
      <c r="AH886" s="387">
        <f t="shared" ref="AH886" si="1627">AH885</f>
        <v>0</v>
      </c>
      <c r="AI886" s="387">
        <f t="shared" ref="AI886" si="1628">AI885</f>
        <v>0</v>
      </c>
      <c r="AJ886" s="387">
        <f t="shared" ref="AJ886" si="1629">AJ885</f>
        <v>0</v>
      </c>
      <c r="AK886" s="387">
        <f t="shared" ref="AK886" si="1630">AK885</f>
        <v>0</v>
      </c>
      <c r="AL886" s="387">
        <f t="shared" ref="AL886" si="1631">AL885</f>
        <v>0</v>
      </c>
      <c r="AM886" s="305"/>
    </row>
    <row r="887" spans="1:39" ht="15.5" hidden="1" outlineLevel="1">
      <c r="A887" s="497"/>
      <c r="B887" s="402"/>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388"/>
      <c r="Z887" s="399"/>
      <c r="AA887" s="399"/>
      <c r="AB887" s="399"/>
      <c r="AC887" s="399"/>
      <c r="AD887" s="399"/>
      <c r="AE887" s="399"/>
      <c r="AF887" s="399"/>
      <c r="AG887" s="399"/>
      <c r="AH887" s="399"/>
      <c r="AI887" s="399"/>
      <c r="AJ887" s="399"/>
      <c r="AK887" s="399"/>
      <c r="AL887" s="399"/>
      <c r="AM887" s="305"/>
    </row>
    <row r="888" spans="1:39" ht="31" hidden="1" outlineLevel="1">
      <c r="A888" s="497">
        <v>37</v>
      </c>
      <c r="B888" s="402"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00"/>
      <c r="Z888" s="391"/>
      <c r="AA888" s="391"/>
      <c r="AB888" s="391"/>
      <c r="AC888" s="391"/>
      <c r="AD888" s="391"/>
      <c r="AE888" s="391"/>
      <c r="AF888" s="391"/>
      <c r="AG888" s="391"/>
      <c r="AH888" s="391"/>
      <c r="AI888" s="391"/>
      <c r="AJ888" s="391"/>
      <c r="AK888" s="391"/>
      <c r="AL888" s="391"/>
      <c r="AM888" s="295">
        <f>SUM(Y888:AL888)</f>
        <v>0</v>
      </c>
    </row>
    <row r="889" spans="1:39" ht="15.5" hidden="1" outlineLevel="1">
      <c r="A889" s="497"/>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387">
        <f>Y888</f>
        <v>0</v>
      </c>
      <c r="Z889" s="387">
        <f t="shared" ref="Z889" si="1632">Z888</f>
        <v>0</v>
      </c>
      <c r="AA889" s="387">
        <f t="shared" ref="AA889" si="1633">AA888</f>
        <v>0</v>
      </c>
      <c r="AB889" s="387">
        <f t="shared" ref="AB889" si="1634">AB888</f>
        <v>0</v>
      </c>
      <c r="AC889" s="387">
        <f t="shared" ref="AC889" si="1635">AC888</f>
        <v>0</v>
      </c>
      <c r="AD889" s="387">
        <f t="shared" ref="AD889" si="1636">AD888</f>
        <v>0</v>
      </c>
      <c r="AE889" s="387">
        <f t="shared" ref="AE889" si="1637">AE888</f>
        <v>0</v>
      </c>
      <c r="AF889" s="387">
        <f t="shared" ref="AF889" si="1638">AF888</f>
        <v>0</v>
      </c>
      <c r="AG889" s="387">
        <f t="shared" ref="AG889" si="1639">AG888</f>
        <v>0</v>
      </c>
      <c r="AH889" s="387">
        <f t="shared" ref="AH889" si="1640">AH888</f>
        <v>0</v>
      </c>
      <c r="AI889" s="387">
        <f t="shared" ref="AI889" si="1641">AI888</f>
        <v>0</v>
      </c>
      <c r="AJ889" s="387">
        <f t="shared" ref="AJ889" si="1642">AJ888</f>
        <v>0</v>
      </c>
      <c r="AK889" s="387">
        <f t="shared" ref="AK889" si="1643">AK888</f>
        <v>0</v>
      </c>
      <c r="AL889" s="387">
        <f t="shared" ref="AL889" si="1644">AL888</f>
        <v>0</v>
      </c>
      <c r="AM889" s="305"/>
    </row>
    <row r="890" spans="1:39" ht="15.5" hidden="1" outlineLevel="1">
      <c r="A890" s="497"/>
      <c r="B890" s="402"/>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388"/>
      <c r="Z890" s="399"/>
      <c r="AA890" s="399"/>
      <c r="AB890" s="399"/>
      <c r="AC890" s="399"/>
      <c r="AD890" s="399"/>
      <c r="AE890" s="399"/>
      <c r="AF890" s="399"/>
      <c r="AG890" s="399"/>
      <c r="AH890" s="399"/>
      <c r="AI890" s="399"/>
      <c r="AJ890" s="399"/>
      <c r="AK890" s="399"/>
      <c r="AL890" s="399"/>
      <c r="AM890" s="305"/>
    </row>
    <row r="891" spans="1:39" ht="15.5" hidden="1" outlineLevel="1">
      <c r="A891" s="497">
        <v>38</v>
      </c>
      <c r="B891" s="402"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00"/>
      <c r="Z891" s="391"/>
      <c r="AA891" s="391"/>
      <c r="AB891" s="391"/>
      <c r="AC891" s="391"/>
      <c r="AD891" s="391"/>
      <c r="AE891" s="391"/>
      <c r="AF891" s="391"/>
      <c r="AG891" s="391"/>
      <c r="AH891" s="391"/>
      <c r="AI891" s="391"/>
      <c r="AJ891" s="391"/>
      <c r="AK891" s="391"/>
      <c r="AL891" s="391"/>
      <c r="AM891" s="295">
        <f>SUM(Y891:AL891)</f>
        <v>0</v>
      </c>
    </row>
    <row r="892" spans="1:39" ht="15.5" hidden="1" outlineLevel="1">
      <c r="A892" s="497"/>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387">
        <f>Y891</f>
        <v>0</v>
      </c>
      <c r="Z892" s="387">
        <f t="shared" ref="Z892" si="1645">Z891</f>
        <v>0</v>
      </c>
      <c r="AA892" s="387">
        <f t="shared" ref="AA892" si="1646">AA891</f>
        <v>0</v>
      </c>
      <c r="AB892" s="387">
        <f t="shared" ref="AB892" si="1647">AB891</f>
        <v>0</v>
      </c>
      <c r="AC892" s="387">
        <f t="shared" ref="AC892" si="1648">AC891</f>
        <v>0</v>
      </c>
      <c r="AD892" s="387">
        <f t="shared" ref="AD892" si="1649">AD891</f>
        <v>0</v>
      </c>
      <c r="AE892" s="387">
        <f t="shared" ref="AE892" si="1650">AE891</f>
        <v>0</v>
      </c>
      <c r="AF892" s="387">
        <f t="shared" ref="AF892" si="1651">AF891</f>
        <v>0</v>
      </c>
      <c r="AG892" s="387">
        <f t="shared" ref="AG892" si="1652">AG891</f>
        <v>0</v>
      </c>
      <c r="AH892" s="387">
        <f t="shared" ref="AH892" si="1653">AH891</f>
        <v>0</v>
      </c>
      <c r="AI892" s="387">
        <f t="shared" ref="AI892" si="1654">AI891</f>
        <v>0</v>
      </c>
      <c r="AJ892" s="387">
        <f t="shared" ref="AJ892" si="1655">AJ891</f>
        <v>0</v>
      </c>
      <c r="AK892" s="387">
        <f t="shared" ref="AK892" si="1656">AK891</f>
        <v>0</v>
      </c>
      <c r="AL892" s="387">
        <f t="shared" ref="AL892" si="1657">AL891</f>
        <v>0</v>
      </c>
      <c r="AM892" s="305"/>
    </row>
    <row r="893" spans="1:39" ht="15.5" hidden="1" outlineLevel="1">
      <c r="A893" s="497"/>
      <c r="B893" s="402"/>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388"/>
      <c r="Z893" s="399"/>
      <c r="AA893" s="399"/>
      <c r="AB893" s="399"/>
      <c r="AC893" s="399"/>
      <c r="AD893" s="399"/>
      <c r="AE893" s="399"/>
      <c r="AF893" s="399"/>
      <c r="AG893" s="399"/>
      <c r="AH893" s="399"/>
      <c r="AI893" s="399"/>
      <c r="AJ893" s="399"/>
      <c r="AK893" s="399"/>
      <c r="AL893" s="399"/>
      <c r="AM893" s="305"/>
    </row>
    <row r="894" spans="1:39" ht="31" hidden="1" outlineLevel="1">
      <c r="A894" s="497">
        <v>39</v>
      </c>
      <c r="B894" s="402"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00"/>
      <c r="Z894" s="391"/>
      <c r="AA894" s="391"/>
      <c r="AB894" s="391"/>
      <c r="AC894" s="391"/>
      <c r="AD894" s="391"/>
      <c r="AE894" s="391"/>
      <c r="AF894" s="391"/>
      <c r="AG894" s="391"/>
      <c r="AH894" s="391"/>
      <c r="AI894" s="391"/>
      <c r="AJ894" s="391"/>
      <c r="AK894" s="391"/>
      <c r="AL894" s="391"/>
      <c r="AM894" s="295">
        <f>SUM(Y894:AL894)</f>
        <v>0</v>
      </c>
    </row>
    <row r="895" spans="1:39" ht="15.5" hidden="1" outlineLevel="1">
      <c r="A895" s="497"/>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387">
        <f>Y894</f>
        <v>0</v>
      </c>
      <c r="Z895" s="387">
        <f t="shared" ref="Z895" si="1658">Z894</f>
        <v>0</v>
      </c>
      <c r="AA895" s="387">
        <f t="shared" ref="AA895" si="1659">AA894</f>
        <v>0</v>
      </c>
      <c r="AB895" s="387">
        <f t="shared" ref="AB895" si="1660">AB894</f>
        <v>0</v>
      </c>
      <c r="AC895" s="387">
        <f t="shared" ref="AC895" si="1661">AC894</f>
        <v>0</v>
      </c>
      <c r="AD895" s="387">
        <f t="shared" ref="AD895" si="1662">AD894</f>
        <v>0</v>
      </c>
      <c r="AE895" s="387">
        <f t="shared" ref="AE895" si="1663">AE894</f>
        <v>0</v>
      </c>
      <c r="AF895" s="387">
        <f t="shared" ref="AF895" si="1664">AF894</f>
        <v>0</v>
      </c>
      <c r="AG895" s="387">
        <f t="shared" ref="AG895" si="1665">AG894</f>
        <v>0</v>
      </c>
      <c r="AH895" s="387">
        <f t="shared" ref="AH895" si="1666">AH894</f>
        <v>0</v>
      </c>
      <c r="AI895" s="387">
        <f t="shared" ref="AI895" si="1667">AI894</f>
        <v>0</v>
      </c>
      <c r="AJ895" s="387">
        <f t="shared" ref="AJ895" si="1668">AJ894</f>
        <v>0</v>
      </c>
      <c r="AK895" s="387">
        <f t="shared" ref="AK895" si="1669">AK894</f>
        <v>0</v>
      </c>
      <c r="AL895" s="387">
        <f t="shared" ref="AL895" si="1670">AL894</f>
        <v>0</v>
      </c>
      <c r="AM895" s="305"/>
    </row>
    <row r="896" spans="1:39" ht="15.5" hidden="1" outlineLevel="1">
      <c r="A896" s="497"/>
      <c r="B896" s="402"/>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388"/>
      <c r="Z896" s="399"/>
      <c r="AA896" s="399"/>
      <c r="AB896" s="399"/>
      <c r="AC896" s="399"/>
      <c r="AD896" s="399"/>
      <c r="AE896" s="399"/>
      <c r="AF896" s="399"/>
      <c r="AG896" s="399"/>
      <c r="AH896" s="399"/>
      <c r="AI896" s="399"/>
      <c r="AJ896" s="399"/>
      <c r="AK896" s="399"/>
      <c r="AL896" s="399"/>
      <c r="AM896" s="305"/>
    </row>
    <row r="897" spans="1:39" ht="31" hidden="1" outlineLevel="1">
      <c r="A897" s="497">
        <v>40</v>
      </c>
      <c r="B897" s="402"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00"/>
      <c r="Z897" s="391"/>
      <c r="AA897" s="391"/>
      <c r="AB897" s="391"/>
      <c r="AC897" s="391"/>
      <c r="AD897" s="391"/>
      <c r="AE897" s="391"/>
      <c r="AF897" s="391"/>
      <c r="AG897" s="391"/>
      <c r="AH897" s="391"/>
      <c r="AI897" s="391"/>
      <c r="AJ897" s="391"/>
      <c r="AK897" s="391"/>
      <c r="AL897" s="391"/>
      <c r="AM897" s="295">
        <f>SUM(Y897:AL897)</f>
        <v>0</v>
      </c>
    </row>
    <row r="898" spans="1:39" ht="15.5" hidden="1" outlineLevel="1">
      <c r="A898" s="497"/>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387">
        <f>Y897</f>
        <v>0</v>
      </c>
      <c r="Z898" s="387">
        <f t="shared" ref="Z898" si="1671">Z897</f>
        <v>0</v>
      </c>
      <c r="AA898" s="387">
        <f t="shared" ref="AA898" si="1672">AA897</f>
        <v>0</v>
      </c>
      <c r="AB898" s="387">
        <f t="shared" ref="AB898" si="1673">AB897</f>
        <v>0</v>
      </c>
      <c r="AC898" s="387">
        <f t="shared" ref="AC898" si="1674">AC897</f>
        <v>0</v>
      </c>
      <c r="AD898" s="387">
        <f t="shared" ref="AD898" si="1675">AD897</f>
        <v>0</v>
      </c>
      <c r="AE898" s="387">
        <f t="shared" ref="AE898" si="1676">AE897</f>
        <v>0</v>
      </c>
      <c r="AF898" s="387">
        <f t="shared" ref="AF898" si="1677">AF897</f>
        <v>0</v>
      </c>
      <c r="AG898" s="387">
        <f t="shared" ref="AG898" si="1678">AG897</f>
        <v>0</v>
      </c>
      <c r="AH898" s="387">
        <f t="shared" ref="AH898" si="1679">AH897</f>
        <v>0</v>
      </c>
      <c r="AI898" s="387">
        <f t="shared" ref="AI898" si="1680">AI897</f>
        <v>0</v>
      </c>
      <c r="AJ898" s="387">
        <f t="shared" ref="AJ898" si="1681">AJ897</f>
        <v>0</v>
      </c>
      <c r="AK898" s="387">
        <f t="shared" ref="AK898" si="1682">AK897</f>
        <v>0</v>
      </c>
      <c r="AL898" s="387">
        <f t="shared" ref="AL898" si="1683">AL897</f>
        <v>0</v>
      </c>
      <c r="AM898" s="305"/>
    </row>
    <row r="899" spans="1:39" ht="15.5" hidden="1" outlineLevel="1">
      <c r="A899" s="497"/>
      <c r="B899" s="402"/>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388"/>
      <c r="Z899" s="399"/>
      <c r="AA899" s="399"/>
      <c r="AB899" s="399"/>
      <c r="AC899" s="399"/>
      <c r="AD899" s="399"/>
      <c r="AE899" s="399"/>
      <c r="AF899" s="399"/>
      <c r="AG899" s="399"/>
      <c r="AH899" s="399"/>
      <c r="AI899" s="399"/>
      <c r="AJ899" s="399"/>
      <c r="AK899" s="399"/>
      <c r="AL899" s="399"/>
      <c r="AM899" s="305"/>
    </row>
    <row r="900" spans="1:39" ht="46.5" hidden="1" outlineLevel="1">
      <c r="A900" s="497">
        <v>41</v>
      </c>
      <c r="B900" s="402"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00"/>
      <c r="Z900" s="391"/>
      <c r="AA900" s="391"/>
      <c r="AB900" s="391"/>
      <c r="AC900" s="391"/>
      <c r="AD900" s="391"/>
      <c r="AE900" s="391"/>
      <c r="AF900" s="391"/>
      <c r="AG900" s="391"/>
      <c r="AH900" s="391"/>
      <c r="AI900" s="391"/>
      <c r="AJ900" s="391"/>
      <c r="AK900" s="391"/>
      <c r="AL900" s="391"/>
      <c r="AM900" s="295">
        <f>SUM(Y900:AL900)</f>
        <v>0</v>
      </c>
    </row>
    <row r="901" spans="1:39" ht="15.5" hidden="1" outlineLevel="1">
      <c r="A901" s="497"/>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387">
        <f>Y900</f>
        <v>0</v>
      </c>
      <c r="Z901" s="387">
        <f t="shared" ref="Z901" si="1684">Z900</f>
        <v>0</v>
      </c>
      <c r="AA901" s="387">
        <f t="shared" ref="AA901" si="1685">AA900</f>
        <v>0</v>
      </c>
      <c r="AB901" s="387">
        <f t="shared" ref="AB901" si="1686">AB900</f>
        <v>0</v>
      </c>
      <c r="AC901" s="387">
        <f t="shared" ref="AC901" si="1687">AC900</f>
        <v>0</v>
      </c>
      <c r="AD901" s="387">
        <f t="shared" ref="AD901" si="1688">AD900</f>
        <v>0</v>
      </c>
      <c r="AE901" s="387">
        <f t="shared" ref="AE901" si="1689">AE900</f>
        <v>0</v>
      </c>
      <c r="AF901" s="387">
        <f t="shared" ref="AF901" si="1690">AF900</f>
        <v>0</v>
      </c>
      <c r="AG901" s="387">
        <f t="shared" ref="AG901" si="1691">AG900</f>
        <v>0</v>
      </c>
      <c r="AH901" s="387">
        <f t="shared" ref="AH901" si="1692">AH900</f>
        <v>0</v>
      </c>
      <c r="AI901" s="387">
        <f t="shared" ref="AI901" si="1693">AI900</f>
        <v>0</v>
      </c>
      <c r="AJ901" s="387">
        <f t="shared" ref="AJ901" si="1694">AJ900</f>
        <v>0</v>
      </c>
      <c r="AK901" s="387">
        <f t="shared" ref="AK901" si="1695">AK900</f>
        <v>0</v>
      </c>
      <c r="AL901" s="387">
        <f t="shared" ref="AL901" si="1696">AL900</f>
        <v>0</v>
      </c>
      <c r="AM901" s="305"/>
    </row>
    <row r="902" spans="1:39" ht="15.5" hidden="1" outlineLevel="1">
      <c r="A902" s="497"/>
      <c r="B902" s="402"/>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388"/>
      <c r="Z902" s="399"/>
      <c r="AA902" s="399"/>
      <c r="AB902" s="399"/>
      <c r="AC902" s="399"/>
      <c r="AD902" s="399"/>
      <c r="AE902" s="399"/>
      <c r="AF902" s="399"/>
      <c r="AG902" s="399"/>
      <c r="AH902" s="399"/>
      <c r="AI902" s="399"/>
      <c r="AJ902" s="399"/>
      <c r="AK902" s="399"/>
      <c r="AL902" s="399"/>
      <c r="AM902" s="305"/>
    </row>
    <row r="903" spans="1:39" ht="31" hidden="1" outlineLevel="1">
      <c r="A903" s="497">
        <v>42</v>
      </c>
      <c r="B903" s="402"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00"/>
      <c r="Z903" s="391"/>
      <c r="AA903" s="391"/>
      <c r="AB903" s="391"/>
      <c r="AC903" s="391"/>
      <c r="AD903" s="391"/>
      <c r="AE903" s="391"/>
      <c r="AF903" s="391"/>
      <c r="AG903" s="391"/>
      <c r="AH903" s="391"/>
      <c r="AI903" s="391"/>
      <c r="AJ903" s="391"/>
      <c r="AK903" s="391"/>
      <c r="AL903" s="391"/>
      <c r="AM903" s="295">
        <f>SUM(Y903:AL903)</f>
        <v>0</v>
      </c>
    </row>
    <row r="904" spans="1:39" ht="15.5" hidden="1" outlineLevel="1">
      <c r="A904" s="497"/>
      <c r="B904" s="293" t="s">
        <v>342</v>
      </c>
      <c r="C904" s="290" t="s">
        <v>163</v>
      </c>
      <c r="D904" s="294"/>
      <c r="E904" s="294"/>
      <c r="F904" s="294"/>
      <c r="G904" s="294"/>
      <c r="H904" s="294"/>
      <c r="I904" s="294"/>
      <c r="J904" s="294"/>
      <c r="K904" s="294"/>
      <c r="L904" s="294"/>
      <c r="M904" s="294"/>
      <c r="N904" s="437"/>
      <c r="O904" s="294"/>
      <c r="P904" s="294"/>
      <c r="Q904" s="294"/>
      <c r="R904" s="294"/>
      <c r="S904" s="294"/>
      <c r="T904" s="294"/>
      <c r="U904" s="294"/>
      <c r="V904" s="294"/>
      <c r="W904" s="294"/>
      <c r="X904" s="294"/>
      <c r="Y904" s="387">
        <f>Y903</f>
        <v>0</v>
      </c>
      <c r="Z904" s="387">
        <f t="shared" ref="Z904" si="1697">Z903</f>
        <v>0</v>
      </c>
      <c r="AA904" s="387">
        <f t="shared" ref="AA904" si="1698">AA903</f>
        <v>0</v>
      </c>
      <c r="AB904" s="387">
        <f t="shared" ref="AB904" si="1699">AB903</f>
        <v>0</v>
      </c>
      <c r="AC904" s="387">
        <f t="shared" ref="AC904" si="1700">AC903</f>
        <v>0</v>
      </c>
      <c r="AD904" s="387">
        <f t="shared" ref="AD904" si="1701">AD903</f>
        <v>0</v>
      </c>
      <c r="AE904" s="387">
        <f t="shared" ref="AE904" si="1702">AE903</f>
        <v>0</v>
      </c>
      <c r="AF904" s="387">
        <f t="shared" ref="AF904" si="1703">AF903</f>
        <v>0</v>
      </c>
      <c r="AG904" s="387">
        <f t="shared" ref="AG904" si="1704">AG903</f>
        <v>0</v>
      </c>
      <c r="AH904" s="387">
        <f t="shared" ref="AH904" si="1705">AH903</f>
        <v>0</v>
      </c>
      <c r="AI904" s="387">
        <f t="shared" ref="AI904" si="1706">AI903</f>
        <v>0</v>
      </c>
      <c r="AJ904" s="387">
        <f t="shared" ref="AJ904" si="1707">AJ903</f>
        <v>0</v>
      </c>
      <c r="AK904" s="387">
        <f t="shared" ref="AK904" si="1708">AK903</f>
        <v>0</v>
      </c>
      <c r="AL904" s="387">
        <f t="shared" ref="AL904" si="1709">AL903</f>
        <v>0</v>
      </c>
      <c r="AM904" s="305"/>
    </row>
    <row r="905" spans="1:39" ht="15.5" hidden="1" outlineLevel="1">
      <c r="A905" s="497"/>
      <c r="B905" s="402"/>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388"/>
      <c r="Z905" s="399"/>
      <c r="AA905" s="399"/>
      <c r="AB905" s="399"/>
      <c r="AC905" s="399"/>
      <c r="AD905" s="399"/>
      <c r="AE905" s="399"/>
      <c r="AF905" s="399"/>
      <c r="AG905" s="399"/>
      <c r="AH905" s="399"/>
      <c r="AI905" s="399"/>
      <c r="AJ905" s="399"/>
      <c r="AK905" s="399"/>
      <c r="AL905" s="399"/>
      <c r="AM905" s="305"/>
    </row>
    <row r="906" spans="1:39" ht="15.5" hidden="1" outlineLevel="1">
      <c r="A906" s="497">
        <v>43</v>
      </c>
      <c r="B906" s="402"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00"/>
      <c r="Z906" s="391"/>
      <c r="AA906" s="391"/>
      <c r="AB906" s="391"/>
      <c r="AC906" s="391"/>
      <c r="AD906" s="391"/>
      <c r="AE906" s="391"/>
      <c r="AF906" s="391"/>
      <c r="AG906" s="391"/>
      <c r="AH906" s="391"/>
      <c r="AI906" s="391"/>
      <c r="AJ906" s="391"/>
      <c r="AK906" s="391"/>
      <c r="AL906" s="391"/>
      <c r="AM906" s="295">
        <f>SUM(Y906:AL906)</f>
        <v>0</v>
      </c>
    </row>
    <row r="907" spans="1:39" ht="15.5" hidden="1" outlineLevel="1">
      <c r="A907" s="497"/>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387">
        <f>Y906</f>
        <v>0</v>
      </c>
      <c r="Z907" s="387">
        <f t="shared" ref="Z907" si="1710">Z906</f>
        <v>0</v>
      </c>
      <c r="AA907" s="387">
        <f t="shared" ref="AA907" si="1711">AA906</f>
        <v>0</v>
      </c>
      <c r="AB907" s="387">
        <f t="shared" ref="AB907" si="1712">AB906</f>
        <v>0</v>
      </c>
      <c r="AC907" s="387">
        <f t="shared" ref="AC907" si="1713">AC906</f>
        <v>0</v>
      </c>
      <c r="AD907" s="387">
        <f t="shared" ref="AD907" si="1714">AD906</f>
        <v>0</v>
      </c>
      <c r="AE907" s="387">
        <f t="shared" ref="AE907" si="1715">AE906</f>
        <v>0</v>
      </c>
      <c r="AF907" s="387">
        <f t="shared" ref="AF907" si="1716">AF906</f>
        <v>0</v>
      </c>
      <c r="AG907" s="387">
        <f t="shared" ref="AG907" si="1717">AG906</f>
        <v>0</v>
      </c>
      <c r="AH907" s="387">
        <f t="shared" ref="AH907" si="1718">AH906</f>
        <v>0</v>
      </c>
      <c r="AI907" s="387">
        <f t="shared" ref="AI907" si="1719">AI906</f>
        <v>0</v>
      </c>
      <c r="AJ907" s="387">
        <f t="shared" ref="AJ907" si="1720">AJ906</f>
        <v>0</v>
      </c>
      <c r="AK907" s="387">
        <f t="shared" ref="AK907" si="1721">AK906</f>
        <v>0</v>
      </c>
      <c r="AL907" s="387">
        <f t="shared" ref="AL907" si="1722">AL906</f>
        <v>0</v>
      </c>
      <c r="AM907" s="305"/>
    </row>
    <row r="908" spans="1:39" ht="15.5" hidden="1" outlineLevel="1">
      <c r="A908" s="497"/>
      <c r="B908" s="402"/>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388"/>
      <c r="Z908" s="399"/>
      <c r="AA908" s="399"/>
      <c r="AB908" s="399"/>
      <c r="AC908" s="399"/>
      <c r="AD908" s="399"/>
      <c r="AE908" s="399"/>
      <c r="AF908" s="399"/>
      <c r="AG908" s="399"/>
      <c r="AH908" s="399"/>
      <c r="AI908" s="399"/>
      <c r="AJ908" s="399"/>
      <c r="AK908" s="399"/>
      <c r="AL908" s="399"/>
      <c r="AM908" s="305"/>
    </row>
    <row r="909" spans="1:39" ht="46.5" hidden="1" outlineLevel="1">
      <c r="A909" s="497">
        <v>44</v>
      </c>
      <c r="B909" s="402"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00"/>
      <c r="Z909" s="391"/>
      <c r="AA909" s="391"/>
      <c r="AB909" s="391"/>
      <c r="AC909" s="391"/>
      <c r="AD909" s="391"/>
      <c r="AE909" s="391"/>
      <c r="AF909" s="391"/>
      <c r="AG909" s="391"/>
      <c r="AH909" s="391"/>
      <c r="AI909" s="391"/>
      <c r="AJ909" s="391"/>
      <c r="AK909" s="391"/>
      <c r="AL909" s="391"/>
      <c r="AM909" s="295">
        <f>SUM(Y909:AL909)</f>
        <v>0</v>
      </c>
    </row>
    <row r="910" spans="1:39" ht="15.5" hidden="1" outlineLevel="1">
      <c r="A910" s="497"/>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387">
        <f>Y909</f>
        <v>0</v>
      </c>
      <c r="Z910" s="387">
        <f t="shared" ref="Z910" si="1723">Z909</f>
        <v>0</v>
      </c>
      <c r="AA910" s="387">
        <f t="shared" ref="AA910" si="1724">AA909</f>
        <v>0</v>
      </c>
      <c r="AB910" s="387">
        <f t="shared" ref="AB910" si="1725">AB909</f>
        <v>0</v>
      </c>
      <c r="AC910" s="387">
        <f t="shared" ref="AC910" si="1726">AC909</f>
        <v>0</v>
      </c>
      <c r="AD910" s="387">
        <f t="shared" ref="AD910" si="1727">AD909</f>
        <v>0</v>
      </c>
      <c r="AE910" s="387">
        <f t="shared" ref="AE910" si="1728">AE909</f>
        <v>0</v>
      </c>
      <c r="AF910" s="387">
        <f t="shared" ref="AF910" si="1729">AF909</f>
        <v>0</v>
      </c>
      <c r="AG910" s="387">
        <f t="shared" ref="AG910" si="1730">AG909</f>
        <v>0</v>
      </c>
      <c r="AH910" s="387">
        <f t="shared" ref="AH910" si="1731">AH909</f>
        <v>0</v>
      </c>
      <c r="AI910" s="387">
        <f t="shared" ref="AI910" si="1732">AI909</f>
        <v>0</v>
      </c>
      <c r="AJ910" s="387">
        <f t="shared" ref="AJ910" si="1733">AJ909</f>
        <v>0</v>
      </c>
      <c r="AK910" s="387">
        <f t="shared" ref="AK910" si="1734">AK909</f>
        <v>0</v>
      </c>
      <c r="AL910" s="387">
        <f t="shared" ref="AL910" si="1735">AL909</f>
        <v>0</v>
      </c>
      <c r="AM910" s="305"/>
    </row>
    <row r="911" spans="1:39" ht="15.5" hidden="1" outlineLevel="1">
      <c r="A911" s="497"/>
      <c r="B911" s="402"/>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388"/>
      <c r="Z911" s="399"/>
      <c r="AA911" s="399"/>
      <c r="AB911" s="399"/>
      <c r="AC911" s="399"/>
      <c r="AD911" s="399"/>
      <c r="AE911" s="399"/>
      <c r="AF911" s="399"/>
      <c r="AG911" s="399"/>
      <c r="AH911" s="399"/>
      <c r="AI911" s="399"/>
      <c r="AJ911" s="399"/>
      <c r="AK911" s="399"/>
      <c r="AL911" s="399"/>
      <c r="AM911" s="305"/>
    </row>
    <row r="912" spans="1:39" ht="31" hidden="1" outlineLevel="1">
      <c r="A912" s="497">
        <v>45</v>
      </c>
      <c r="B912" s="402"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00"/>
      <c r="Z912" s="391"/>
      <c r="AA912" s="391"/>
      <c r="AB912" s="391"/>
      <c r="AC912" s="391"/>
      <c r="AD912" s="391"/>
      <c r="AE912" s="391"/>
      <c r="AF912" s="391"/>
      <c r="AG912" s="391"/>
      <c r="AH912" s="391"/>
      <c r="AI912" s="391"/>
      <c r="AJ912" s="391"/>
      <c r="AK912" s="391"/>
      <c r="AL912" s="391"/>
      <c r="AM912" s="295">
        <f>SUM(Y912:AL912)</f>
        <v>0</v>
      </c>
    </row>
    <row r="913" spans="1:39" ht="15.5" hidden="1" outlineLevel="1">
      <c r="A913" s="497"/>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387">
        <f>Y912</f>
        <v>0</v>
      </c>
      <c r="Z913" s="387">
        <f t="shared" ref="Z913" si="1736">Z912</f>
        <v>0</v>
      </c>
      <c r="AA913" s="387">
        <f t="shared" ref="AA913" si="1737">AA912</f>
        <v>0</v>
      </c>
      <c r="AB913" s="387">
        <f t="shared" ref="AB913" si="1738">AB912</f>
        <v>0</v>
      </c>
      <c r="AC913" s="387">
        <f t="shared" ref="AC913" si="1739">AC912</f>
        <v>0</v>
      </c>
      <c r="AD913" s="387">
        <f t="shared" ref="AD913" si="1740">AD912</f>
        <v>0</v>
      </c>
      <c r="AE913" s="387">
        <f t="shared" ref="AE913" si="1741">AE912</f>
        <v>0</v>
      </c>
      <c r="AF913" s="387">
        <f t="shared" ref="AF913" si="1742">AF912</f>
        <v>0</v>
      </c>
      <c r="AG913" s="387">
        <f t="shared" ref="AG913" si="1743">AG912</f>
        <v>0</v>
      </c>
      <c r="AH913" s="387">
        <f t="shared" ref="AH913" si="1744">AH912</f>
        <v>0</v>
      </c>
      <c r="AI913" s="387">
        <f t="shared" ref="AI913" si="1745">AI912</f>
        <v>0</v>
      </c>
      <c r="AJ913" s="387">
        <f t="shared" ref="AJ913" si="1746">AJ912</f>
        <v>0</v>
      </c>
      <c r="AK913" s="387">
        <f t="shared" ref="AK913" si="1747">AK912</f>
        <v>0</v>
      </c>
      <c r="AL913" s="387">
        <f t="shared" ref="AL913" si="1748">AL912</f>
        <v>0</v>
      </c>
      <c r="AM913" s="305"/>
    </row>
    <row r="914" spans="1:39" ht="15.5" hidden="1" outlineLevel="1">
      <c r="A914" s="497"/>
      <c r="B914" s="402"/>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388"/>
      <c r="Z914" s="399"/>
      <c r="AA914" s="399"/>
      <c r="AB914" s="399"/>
      <c r="AC914" s="399"/>
      <c r="AD914" s="399"/>
      <c r="AE914" s="399"/>
      <c r="AF914" s="399"/>
      <c r="AG914" s="399"/>
      <c r="AH914" s="399"/>
      <c r="AI914" s="399"/>
      <c r="AJ914" s="399"/>
      <c r="AK914" s="399"/>
      <c r="AL914" s="399"/>
      <c r="AM914" s="305"/>
    </row>
    <row r="915" spans="1:39" ht="31" hidden="1" outlineLevel="1">
      <c r="A915" s="497">
        <v>46</v>
      </c>
      <c r="B915" s="402"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00"/>
      <c r="Z915" s="391"/>
      <c r="AA915" s="391"/>
      <c r="AB915" s="391"/>
      <c r="AC915" s="391"/>
      <c r="AD915" s="391"/>
      <c r="AE915" s="391"/>
      <c r="AF915" s="391"/>
      <c r="AG915" s="391"/>
      <c r="AH915" s="391"/>
      <c r="AI915" s="391"/>
      <c r="AJ915" s="391"/>
      <c r="AK915" s="391"/>
      <c r="AL915" s="391"/>
      <c r="AM915" s="295">
        <f>SUM(Y915:AL915)</f>
        <v>0</v>
      </c>
    </row>
    <row r="916" spans="1:39" ht="15.5" hidden="1" outlineLevel="1">
      <c r="A916" s="497"/>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387">
        <f>Y915</f>
        <v>0</v>
      </c>
      <c r="Z916" s="387">
        <f t="shared" ref="Z916" si="1749">Z915</f>
        <v>0</v>
      </c>
      <c r="AA916" s="387">
        <f t="shared" ref="AA916" si="1750">AA915</f>
        <v>0</v>
      </c>
      <c r="AB916" s="387">
        <f t="shared" ref="AB916" si="1751">AB915</f>
        <v>0</v>
      </c>
      <c r="AC916" s="387">
        <f t="shared" ref="AC916" si="1752">AC915</f>
        <v>0</v>
      </c>
      <c r="AD916" s="387">
        <f t="shared" ref="AD916" si="1753">AD915</f>
        <v>0</v>
      </c>
      <c r="AE916" s="387">
        <f t="shared" ref="AE916" si="1754">AE915</f>
        <v>0</v>
      </c>
      <c r="AF916" s="387">
        <f t="shared" ref="AF916" si="1755">AF915</f>
        <v>0</v>
      </c>
      <c r="AG916" s="387">
        <f t="shared" ref="AG916" si="1756">AG915</f>
        <v>0</v>
      </c>
      <c r="AH916" s="387">
        <f t="shared" ref="AH916" si="1757">AH915</f>
        <v>0</v>
      </c>
      <c r="AI916" s="387">
        <f t="shared" ref="AI916" si="1758">AI915</f>
        <v>0</v>
      </c>
      <c r="AJ916" s="387">
        <f t="shared" ref="AJ916" si="1759">AJ915</f>
        <v>0</v>
      </c>
      <c r="AK916" s="387">
        <f t="shared" ref="AK916" si="1760">AK915</f>
        <v>0</v>
      </c>
      <c r="AL916" s="387">
        <f t="shared" ref="AL916" si="1761">AL915</f>
        <v>0</v>
      </c>
      <c r="AM916" s="305"/>
    </row>
    <row r="917" spans="1:39" ht="15.5" hidden="1" outlineLevel="1">
      <c r="A917" s="497"/>
      <c r="B917" s="402"/>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388"/>
      <c r="Z917" s="399"/>
      <c r="AA917" s="399"/>
      <c r="AB917" s="399"/>
      <c r="AC917" s="399"/>
      <c r="AD917" s="399"/>
      <c r="AE917" s="399"/>
      <c r="AF917" s="399"/>
      <c r="AG917" s="399"/>
      <c r="AH917" s="399"/>
      <c r="AI917" s="399"/>
      <c r="AJ917" s="399"/>
      <c r="AK917" s="399"/>
      <c r="AL917" s="399"/>
      <c r="AM917" s="305"/>
    </row>
    <row r="918" spans="1:39" ht="31" hidden="1" outlineLevel="1">
      <c r="A918" s="497">
        <v>47</v>
      </c>
      <c r="B918" s="402"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00"/>
      <c r="Z918" s="391"/>
      <c r="AA918" s="391"/>
      <c r="AB918" s="391"/>
      <c r="AC918" s="391"/>
      <c r="AD918" s="391"/>
      <c r="AE918" s="391"/>
      <c r="AF918" s="391"/>
      <c r="AG918" s="391"/>
      <c r="AH918" s="391"/>
      <c r="AI918" s="391"/>
      <c r="AJ918" s="391"/>
      <c r="AK918" s="391"/>
      <c r="AL918" s="391"/>
      <c r="AM918" s="295">
        <f>SUM(Y918:AL918)</f>
        <v>0</v>
      </c>
    </row>
    <row r="919" spans="1:39" ht="15.5" hidden="1" outlineLevel="1">
      <c r="A919" s="497"/>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387">
        <f>Y918</f>
        <v>0</v>
      </c>
      <c r="Z919" s="387">
        <f t="shared" ref="Z919" si="1762">Z918</f>
        <v>0</v>
      </c>
      <c r="AA919" s="387">
        <f t="shared" ref="AA919" si="1763">AA918</f>
        <v>0</v>
      </c>
      <c r="AB919" s="387">
        <f t="shared" ref="AB919" si="1764">AB918</f>
        <v>0</v>
      </c>
      <c r="AC919" s="387">
        <f t="shared" ref="AC919" si="1765">AC918</f>
        <v>0</v>
      </c>
      <c r="AD919" s="387">
        <f t="shared" ref="AD919" si="1766">AD918</f>
        <v>0</v>
      </c>
      <c r="AE919" s="387">
        <f t="shared" ref="AE919" si="1767">AE918</f>
        <v>0</v>
      </c>
      <c r="AF919" s="387">
        <f t="shared" ref="AF919" si="1768">AF918</f>
        <v>0</v>
      </c>
      <c r="AG919" s="387">
        <f t="shared" ref="AG919" si="1769">AG918</f>
        <v>0</v>
      </c>
      <c r="AH919" s="387">
        <f t="shared" ref="AH919" si="1770">AH918</f>
        <v>0</v>
      </c>
      <c r="AI919" s="387">
        <f t="shared" ref="AI919" si="1771">AI918</f>
        <v>0</v>
      </c>
      <c r="AJ919" s="387">
        <f t="shared" ref="AJ919" si="1772">AJ918</f>
        <v>0</v>
      </c>
      <c r="AK919" s="387">
        <f t="shared" ref="AK919" si="1773">AK918</f>
        <v>0</v>
      </c>
      <c r="AL919" s="387">
        <f t="shared" ref="AL919" si="1774">AL918</f>
        <v>0</v>
      </c>
      <c r="AM919" s="305"/>
    </row>
    <row r="920" spans="1:39" ht="15.5" hidden="1" outlineLevel="1">
      <c r="A920" s="497"/>
      <c r="B920" s="402"/>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388"/>
      <c r="Z920" s="399"/>
      <c r="AA920" s="399"/>
      <c r="AB920" s="399"/>
      <c r="AC920" s="399"/>
      <c r="AD920" s="399"/>
      <c r="AE920" s="399"/>
      <c r="AF920" s="399"/>
      <c r="AG920" s="399"/>
      <c r="AH920" s="399"/>
      <c r="AI920" s="399"/>
      <c r="AJ920" s="399"/>
      <c r="AK920" s="399"/>
      <c r="AL920" s="399"/>
      <c r="AM920" s="305"/>
    </row>
    <row r="921" spans="1:39" ht="31" hidden="1" outlineLevel="1">
      <c r="A921" s="497">
        <v>48</v>
      </c>
      <c r="B921" s="402"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00"/>
      <c r="Z921" s="391"/>
      <c r="AA921" s="391"/>
      <c r="AB921" s="391"/>
      <c r="AC921" s="391"/>
      <c r="AD921" s="391"/>
      <c r="AE921" s="391"/>
      <c r="AF921" s="391"/>
      <c r="AG921" s="391"/>
      <c r="AH921" s="391"/>
      <c r="AI921" s="391"/>
      <c r="AJ921" s="391"/>
      <c r="AK921" s="391"/>
      <c r="AL921" s="391"/>
      <c r="AM921" s="295">
        <f>SUM(Y921:AL921)</f>
        <v>0</v>
      </c>
    </row>
    <row r="922" spans="1:39" ht="15.5" hidden="1" outlineLevel="1">
      <c r="A922" s="497"/>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387">
        <f>Y921</f>
        <v>0</v>
      </c>
      <c r="Z922" s="387">
        <f t="shared" ref="Z922" si="1775">Z921</f>
        <v>0</v>
      </c>
      <c r="AA922" s="387">
        <f t="shared" ref="AA922" si="1776">AA921</f>
        <v>0</v>
      </c>
      <c r="AB922" s="387">
        <f t="shared" ref="AB922" si="1777">AB921</f>
        <v>0</v>
      </c>
      <c r="AC922" s="387">
        <f t="shared" ref="AC922" si="1778">AC921</f>
        <v>0</v>
      </c>
      <c r="AD922" s="387">
        <f t="shared" ref="AD922" si="1779">AD921</f>
        <v>0</v>
      </c>
      <c r="AE922" s="387">
        <f t="shared" ref="AE922" si="1780">AE921</f>
        <v>0</v>
      </c>
      <c r="AF922" s="387">
        <f t="shared" ref="AF922" si="1781">AF921</f>
        <v>0</v>
      </c>
      <c r="AG922" s="387">
        <f t="shared" ref="AG922" si="1782">AG921</f>
        <v>0</v>
      </c>
      <c r="AH922" s="387">
        <f t="shared" ref="AH922" si="1783">AH921</f>
        <v>0</v>
      </c>
      <c r="AI922" s="387">
        <f t="shared" ref="AI922" si="1784">AI921</f>
        <v>0</v>
      </c>
      <c r="AJ922" s="387">
        <f t="shared" ref="AJ922" si="1785">AJ921</f>
        <v>0</v>
      </c>
      <c r="AK922" s="387">
        <f t="shared" ref="AK922" si="1786">AK921</f>
        <v>0</v>
      </c>
      <c r="AL922" s="387">
        <f t="shared" ref="AL922" si="1787">AL921</f>
        <v>0</v>
      </c>
      <c r="AM922" s="305"/>
    </row>
    <row r="923" spans="1:39" ht="15.5" hidden="1" outlineLevel="1">
      <c r="A923" s="497"/>
      <c r="B923" s="402"/>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388"/>
      <c r="Z923" s="399"/>
      <c r="AA923" s="399"/>
      <c r="AB923" s="399"/>
      <c r="AC923" s="399"/>
      <c r="AD923" s="399"/>
      <c r="AE923" s="399"/>
      <c r="AF923" s="399"/>
      <c r="AG923" s="399"/>
      <c r="AH923" s="399"/>
      <c r="AI923" s="399"/>
      <c r="AJ923" s="399"/>
      <c r="AK923" s="399"/>
      <c r="AL923" s="399"/>
      <c r="AM923" s="305"/>
    </row>
    <row r="924" spans="1:39" ht="31" hidden="1" outlineLevel="1">
      <c r="A924" s="497">
        <v>49</v>
      </c>
      <c r="B924" s="402"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00"/>
      <c r="Z924" s="391"/>
      <c r="AA924" s="391"/>
      <c r="AB924" s="391"/>
      <c r="AC924" s="391"/>
      <c r="AD924" s="391"/>
      <c r="AE924" s="391"/>
      <c r="AF924" s="391"/>
      <c r="AG924" s="391"/>
      <c r="AH924" s="391"/>
      <c r="AI924" s="391"/>
      <c r="AJ924" s="391"/>
      <c r="AK924" s="391"/>
      <c r="AL924" s="391"/>
      <c r="AM924" s="295">
        <f>SUM(Y924:AL924)</f>
        <v>0</v>
      </c>
    </row>
    <row r="925" spans="1:39" ht="15.5" hidden="1" outlineLevel="1">
      <c r="A925" s="497"/>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387">
        <f>Y924</f>
        <v>0</v>
      </c>
      <c r="Z925" s="387">
        <f t="shared" ref="Z925" si="1788">Z924</f>
        <v>0</v>
      </c>
      <c r="AA925" s="387">
        <f t="shared" ref="AA925" si="1789">AA924</f>
        <v>0</v>
      </c>
      <c r="AB925" s="387">
        <f t="shared" ref="AB925" si="1790">AB924</f>
        <v>0</v>
      </c>
      <c r="AC925" s="387">
        <f t="shared" ref="AC925" si="1791">AC924</f>
        <v>0</v>
      </c>
      <c r="AD925" s="387">
        <f t="shared" ref="AD925" si="1792">AD924</f>
        <v>0</v>
      </c>
      <c r="AE925" s="387">
        <f t="shared" ref="AE925" si="1793">AE924</f>
        <v>0</v>
      </c>
      <c r="AF925" s="387">
        <f t="shared" ref="AF925" si="1794">AF924</f>
        <v>0</v>
      </c>
      <c r="AG925" s="387">
        <f t="shared" ref="AG925" si="1795">AG924</f>
        <v>0</v>
      </c>
      <c r="AH925" s="387">
        <f t="shared" ref="AH925" si="1796">AH924</f>
        <v>0</v>
      </c>
      <c r="AI925" s="387">
        <f t="shared" ref="AI925" si="1797">AI924</f>
        <v>0</v>
      </c>
      <c r="AJ925" s="387">
        <f t="shared" ref="AJ925" si="1798">AJ924</f>
        <v>0</v>
      </c>
      <c r="AK925" s="387">
        <f t="shared" ref="AK925" si="1799">AK924</f>
        <v>0</v>
      </c>
      <c r="AL925" s="387">
        <f t="shared" ref="AL925" si="1800">AL924</f>
        <v>0</v>
      </c>
      <c r="AM925" s="305"/>
    </row>
    <row r="926" spans="1:39" ht="15.5" hidden="1" outlineLevel="1">
      <c r="A926" s="497"/>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5">
      <c r="B927" s="323" t="s">
        <v>328</v>
      </c>
      <c r="C927" s="325"/>
      <c r="D927" s="325">
        <f>SUM(D770:D925)</f>
        <v>3490305.0611512857</v>
      </c>
      <c r="E927" s="325"/>
      <c r="F927" s="325"/>
      <c r="G927" s="325"/>
      <c r="H927" s="325"/>
      <c r="I927" s="325"/>
      <c r="J927" s="325"/>
      <c r="K927" s="325"/>
      <c r="L927" s="325"/>
      <c r="M927" s="325"/>
      <c r="N927" s="325"/>
      <c r="O927" s="325">
        <f>SUM(O770:O925)</f>
        <v>632.59755360783504</v>
      </c>
      <c r="P927" s="325"/>
      <c r="Q927" s="325"/>
      <c r="R927" s="325"/>
      <c r="S927" s="325"/>
      <c r="T927" s="325"/>
      <c r="U927" s="325"/>
      <c r="V927" s="325"/>
      <c r="W927" s="325"/>
      <c r="X927" s="325"/>
      <c r="Y927" s="325">
        <f>IF(Y768="kWh",SUMPRODUCT(D770:D925,Y770:Y925))</f>
        <v>0</v>
      </c>
      <c r="Z927" s="325">
        <f>IF(Z768="kWh",SUMPRODUCT(D770:D925,Z770:Z925))</f>
        <v>504530.40728260868</v>
      </c>
      <c r="AA927" s="325">
        <f>IF(AA768="kw",SUMPRODUCT(N770:N925,O770:O925,AA770:AA925),SUMPRODUCT(D770:D925,AA770:AA925))</f>
        <v>5274.6991265113211</v>
      </c>
      <c r="AB927" s="325">
        <f>IF(AB768="kw",SUMPRODUCT(N770:N925,O770:O925,AB770:AB925),SUMPRODUCT(D770:D925,AB770:AB925))</f>
        <v>0</v>
      </c>
      <c r="AC927" s="325">
        <f>IF(AC768="kw",SUMPRODUCT(N770:N925,O770:O925,AC770:AC925),SUMPRODUCT(D770:D925,AC770:AC925))</f>
        <v>0</v>
      </c>
      <c r="AD927" s="325">
        <f>IF(AD768="kw",SUMPRODUCT(N770:N925,O770:O925,AD770:AD925),SUMPRODUCT(D770:D925,AD770:AD925))</f>
        <v>78742.03663003663</v>
      </c>
      <c r="AE927" s="325">
        <f>IF(AE768="kw",SUMPRODUCT(N770:N925,O770:O925,AE770:AE925),SUMPRODUCT(D770:D925,AE770:AE925))</f>
        <v>71321.456007318891</v>
      </c>
      <c r="AF927" s="325">
        <f>IF(AF768="kw",SUMPRODUCT(N770:N925,O770:O925,AF770:AF925),SUMPRODUCT(D770:D925,AF770:AF925))</f>
        <v>138.40262905348641</v>
      </c>
      <c r="AG927" s="325">
        <f>IF(AG768="kw",SUMPRODUCT(N770:N925,O770:O925,AG770:AG925),SUMPRODUCT(D770:D925,AG770:AG925))</f>
        <v>0</v>
      </c>
      <c r="AH927" s="325">
        <f>IF(AH768="kw",SUMPRODUCT(N770:N925,O770:O925,AH770:AH925),SUMPRODUCT(D770:D925,AH770:AH925))</f>
        <v>0</v>
      </c>
      <c r="AI927" s="325">
        <f>IF(AI768="kw",SUMPRODUCT(N770:N925,O770:O925,AI770:AI925),SUMPRODUCT(D770:D925,AI770:AI925))</f>
        <v>0</v>
      </c>
      <c r="AJ927" s="325">
        <f>IF(AJ768="kw",SUMPRODUCT(N770:N925,O770:O925,AJ770:AJ925),SUMPRODUCT(D770:D925,AJ770:AJ925))</f>
        <v>0</v>
      </c>
      <c r="AK927" s="325">
        <f>IF(AK768="kw",SUMPRODUCT(N770:N925,O770:O925,AK770:AK925),SUMPRODUCT(D770:D925,AK770:AK925))</f>
        <v>0</v>
      </c>
      <c r="AL927" s="325">
        <f>IF(AL768="kw",SUMPRODUCT(N770:N925,O770:O925,AL770:AL925),SUMPRODUCT(D770:D925,AL770:AL925))</f>
        <v>0</v>
      </c>
      <c r="AM927" s="326"/>
    </row>
    <row r="928" spans="1:39" ht="15.5">
      <c r="B928" s="368" t="s">
        <v>329</v>
      </c>
      <c r="C928" s="369"/>
      <c r="D928" s="369"/>
      <c r="E928" s="369"/>
      <c r="F928" s="369"/>
      <c r="G928" s="369"/>
      <c r="H928" s="369"/>
      <c r="I928" s="369"/>
      <c r="J928" s="369"/>
      <c r="K928" s="369"/>
      <c r="L928" s="369"/>
      <c r="M928" s="369"/>
      <c r="N928" s="369"/>
      <c r="O928" s="369"/>
      <c r="P928" s="369"/>
      <c r="Q928" s="369"/>
      <c r="R928" s="369"/>
      <c r="S928" s="369"/>
      <c r="T928" s="369"/>
      <c r="U928" s="369"/>
      <c r="V928" s="369"/>
      <c r="W928" s="369"/>
      <c r="X928" s="369"/>
      <c r="Y928" s="369">
        <f>HLOOKUP(Y584,'2. LRAMVA Threshold'!$B$42:$Q$53,11,FALSE)</f>
        <v>2736155</v>
      </c>
      <c r="Z928" s="369">
        <f>HLOOKUP(Z584,'2. LRAMVA Threshold'!$B$42:$Q$53,11,FALSE)</f>
        <v>4402416</v>
      </c>
      <c r="AA928" s="369">
        <f>HLOOKUP(AA584,'2. LRAMVA Threshold'!$B$42:$Q$53,11,FALSE)</f>
        <v>17935</v>
      </c>
      <c r="AB928" s="369">
        <f>HLOOKUP(AB584,'2. LRAMVA Threshold'!$B$42:$Q$53,11,FALSE)</f>
        <v>217</v>
      </c>
      <c r="AC928" s="369">
        <f>HLOOKUP(AC584,'2. LRAMVA Threshold'!$B$42:$Q$53,11,FALSE)</f>
        <v>2523</v>
      </c>
      <c r="AD928" s="369">
        <f>HLOOKUP(AD584,'2. LRAMVA Threshold'!$B$42:$Q$53,11,FALSE)</f>
        <v>1746598</v>
      </c>
      <c r="AE928" s="369">
        <f>HLOOKUP(AE584,'2. LRAMVA Threshold'!$B$42:$Q$53,11,FALSE)</f>
        <v>588794</v>
      </c>
      <c r="AF928" s="369">
        <f>HLOOKUP(AF584,'2. LRAMVA Threshold'!$B$42:$Q$53,11,FALSE)</f>
        <v>4303</v>
      </c>
      <c r="AG928" s="369">
        <f>HLOOKUP(AG584,'2. LRAMVA Threshold'!$B$42:$Q$53,11,FALSE)</f>
        <v>125</v>
      </c>
      <c r="AH928" s="369">
        <f>HLOOKUP(AH584,'2. LRAMVA Threshold'!$B$42:$Q$53,11,FALSE)</f>
        <v>0</v>
      </c>
      <c r="AI928" s="369">
        <f>HLOOKUP(AI584,'2. LRAMVA Threshold'!$B$42:$Q$53,11,FALSE)</f>
        <v>0</v>
      </c>
      <c r="AJ928" s="369">
        <f>HLOOKUP(AJ584,'2. LRAMVA Threshold'!$B$42:$Q$53,11,FALSE)</f>
        <v>0</v>
      </c>
      <c r="AK928" s="369">
        <f>HLOOKUP(AK584,'2. LRAMVA Threshold'!$B$42:$Q$53,11,FALSE)</f>
        <v>0</v>
      </c>
      <c r="AL928" s="369">
        <f>HLOOKUP(AL584,'2. LRAMVA Threshold'!$B$42:$Q$53,11,FALSE)</f>
        <v>0</v>
      </c>
      <c r="AM928" s="416"/>
    </row>
    <row r="929" spans="2:39" ht="15.5">
      <c r="B929" s="371"/>
      <c r="C929" s="406"/>
      <c r="D929" s="407"/>
      <c r="E929" s="407"/>
      <c r="F929" s="407"/>
      <c r="G929" s="407"/>
      <c r="H929" s="407"/>
      <c r="I929" s="407"/>
      <c r="J929" s="407"/>
      <c r="K929" s="407"/>
      <c r="L929" s="407"/>
      <c r="M929" s="407"/>
      <c r="N929" s="407"/>
      <c r="O929" s="408"/>
      <c r="P929" s="407"/>
      <c r="Q929" s="407"/>
      <c r="R929" s="407"/>
      <c r="S929" s="409"/>
      <c r="T929" s="409"/>
      <c r="U929" s="409"/>
      <c r="V929" s="409"/>
      <c r="W929" s="407"/>
      <c r="X929" s="407"/>
      <c r="Y929" s="410"/>
      <c r="Z929" s="410"/>
      <c r="AA929" s="410"/>
      <c r="AB929" s="410"/>
      <c r="AC929" s="410"/>
      <c r="AD929" s="410"/>
      <c r="AE929" s="410"/>
      <c r="AF929" s="376"/>
      <c r="AG929" s="376"/>
      <c r="AH929" s="376"/>
      <c r="AI929" s="376"/>
      <c r="AJ929" s="376"/>
      <c r="AK929" s="376"/>
      <c r="AL929" s="376"/>
      <c r="AM929" s="377"/>
    </row>
    <row r="930" spans="2:39" ht="15.5">
      <c r="B930" s="321" t="s">
        <v>330</v>
      </c>
      <c r="C930" s="332"/>
      <c r="D930" s="332"/>
      <c r="E930" s="356"/>
      <c r="F930" s="356"/>
      <c r="G930" s="356"/>
      <c r="H930" s="356"/>
      <c r="I930" s="356"/>
      <c r="J930" s="356"/>
      <c r="K930" s="356"/>
      <c r="L930" s="356"/>
      <c r="M930" s="356"/>
      <c r="N930" s="356"/>
      <c r="O930" s="290"/>
      <c r="P930" s="334"/>
      <c r="Q930" s="334"/>
      <c r="R930" s="334"/>
      <c r="S930" s="333"/>
      <c r="T930" s="333"/>
      <c r="U930" s="333"/>
      <c r="V930" s="333"/>
      <c r="W930" s="334"/>
      <c r="X930" s="334"/>
      <c r="Y930" s="335">
        <f>HLOOKUP(Y$35,'3.  Distribution Rates'!$C$122:$P$133,11,FALSE)</f>
        <v>8.9999999999999998E-4</v>
      </c>
      <c r="Z930" s="335">
        <f>HLOOKUP(Z$35,'3.  Distribution Rates'!$C$122:$P$133,11,FALSE)</f>
        <v>1.03E-2</v>
      </c>
      <c r="AA930" s="335">
        <f>HLOOKUP(AA$35,'3.  Distribution Rates'!$C$122:$P$133,11,FALSE)</f>
        <v>3.3424</v>
      </c>
      <c r="AB930" s="335">
        <f>HLOOKUP(AB$35,'3.  Distribution Rates'!$C$122:$P$133,11,FALSE)</f>
        <v>2.3517000000000001</v>
      </c>
      <c r="AC930" s="335">
        <f>HLOOKUP(AC$35,'3.  Distribution Rates'!$C$122:$P$133,11,FALSE)</f>
        <v>0.96809999999999996</v>
      </c>
      <c r="AD930" s="335">
        <f>HLOOKUP(AD$35,'3.  Distribution Rates'!$C$122:$P$133,11,FALSE)</f>
        <v>0</v>
      </c>
      <c r="AE930" s="335">
        <f>HLOOKUP(AE$35,'3.  Distribution Rates'!$C$122:$P$133,11,FALSE)</f>
        <v>1.67E-2</v>
      </c>
      <c r="AF930" s="335">
        <f>HLOOKUP(AF$35,'3.  Distribution Rates'!$C$122:$P$133,11,FALSE)</f>
        <v>3.6613000000000002</v>
      </c>
      <c r="AG930" s="335">
        <f>HLOOKUP(AG$35,'3.  Distribution Rates'!$C$122:$P$133,11,FALSE)</f>
        <v>3.6900000000000002E-2</v>
      </c>
      <c r="AH930" s="335">
        <f>HLOOKUP(AH$35,'3.  Distribution Rates'!$C$122:$P$133,11,FALSE)</f>
        <v>5.9874999999999998</v>
      </c>
      <c r="AI930" s="335">
        <f>HLOOKUP(AI$35,'3.  Distribution Rates'!$C$122:$P$133,11,FALSE)</f>
        <v>0</v>
      </c>
      <c r="AJ930" s="335">
        <f>HLOOKUP(AJ$35,'3.  Distribution Rates'!$C$122:$P$133,11,FALSE)</f>
        <v>0</v>
      </c>
      <c r="AK930" s="335">
        <f>HLOOKUP(AK$35,'3.  Distribution Rates'!$C$122:$P$133,11,FALSE)</f>
        <v>0</v>
      </c>
      <c r="AL930" s="335">
        <f>HLOOKUP(AL$35,'3.  Distribution Rates'!$C$122:$P$133,11,FALSE)</f>
        <v>0</v>
      </c>
      <c r="AM930" s="357"/>
    </row>
    <row r="931" spans="2:39" ht="15.5">
      <c r="B931" s="321" t="s">
        <v>331</v>
      </c>
      <c r="C931" s="339"/>
      <c r="D931" s="307"/>
      <c r="E931" s="279"/>
      <c r="F931" s="279"/>
      <c r="G931" s="279"/>
      <c r="H931" s="279"/>
      <c r="I931" s="279"/>
      <c r="J931" s="279"/>
      <c r="K931" s="279"/>
      <c r="L931" s="279"/>
      <c r="M931" s="279"/>
      <c r="N931" s="279"/>
      <c r="O931" s="290"/>
      <c r="P931" s="279"/>
      <c r="Q931" s="279"/>
      <c r="R931" s="279"/>
      <c r="S931" s="307"/>
      <c r="T931" s="307"/>
      <c r="U931" s="307"/>
      <c r="V931" s="307"/>
      <c r="W931" s="279"/>
      <c r="X931" s="279"/>
      <c r="Y931" s="358">
        <f>'4.  2011-2014 LRAM'!Y142*Y930</f>
        <v>0</v>
      </c>
      <c r="Z931" s="358">
        <f>'4.  2011-2014 LRAM'!Z142*Z930</f>
        <v>0</v>
      </c>
      <c r="AA931" s="358">
        <f>'4.  2011-2014 LRAM'!AA142*AA930</f>
        <v>0</v>
      </c>
      <c r="AB931" s="358">
        <f>'4.  2011-2014 LRAM'!AB142*AB930</f>
        <v>0</v>
      </c>
      <c r="AC931" s="358">
        <f>'4.  2011-2014 LRAM'!AC142*AC930</f>
        <v>0</v>
      </c>
      <c r="AD931" s="358">
        <f>'4.  2011-2014 LRAM'!AD142*AD930</f>
        <v>0</v>
      </c>
      <c r="AE931" s="358">
        <f>'4.  2011-2014 LRAM'!AE142*AE930</f>
        <v>0</v>
      </c>
      <c r="AF931" s="358">
        <f>'4.  2011-2014 LRAM'!AF142*AF930</f>
        <v>0</v>
      </c>
      <c r="AG931" s="358">
        <f>'4.  2011-2014 LRAM'!AG142*AG930</f>
        <v>0</v>
      </c>
      <c r="AH931" s="358">
        <f>'4.  2011-2014 LRAM'!AH142*AH930</f>
        <v>0</v>
      </c>
      <c r="AI931" s="358">
        <f>'4.  2011-2014 LRAM'!AI142*AI930</f>
        <v>0</v>
      </c>
      <c r="AJ931" s="358">
        <f>'4.  2011-2014 LRAM'!AJ142*AJ930</f>
        <v>0</v>
      </c>
      <c r="AK931" s="358">
        <f>'4.  2011-2014 LRAM'!AK142*AK930</f>
        <v>0</v>
      </c>
      <c r="AL931" s="358">
        <f>'4.  2011-2014 LRAM'!AL142*AL930</f>
        <v>0</v>
      </c>
      <c r="AM931" s="593">
        <f t="shared" ref="AM931:AM939" si="1801">SUM(Y931:AL931)</f>
        <v>0</v>
      </c>
    </row>
    <row r="932" spans="2:39" ht="15.5">
      <c r="B932" s="321" t="s">
        <v>332</v>
      </c>
      <c r="C932" s="339"/>
      <c r="D932" s="307"/>
      <c r="E932" s="279"/>
      <c r="F932" s="279"/>
      <c r="G932" s="279"/>
      <c r="H932" s="279"/>
      <c r="I932" s="279"/>
      <c r="J932" s="279"/>
      <c r="K932" s="279"/>
      <c r="L932" s="279"/>
      <c r="M932" s="279"/>
      <c r="N932" s="279"/>
      <c r="O932" s="290"/>
      <c r="P932" s="279"/>
      <c r="Q932" s="279"/>
      <c r="R932" s="279"/>
      <c r="S932" s="307"/>
      <c r="T932" s="307"/>
      <c r="U932" s="307"/>
      <c r="V932" s="307"/>
      <c r="W932" s="279"/>
      <c r="X932" s="279"/>
      <c r="Y932" s="358">
        <f>'4.  2011-2014 LRAM'!Y271*Y930</f>
        <v>0</v>
      </c>
      <c r="Z932" s="358">
        <f>'4.  2011-2014 LRAM'!Z271*Z930</f>
        <v>0</v>
      </c>
      <c r="AA932" s="358">
        <f>'4.  2011-2014 LRAM'!AA271*AA930</f>
        <v>0</v>
      </c>
      <c r="AB932" s="358">
        <f>'4.  2011-2014 LRAM'!AB271*AB930</f>
        <v>0</v>
      </c>
      <c r="AC932" s="358">
        <f>'4.  2011-2014 LRAM'!AC271*AC930</f>
        <v>0</v>
      </c>
      <c r="AD932" s="358">
        <f>'4.  2011-2014 LRAM'!AD271*AD930</f>
        <v>0</v>
      </c>
      <c r="AE932" s="358">
        <f>'4.  2011-2014 LRAM'!AE271*AE930</f>
        <v>0</v>
      </c>
      <c r="AF932" s="358">
        <f>'4.  2011-2014 LRAM'!AF271*AF930</f>
        <v>0</v>
      </c>
      <c r="AG932" s="358">
        <f>'4.  2011-2014 LRAM'!AG271*AG930</f>
        <v>0</v>
      </c>
      <c r="AH932" s="358">
        <f>'4.  2011-2014 LRAM'!AH271*AH930</f>
        <v>0</v>
      </c>
      <c r="AI932" s="358">
        <f>'4.  2011-2014 LRAM'!AI271*AI930</f>
        <v>0</v>
      </c>
      <c r="AJ932" s="358">
        <f>'4.  2011-2014 LRAM'!AJ271*AJ930</f>
        <v>0</v>
      </c>
      <c r="AK932" s="358">
        <f>'4.  2011-2014 LRAM'!AK271*AK930</f>
        <v>0</v>
      </c>
      <c r="AL932" s="358">
        <f>'4.  2011-2014 LRAM'!AL271*AL930</f>
        <v>0</v>
      </c>
      <c r="AM932" s="593">
        <f t="shared" si="1801"/>
        <v>0</v>
      </c>
    </row>
    <row r="933" spans="2:39" ht="15.5">
      <c r="B933" s="321" t="s">
        <v>333</v>
      </c>
      <c r="C933" s="339"/>
      <c r="D933" s="307"/>
      <c r="E933" s="279"/>
      <c r="F933" s="279"/>
      <c r="G933" s="279"/>
      <c r="H933" s="279"/>
      <c r="I933" s="279"/>
      <c r="J933" s="279"/>
      <c r="K933" s="279"/>
      <c r="L933" s="279"/>
      <c r="M933" s="279"/>
      <c r="N933" s="279"/>
      <c r="O933" s="290"/>
      <c r="P933" s="279"/>
      <c r="Q933" s="279"/>
      <c r="R933" s="279"/>
      <c r="S933" s="307"/>
      <c r="T933" s="307"/>
      <c r="U933" s="307"/>
      <c r="V933" s="307"/>
      <c r="W933" s="279"/>
      <c r="X933" s="279"/>
      <c r="Y933" s="358">
        <f>'4.  2011-2014 LRAM'!Y400*Y930</f>
        <v>0</v>
      </c>
      <c r="Z933" s="358">
        <f>'4.  2011-2014 LRAM'!Z400*Z930</f>
        <v>0</v>
      </c>
      <c r="AA933" s="358">
        <f>'4.  2011-2014 LRAM'!AA400*AA930</f>
        <v>0</v>
      </c>
      <c r="AB933" s="358">
        <f>'4.  2011-2014 LRAM'!AB400*AB930</f>
        <v>0</v>
      </c>
      <c r="AC933" s="358">
        <f>'4.  2011-2014 LRAM'!AC400*AC930</f>
        <v>0</v>
      </c>
      <c r="AD933" s="358">
        <f>'4.  2011-2014 LRAM'!AD400*AD930</f>
        <v>0</v>
      </c>
      <c r="AE933" s="358">
        <f>'4.  2011-2014 LRAM'!AE400*AE930</f>
        <v>9655.7806565084084</v>
      </c>
      <c r="AF933" s="358">
        <f>'4.  2011-2014 LRAM'!AF400*AF930</f>
        <v>5423.6393103946657</v>
      </c>
      <c r="AG933" s="358">
        <f>'4.  2011-2014 LRAM'!AG400*AG930</f>
        <v>0</v>
      </c>
      <c r="AH933" s="358">
        <f>'4.  2011-2014 LRAM'!AH400*AH930</f>
        <v>0</v>
      </c>
      <c r="AI933" s="358">
        <f>'4.  2011-2014 LRAM'!AI400*AI930</f>
        <v>0</v>
      </c>
      <c r="AJ933" s="358">
        <f>'4.  2011-2014 LRAM'!AJ400*AJ930</f>
        <v>0</v>
      </c>
      <c r="AK933" s="358">
        <f>'4.  2011-2014 LRAM'!AK400*AK930</f>
        <v>0</v>
      </c>
      <c r="AL933" s="358">
        <f>'4.  2011-2014 LRAM'!AL400*AL930</f>
        <v>0</v>
      </c>
      <c r="AM933" s="593">
        <f t="shared" si="1801"/>
        <v>15079.419966903075</v>
      </c>
    </row>
    <row r="934" spans="2:39" ht="15.5">
      <c r="B934" s="321" t="s">
        <v>334</v>
      </c>
      <c r="C934" s="339"/>
      <c r="D934" s="307"/>
      <c r="E934" s="279"/>
      <c r="F934" s="279"/>
      <c r="G934" s="279"/>
      <c r="H934" s="279"/>
      <c r="I934" s="279"/>
      <c r="J934" s="279"/>
      <c r="K934" s="279"/>
      <c r="L934" s="279"/>
      <c r="M934" s="279"/>
      <c r="N934" s="279"/>
      <c r="O934" s="290"/>
      <c r="P934" s="279"/>
      <c r="Q934" s="279"/>
      <c r="R934" s="279"/>
      <c r="S934" s="307"/>
      <c r="T934" s="307"/>
      <c r="U934" s="307"/>
      <c r="V934" s="307"/>
      <c r="W934" s="279"/>
      <c r="X934" s="279"/>
      <c r="Y934" s="358">
        <f>'4.  2011-2014 LRAM'!Y530*Y930</f>
        <v>1282.3118809400235</v>
      </c>
      <c r="Z934" s="358">
        <f>'4.  2011-2014 LRAM'!Z530*Z930</f>
        <v>10224.900130176909</v>
      </c>
      <c r="AA934" s="358">
        <f>'4.  2011-2014 LRAM'!AA530*AA930</f>
        <v>41040.223329458553</v>
      </c>
      <c r="AB934" s="358">
        <f>'4.  2011-2014 LRAM'!AB530*AB930</f>
        <v>0</v>
      </c>
      <c r="AC934" s="358">
        <f>'4.  2011-2014 LRAM'!AC530*AC930</f>
        <v>243.48721824000003</v>
      </c>
      <c r="AD934" s="358">
        <f>'4.  2011-2014 LRAM'!AD530*AD930</f>
        <v>0</v>
      </c>
      <c r="AE934" s="358">
        <f>'4.  2011-2014 LRAM'!AE530*AE930</f>
        <v>7074.8990275917458</v>
      </c>
      <c r="AF934" s="358">
        <f>'4.  2011-2014 LRAM'!AF530*AF930</f>
        <v>3054.4967057650874</v>
      </c>
      <c r="AG934" s="358">
        <f>'4.  2011-2014 LRAM'!AG530*AG930</f>
        <v>0</v>
      </c>
      <c r="AH934" s="358">
        <f>'4.  2011-2014 LRAM'!AH530*AH930</f>
        <v>0</v>
      </c>
      <c r="AI934" s="358">
        <f>'4.  2011-2014 LRAM'!AI530*AI930</f>
        <v>0</v>
      </c>
      <c r="AJ934" s="358">
        <f>'4.  2011-2014 LRAM'!AJ530*AJ930</f>
        <v>0</v>
      </c>
      <c r="AK934" s="358">
        <f>'4.  2011-2014 LRAM'!AK530*AK930</f>
        <v>0</v>
      </c>
      <c r="AL934" s="358">
        <f>'4.  2011-2014 LRAM'!AL530*AL930</f>
        <v>0</v>
      </c>
      <c r="AM934" s="593">
        <f t="shared" si="1801"/>
        <v>62920.31829217232</v>
      </c>
    </row>
    <row r="935" spans="2:39" ht="15.5">
      <c r="B935" s="321" t="s">
        <v>335</v>
      </c>
      <c r="C935" s="339"/>
      <c r="D935" s="307"/>
      <c r="E935" s="279"/>
      <c r="F935" s="279"/>
      <c r="G935" s="279"/>
      <c r="H935" s="279"/>
      <c r="I935" s="279"/>
      <c r="J935" s="279"/>
      <c r="K935" s="279"/>
      <c r="L935" s="279"/>
      <c r="M935" s="279"/>
      <c r="N935" s="279"/>
      <c r="O935" s="290"/>
      <c r="P935" s="279"/>
      <c r="Q935" s="279"/>
      <c r="R935" s="279"/>
      <c r="S935" s="307"/>
      <c r="T935" s="307"/>
      <c r="U935" s="307"/>
      <c r="V935" s="307"/>
      <c r="W935" s="279"/>
      <c r="X935" s="279"/>
      <c r="Y935" s="358">
        <f t="shared" ref="Y935:AL935" si="1802">Y211*Y930</f>
        <v>1570.9626000000001</v>
      </c>
      <c r="Z935" s="358">
        <f t="shared" si="1802"/>
        <v>21276.116334779999</v>
      </c>
      <c r="AA935" s="358">
        <f t="shared" si="1802"/>
        <v>49861.254719999997</v>
      </c>
      <c r="AB935" s="358">
        <f t="shared" si="1802"/>
        <v>0</v>
      </c>
      <c r="AC935" s="358">
        <f t="shared" si="1802"/>
        <v>1510.2359999999999</v>
      </c>
      <c r="AD935" s="358">
        <f t="shared" si="1802"/>
        <v>0</v>
      </c>
      <c r="AE935" s="358">
        <f t="shared" si="1802"/>
        <v>6581.4637030748027</v>
      </c>
      <c r="AF935" s="358">
        <f t="shared" si="1802"/>
        <v>7847.6814525272648</v>
      </c>
      <c r="AG935" s="358">
        <f t="shared" si="1802"/>
        <v>0</v>
      </c>
      <c r="AH935" s="358">
        <f t="shared" si="1802"/>
        <v>0</v>
      </c>
      <c r="AI935" s="358">
        <f t="shared" si="1802"/>
        <v>0</v>
      </c>
      <c r="AJ935" s="358">
        <f t="shared" si="1802"/>
        <v>0</v>
      </c>
      <c r="AK935" s="358">
        <f t="shared" si="1802"/>
        <v>0</v>
      </c>
      <c r="AL935" s="358">
        <f t="shared" si="1802"/>
        <v>0</v>
      </c>
      <c r="AM935" s="593">
        <f t="shared" si="1801"/>
        <v>88647.714810382065</v>
      </c>
    </row>
    <row r="936" spans="2:39" ht="15.5">
      <c r="B936" s="321" t="s">
        <v>336</v>
      </c>
      <c r="C936" s="339"/>
      <c r="D936" s="307"/>
      <c r="E936" s="279"/>
      <c r="F936" s="279"/>
      <c r="G936" s="279"/>
      <c r="H936" s="279"/>
      <c r="I936" s="279"/>
      <c r="J936" s="279"/>
      <c r="K936" s="279"/>
      <c r="L936" s="279"/>
      <c r="M936" s="279"/>
      <c r="N936" s="279"/>
      <c r="O936" s="290"/>
      <c r="P936" s="279"/>
      <c r="Q936" s="279"/>
      <c r="R936" s="279"/>
      <c r="S936" s="307"/>
      <c r="T936" s="307"/>
      <c r="U936" s="307"/>
      <c r="V936" s="307"/>
      <c r="W936" s="279"/>
      <c r="X936" s="279"/>
      <c r="Y936" s="358">
        <f t="shared" ref="Y936:AL936" si="1803">Y394*Y930</f>
        <v>3560.2712999999999</v>
      </c>
      <c r="Z936" s="358">
        <f t="shared" si="1803"/>
        <v>18905.367016253866</v>
      </c>
      <c r="AA936" s="358">
        <f t="shared" si="1803"/>
        <v>67819.178105342435</v>
      </c>
      <c r="AB936" s="358">
        <f t="shared" si="1803"/>
        <v>4951.5621443465961</v>
      </c>
      <c r="AC936" s="358">
        <f t="shared" si="1803"/>
        <v>7263.7301843230398</v>
      </c>
      <c r="AD936" s="358">
        <f t="shared" si="1803"/>
        <v>0</v>
      </c>
      <c r="AE936" s="358">
        <f t="shared" si="1803"/>
        <v>653.45339819999992</v>
      </c>
      <c r="AF936" s="358">
        <f t="shared" si="1803"/>
        <v>11379.087541320001</v>
      </c>
      <c r="AG936" s="358">
        <f t="shared" si="1803"/>
        <v>77.047200000000004</v>
      </c>
      <c r="AH936" s="358">
        <f t="shared" si="1803"/>
        <v>0</v>
      </c>
      <c r="AI936" s="358">
        <f t="shared" si="1803"/>
        <v>0</v>
      </c>
      <c r="AJ936" s="358">
        <f t="shared" si="1803"/>
        <v>0</v>
      </c>
      <c r="AK936" s="358">
        <f t="shared" si="1803"/>
        <v>0</v>
      </c>
      <c r="AL936" s="358">
        <f t="shared" si="1803"/>
        <v>0</v>
      </c>
      <c r="AM936" s="593">
        <f t="shared" si="1801"/>
        <v>114609.69688978593</v>
      </c>
    </row>
    <row r="937" spans="2:39" ht="15.5">
      <c r="B937" s="321" t="s">
        <v>337</v>
      </c>
      <c r="C937" s="339"/>
      <c r="D937" s="307"/>
      <c r="E937" s="279"/>
      <c r="F937" s="279"/>
      <c r="G937" s="279"/>
      <c r="H937" s="279"/>
      <c r="I937" s="279"/>
      <c r="J937" s="279"/>
      <c r="K937" s="279"/>
      <c r="L937" s="279"/>
      <c r="M937" s="279"/>
      <c r="N937" s="279"/>
      <c r="O937" s="290"/>
      <c r="P937" s="279"/>
      <c r="Q937" s="279"/>
      <c r="R937" s="279"/>
      <c r="S937" s="307"/>
      <c r="T937" s="307"/>
      <c r="U937" s="307"/>
      <c r="V937" s="307"/>
      <c r="W937" s="279"/>
      <c r="X937" s="279"/>
      <c r="Y937" s="358">
        <f t="shared" ref="Y937:AL937" si="1804">Y577*Y930</f>
        <v>5120.6302241644571</v>
      </c>
      <c r="Z937" s="358">
        <f t="shared" si="1804"/>
        <v>17187.536135266251</v>
      </c>
      <c r="AA937" s="358">
        <f t="shared" si="1804"/>
        <v>80481.211195577489</v>
      </c>
      <c r="AB937" s="358">
        <f t="shared" si="1804"/>
        <v>0</v>
      </c>
      <c r="AC937" s="358">
        <f t="shared" si="1804"/>
        <v>3465.8213070768152</v>
      </c>
      <c r="AD937" s="358">
        <f t="shared" si="1804"/>
        <v>0</v>
      </c>
      <c r="AE937" s="358">
        <f t="shared" si="1804"/>
        <v>3285.1096538112724</v>
      </c>
      <c r="AF937" s="358">
        <f t="shared" si="1804"/>
        <v>12859.062630345637</v>
      </c>
      <c r="AG937" s="358">
        <f t="shared" si="1804"/>
        <v>0</v>
      </c>
      <c r="AH937" s="358">
        <f t="shared" si="1804"/>
        <v>0</v>
      </c>
      <c r="AI937" s="358">
        <f t="shared" si="1804"/>
        <v>0</v>
      </c>
      <c r="AJ937" s="358">
        <f t="shared" si="1804"/>
        <v>0</v>
      </c>
      <c r="AK937" s="358">
        <f t="shared" si="1804"/>
        <v>0</v>
      </c>
      <c r="AL937" s="358">
        <f t="shared" si="1804"/>
        <v>0</v>
      </c>
      <c r="AM937" s="593">
        <f t="shared" si="1801"/>
        <v>122399.37114624192</v>
      </c>
    </row>
    <row r="938" spans="2:39" ht="15.5">
      <c r="B938" s="321" t="s">
        <v>338</v>
      </c>
      <c r="C938" s="339"/>
      <c r="D938" s="307"/>
      <c r="E938" s="279"/>
      <c r="F938" s="279"/>
      <c r="G938" s="279"/>
      <c r="H938" s="279"/>
      <c r="I938" s="279"/>
      <c r="J938" s="279"/>
      <c r="K938" s="279"/>
      <c r="L938" s="279"/>
      <c r="M938" s="279"/>
      <c r="N938" s="279"/>
      <c r="O938" s="290"/>
      <c r="P938" s="279"/>
      <c r="Q938" s="279"/>
      <c r="R938" s="279"/>
      <c r="S938" s="307"/>
      <c r="T938" s="307"/>
      <c r="U938" s="307"/>
      <c r="V938" s="307"/>
      <c r="W938" s="279"/>
      <c r="X938" s="279"/>
      <c r="Y938" s="358">
        <f t="shared" ref="Y938:AL938" si="1805">Y760*Y930</f>
        <v>1498.7785347340957</v>
      </c>
      <c r="Z938" s="358">
        <f t="shared" si="1805"/>
        <v>17684.101352198508</v>
      </c>
      <c r="AA938" s="358">
        <f t="shared" si="1805"/>
        <v>62689.064168376652</v>
      </c>
      <c r="AB938" s="358">
        <f t="shared" si="1805"/>
        <v>0</v>
      </c>
      <c r="AC938" s="358">
        <f t="shared" si="1805"/>
        <v>109.39778126470588</v>
      </c>
      <c r="AD938" s="358">
        <f t="shared" si="1805"/>
        <v>0</v>
      </c>
      <c r="AE938" s="358">
        <f t="shared" si="1805"/>
        <v>4539.532748636695</v>
      </c>
      <c r="AF938" s="358">
        <f t="shared" si="1805"/>
        <v>9249.0921890973477</v>
      </c>
      <c r="AG938" s="358">
        <f t="shared" si="1805"/>
        <v>0</v>
      </c>
      <c r="AH938" s="358">
        <f t="shared" si="1805"/>
        <v>0</v>
      </c>
      <c r="AI938" s="358">
        <f t="shared" si="1805"/>
        <v>0</v>
      </c>
      <c r="AJ938" s="358">
        <f t="shared" si="1805"/>
        <v>0</v>
      </c>
      <c r="AK938" s="358">
        <f t="shared" si="1805"/>
        <v>0</v>
      </c>
      <c r="AL938" s="358">
        <f t="shared" si="1805"/>
        <v>0</v>
      </c>
      <c r="AM938" s="593">
        <f t="shared" si="1801"/>
        <v>95769.966774308006</v>
      </c>
    </row>
    <row r="939" spans="2:39" ht="15.5">
      <c r="B939" s="321" t="s">
        <v>339</v>
      </c>
      <c r="C939" s="339"/>
      <c r="D939" s="307"/>
      <c r="E939" s="279"/>
      <c r="F939" s="279"/>
      <c r="G939" s="279"/>
      <c r="H939" s="279"/>
      <c r="I939" s="279"/>
      <c r="J939" s="279"/>
      <c r="K939" s="279"/>
      <c r="L939" s="279"/>
      <c r="M939" s="279"/>
      <c r="N939" s="279"/>
      <c r="O939" s="290"/>
      <c r="P939" s="279"/>
      <c r="Q939" s="279"/>
      <c r="R939" s="279"/>
      <c r="S939" s="307"/>
      <c r="T939" s="307"/>
      <c r="U939" s="307"/>
      <c r="V939" s="307"/>
      <c r="W939" s="279"/>
      <c r="X939" s="279"/>
      <c r="Y939" s="358">
        <f>Y927*Y930</f>
        <v>0</v>
      </c>
      <c r="Z939" s="358">
        <f t="shared" ref="Z939:AL939" si="1806">Z927*Z930</f>
        <v>5196.6631950108695</v>
      </c>
      <c r="AA939" s="358">
        <f t="shared" si="1806"/>
        <v>17630.154360451441</v>
      </c>
      <c r="AB939" s="358">
        <f t="shared" si="1806"/>
        <v>0</v>
      </c>
      <c r="AC939" s="358">
        <f t="shared" si="1806"/>
        <v>0</v>
      </c>
      <c r="AD939" s="358">
        <f t="shared" si="1806"/>
        <v>0</v>
      </c>
      <c r="AE939" s="358">
        <f t="shared" si="1806"/>
        <v>1191.0683153222255</v>
      </c>
      <c r="AF939" s="358">
        <f t="shared" si="1806"/>
        <v>506.73354575352982</v>
      </c>
      <c r="AG939" s="358">
        <f t="shared" si="1806"/>
        <v>0</v>
      </c>
      <c r="AH939" s="358">
        <f t="shared" si="1806"/>
        <v>0</v>
      </c>
      <c r="AI939" s="358">
        <f t="shared" si="1806"/>
        <v>0</v>
      </c>
      <c r="AJ939" s="358">
        <f t="shared" si="1806"/>
        <v>0</v>
      </c>
      <c r="AK939" s="358">
        <f t="shared" si="1806"/>
        <v>0</v>
      </c>
      <c r="AL939" s="358">
        <f t="shared" si="1806"/>
        <v>0</v>
      </c>
      <c r="AM939" s="593">
        <f t="shared" si="1801"/>
        <v>24524.619416538066</v>
      </c>
    </row>
    <row r="940" spans="2:39" ht="15.5">
      <c r="B940" s="343" t="s">
        <v>343</v>
      </c>
      <c r="C940" s="339"/>
      <c r="D940" s="330"/>
      <c r="E940" s="329"/>
      <c r="F940" s="329"/>
      <c r="G940" s="329"/>
      <c r="H940" s="329"/>
      <c r="I940" s="329"/>
      <c r="J940" s="329"/>
      <c r="K940" s="329"/>
      <c r="L940" s="329"/>
      <c r="M940" s="329"/>
      <c r="N940" s="329"/>
      <c r="O940" s="299"/>
      <c r="P940" s="329"/>
      <c r="Q940" s="329"/>
      <c r="R940" s="329"/>
      <c r="S940" s="330"/>
      <c r="T940" s="330"/>
      <c r="U940" s="330"/>
      <c r="V940" s="330"/>
      <c r="W940" s="329"/>
      <c r="X940" s="329"/>
      <c r="Y940" s="340">
        <f>SUM(Y931:Y939)</f>
        <v>13032.954539838576</v>
      </c>
      <c r="Z940" s="340">
        <f t="shared" ref="Z940:AE940" si="1807">SUM(Z931:Z939)</f>
        <v>90474.684163686397</v>
      </c>
      <c r="AA940" s="340">
        <f t="shared" si="1807"/>
        <v>319521.0858792066</v>
      </c>
      <c r="AB940" s="340">
        <f t="shared" si="1807"/>
        <v>4951.5621443465961</v>
      </c>
      <c r="AC940" s="340">
        <f t="shared" si="1807"/>
        <v>12592.672490904562</v>
      </c>
      <c r="AD940" s="340">
        <f t="shared" si="1807"/>
        <v>0</v>
      </c>
      <c r="AE940" s="340">
        <f t="shared" si="1807"/>
        <v>32981.307503145152</v>
      </c>
      <c r="AF940" s="340">
        <f>SUM(AF931:AF939)</f>
        <v>50319.793375203531</v>
      </c>
      <c r="AG940" s="340">
        <f t="shared" ref="AG940:AL940" si="1808">SUM(AG931:AG939)</f>
        <v>77.047200000000004</v>
      </c>
      <c r="AH940" s="340">
        <f t="shared" si="1808"/>
        <v>0</v>
      </c>
      <c r="AI940" s="340">
        <f t="shared" si="1808"/>
        <v>0</v>
      </c>
      <c r="AJ940" s="340">
        <f t="shared" si="1808"/>
        <v>0</v>
      </c>
      <c r="AK940" s="340">
        <f t="shared" si="1808"/>
        <v>0</v>
      </c>
      <c r="AL940" s="340">
        <f t="shared" si="1808"/>
        <v>0</v>
      </c>
      <c r="AM940" s="383">
        <f>SUM(AM931:AM939)</f>
        <v>523951.10729633132</v>
      </c>
    </row>
    <row r="941" spans="2:39" ht="15.5">
      <c r="B941" s="343" t="s">
        <v>344</v>
      </c>
      <c r="C941" s="339"/>
      <c r="D941" s="344"/>
      <c r="E941" s="329"/>
      <c r="F941" s="329"/>
      <c r="G941" s="329"/>
      <c r="H941" s="329"/>
      <c r="I941" s="329"/>
      <c r="J941" s="329"/>
      <c r="K941" s="329"/>
      <c r="L941" s="329"/>
      <c r="M941" s="329"/>
      <c r="N941" s="329"/>
      <c r="O941" s="299"/>
      <c r="P941" s="329"/>
      <c r="Q941" s="329"/>
      <c r="R941" s="329"/>
      <c r="S941" s="330"/>
      <c r="T941" s="330"/>
      <c r="U941" s="330"/>
      <c r="V941" s="330"/>
      <c r="W941" s="329"/>
      <c r="X941" s="329"/>
      <c r="Y941" s="341">
        <f>Y928*Y930</f>
        <v>2462.5394999999999</v>
      </c>
      <c r="Z941" s="341">
        <f t="shared" ref="Z941:AE941" si="1809">Z928*Z930</f>
        <v>45344.8848</v>
      </c>
      <c r="AA941" s="341">
        <f t="shared" si="1809"/>
        <v>59945.944000000003</v>
      </c>
      <c r="AB941" s="341">
        <f t="shared" si="1809"/>
        <v>510.31890000000004</v>
      </c>
      <c r="AC941" s="341">
        <f t="shared" si="1809"/>
        <v>2442.5162999999998</v>
      </c>
      <c r="AD941" s="341">
        <f t="shared" si="1809"/>
        <v>0</v>
      </c>
      <c r="AE941" s="341">
        <f t="shared" si="1809"/>
        <v>9832.8598000000002</v>
      </c>
      <c r="AF941" s="341">
        <f>AF928*AF930</f>
        <v>15754.573900000001</v>
      </c>
      <c r="AG941" s="341">
        <f t="shared" ref="AG941:AL941" si="1810">AG928*AG930</f>
        <v>4.6125000000000007</v>
      </c>
      <c r="AH941" s="341">
        <f t="shared" si="1810"/>
        <v>0</v>
      </c>
      <c r="AI941" s="341">
        <f t="shared" si="1810"/>
        <v>0</v>
      </c>
      <c r="AJ941" s="341">
        <f t="shared" si="1810"/>
        <v>0</v>
      </c>
      <c r="AK941" s="341">
        <f t="shared" si="1810"/>
        <v>0</v>
      </c>
      <c r="AL941" s="341">
        <f t="shared" si="1810"/>
        <v>0</v>
      </c>
      <c r="AM941" s="383">
        <f>SUM(Y941:AL941)</f>
        <v>136298.24969999999</v>
      </c>
    </row>
    <row r="942" spans="2:39" ht="15.5">
      <c r="B942" s="343" t="s">
        <v>345</v>
      </c>
      <c r="C942" s="339"/>
      <c r="D942" s="344"/>
      <c r="E942" s="329"/>
      <c r="F942" s="329"/>
      <c r="G942" s="329"/>
      <c r="H942" s="329"/>
      <c r="I942" s="329"/>
      <c r="J942" s="329"/>
      <c r="K942" s="329"/>
      <c r="L942" s="329"/>
      <c r="M942" s="329"/>
      <c r="N942" s="329"/>
      <c r="O942" s="299"/>
      <c r="P942" s="329"/>
      <c r="Q942" s="329"/>
      <c r="R942" s="329"/>
      <c r="S942" s="344"/>
      <c r="T942" s="344"/>
      <c r="U942" s="344"/>
      <c r="V942" s="344"/>
      <c r="W942" s="329"/>
      <c r="X942" s="329"/>
      <c r="Y942" s="345"/>
      <c r="Z942" s="345"/>
      <c r="AA942" s="345"/>
      <c r="AB942" s="345"/>
      <c r="AC942" s="345"/>
      <c r="AD942" s="345"/>
      <c r="AE942" s="345"/>
      <c r="AF942" s="345"/>
      <c r="AG942" s="345"/>
      <c r="AH942" s="345"/>
      <c r="AI942" s="345"/>
      <c r="AJ942" s="345"/>
      <c r="AK942" s="345"/>
      <c r="AL942" s="345"/>
      <c r="AM942" s="383">
        <f>AM940-AM941</f>
        <v>387652.85759633133</v>
      </c>
    </row>
    <row r="943" spans="2:39" ht="15.5">
      <c r="B943" s="321"/>
      <c r="C943" s="344"/>
      <c r="D943" s="344"/>
      <c r="E943" s="329"/>
      <c r="F943" s="329"/>
      <c r="G943" s="329"/>
      <c r="H943" s="329"/>
      <c r="I943" s="329"/>
      <c r="J943" s="329"/>
      <c r="K943" s="329"/>
      <c r="L943" s="329"/>
      <c r="M943" s="329"/>
      <c r="N943" s="329"/>
      <c r="O943" s="299"/>
      <c r="P943" s="329"/>
      <c r="Q943" s="329"/>
      <c r="R943" s="329"/>
      <c r="S943" s="344"/>
      <c r="T943" s="339"/>
      <c r="U943" s="344"/>
      <c r="V943" s="344"/>
      <c r="W943" s="329"/>
      <c r="X943" s="329"/>
      <c r="Y943" s="346"/>
      <c r="Z943" s="346"/>
      <c r="AA943" s="346"/>
      <c r="AB943" s="346"/>
      <c r="AC943" s="346"/>
      <c r="AD943" s="346"/>
      <c r="AE943" s="346"/>
      <c r="AF943" s="346"/>
      <c r="AG943" s="346"/>
      <c r="AH943" s="346"/>
      <c r="AI943" s="346"/>
      <c r="AJ943" s="346"/>
      <c r="AK943" s="346"/>
      <c r="AL943" s="346"/>
      <c r="AM943" s="331"/>
    </row>
    <row r="944" spans="2:39" ht="15.5">
      <c r="B944" s="414" t="s">
        <v>340</v>
      </c>
      <c r="C944" s="350"/>
      <c r="D944" s="362"/>
      <c r="E944" s="362"/>
      <c r="F944" s="362"/>
      <c r="G944" s="362"/>
      <c r="H944" s="362"/>
      <c r="I944" s="362"/>
      <c r="J944" s="362"/>
      <c r="K944" s="362"/>
      <c r="L944" s="362"/>
      <c r="M944" s="362"/>
      <c r="N944" s="362"/>
      <c r="O944" s="361"/>
      <c r="P944" s="362"/>
      <c r="Q944" s="362"/>
      <c r="R944" s="362"/>
      <c r="S944" s="350"/>
      <c r="T944" s="363"/>
      <c r="U944" s="363"/>
      <c r="V944" s="362"/>
      <c r="W944" s="362"/>
      <c r="X944" s="363"/>
      <c r="Y944" s="322">
        <f>SUMPRODUCT(E770:E925,Y770:Y925)</f>
        <v>0</v>
      </c>
      <c r="Z944" s="322">
        <f>SUMPRODUCT(E770:E925,Z770:Z925)</f>
        <v>500729.32516040967</v>
      </c>
      <c r="AA944" s="322">
        <f t="shared" ref="AA944:AL944" si="1811">IF(AA768="kw",SUMPRODUCT($N$770:$N$925,$P$770:$P$925,AA770:AA925),SUMPRODUCT($E$770:$E$925,AA770:AA925))</f>
        <v>5274.1604678907806</v>
      </c>
      <c r="AB944" s="322">
        <f t="shared" si="1811"/>
        <v>0</v>
      </c>
      <c r="AC944" s="322">
        <f t="shared" si="1811"/>
        <v>0</v>
      </c>
      <c r="AD944" s="322">
        <f t="shared" si="1811"/>
        <v>78742.03663003663</v>
      </c>
      <c r="AE944" s="322">
        <f t="shared" si="1811"/>
        <v>68513.093329437484</v>
      </c>
      <c r="AF944" s="322">
        <f t="shared" si="1811"/>
        <v>137.53617989443438</v>
      </c>
      <c r="AG944" s="322">
        <f t="shared" si="1811"/>
        <v>0</v>
      </c>
      <c r="AH944" s="322">
        <f t="shared" si="1811"/>
        <v>0</v>
      </c>
      <c r="AI944" s="322">
        <f t="shared" si="1811"/>
        <v>0</v>
      </c>
      <c r="AJ944" s="322">
        <f t="shared" si="1811"/>
        <v>0</v>
      </c>
      <c r="AK944" s="322">
        <f t="shared" si="1811"/>
        <v>0</v>
      </c>
      <c r="AL944" s="322">
        <f t="shared" si="1811"/>
        <v>0</v>
      </c>
      <c r="AM944" s="364"/>
    </row>
    <row r="945" spans="1:39" ht="18.75" customHeight="1">
      <c r="B945" s="351" t="s">
        <v>590</v>
      </c>
      <c r="C945" s="365"/>
      <c r="D945" s="366"/>
      <c r="E945" s="366"/>
      <c r="F945" s="366"/>
      <c r="G945" s="366"/>
      <c r="H945" s="366"/>
      <c r="I945" s="366"/>
      <c r="J945" s="366"/>
      <c r="K945" s="366"/>
      <c r="L945" s="366"/>
      <c r="M945" s="366"/>
      <c r="N945" s="366"/>
      <c r="O945" s="366"/>
      <c r="P945" s="366"/>
      <c r="Q945" s="366"/>
      <c r="R945" s="366"/>
      <c r="S945" s="352"/>
      <c r="T945" s="353"/>
      <c r="U945" s="366"/>
      <c r="V945" s="366"/>
      <c r="W945" s="366"/>
      <c r="X945" s="366"/>
      <c r="Y945" s="385"/>
      <c r="Z945" s="385"/>
      <c r="AA945" s="385"/>
      <c r="AB945" s="385"/>
      <c r="AC945" s="385"/>
      <c r="AD945" s="385"/>
      <c r="AE945" s="385"/>
      <c r="AF945" s="385"/>
      <c r="AG945" s="385"/>
      <c r="AH945" s="385"/>
      <c r="AI945" s="385"/>
      <c r="AJ945" s="385"/>
      <c r="AK945" s="385"/>
      <c r="AL945" s="385"/>
      <c r="AM945" s="367"/>
    </row>
    <row r="946" spans="1:39" collapsed="1"/>
    <row r="948" spans="1:39" ht="15.5">
      <c r="B948" s="280" t="s">
        <v>341</v>
      </c>
      <c r="C948" s="281"/>
      <c r="D948" s="554" t="s">
        <v>525</v>
      </c>
      <c r="E948" s="253"/>
      <c r="F948" s="554"/>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1029" t="s">
        <v>211</v>
      </c>
      <c r="C949" s="1021" t="s">
        <v>33</v>
      </c>
      <c r="D949" s="284" t="s">
        <v>421</v>
      </c>
      <c r="E949" s="1031" t="s">
        <v>209</v>
      </c>
      <c r="F949" s="1032"/>
      <c r="G949" s="1032"/>
      <c r="H949" s="1032"/>
      <c r="I949" s="1032"/>
      <c r="J949" s="1032"/>
      <c r="K949" s="1032"/>
      <c r="L949" s="1032"/>
      <c r="M949" s="1033"/>
      <c r="N949" s="1037" t="s">
        <v>213</v>
      </c>
      <c r="O949" s="284" t="s">
        <v>422</v>
      </c>
      <c r="P949" s="1031" t="s">
        <v>212</v>
      </c>
      <c r="Q949" s="1032"/>
      <c r="R949" s="1032"/>
      <c r="S949" s="1032"/>
      <c r="T949" s="1032"/>
      <c r="U949" s="1032"/>
      <c r="V949" s="1032"/>
      <c r="W949" s="1032"/>
      <c r="X949" s="1033"/>
      <c r="Y949" s="1034" t="s">
        <v>243</v>
      </c>
      <c r="Z949" s="1035"/>
      <c r="AA949" s="1035"/>
      <c r="AB949" s="1035"/>
      <c r="AC949" s="1035"/>
      <c r="AD949" s="1035"/>
      <c r="AE949" s="1035"/>
      <c r="AF949" s="1035"/>
      <c r="AG949" s="1035"/>
      <c r="AH949" s="1035"/>
      <c r="AI949" s="1035"/>
      <c r="AJ949" s="1035"/>
      <c r="AK949" s="1035"/>
      <c r="AL949" s="1035"/>
      <c r="AM949" s="1036"/>
    </row>
    <row r="950" spans="1:39" ht="65.25" customHeight="1">
      <c r="B950" s="1030"/>
      <c r="C950" s="1022"/>
      <c r="D950" s="285">
        <v>2020</v>
      </c>
      <c r="E950" s="285">
        <v>2021</v>
      </c>
      <c r="F950" s="285">
        <v>2022</v>
      </c>
      <c r="G950" s="285">
        <v>2023</v>
      </c>
      <c r="H950" s="285">
        <v>2024</v>
      </c>
      <c r="I950" s="285">
        <v>2025</v>
      </c>
      <c r="J950" s="285">
        <v>2026</v>
      </c>
      <c r="K950" s="285">
        <v>2027</v>
      </c>
      <c r="L950" s="285">
        <v>2028</v>
      </c>
      <c r="M950" s="285">
        <v>2029</v>
      </c>
      <c r="N950" s="1038"/>
      <c r="O950" s="285">
        <v>2020</v>
      </c>
      <c r="P950" s="285">
        <v>2021</v>
      </c>
      <c r="Q950" s="285">
        <v>2022</v>
      </c>
      <c r="R950" s="285">
        <v>2023</v>
      </c>
      <c r="S950" s="285">
        <v>2024</v>
      </c>
      <c r="T950" s="285">
        <v>2025</v>
      </c>
      <c r="U950" s="285">
        <v>2026</v>
      </c>
      <c r="V950" s="285">
        <v>2027</v>
      </c>
      <c r="W950" s="285">
        <v>2028</v>
      </c>
      <c r="X950" s="285">
        <v>2029</v>
      </c>
      <c r="Y950" s="285" t="str">
        <f>'1.  LRAMVA Summary'!D52</f>
        <v>Main - Residential</v>
      </c>
      <c r="Z950" s="285" t="str">
        <f>'1.  LRAMVA Summary'!E52</f>
        <v>Main - GS&lt;50 kW</v>
      </c>
      <c r="AA950" s="285" t="str">
        <f>'1.  LRAMVA Summary'!F52</f>
        <v>Main - GS 50 to 4,999 kW</v>
      </c>
      <c r="AB950" s="285" t="str">
        <f>'1.  LRAMVA Summary'!G52</f>
        <v>Main - Large Use</v>
      </c>
      <c r="AC950" s="285" t="str">
        <f>'1.  LRAMVA Summary'!H52</f>
        <v>Main - Streetlighting</v>
      </c>
      <c r="AD950" s="285" t="str">
        <f>'1.  LRAMVA Summary'!I52</f>
        <v>STEI - Residential</v>
      </c>
      <c r="AE950" s="285" t="str">
        <f>'1.  LRAMVA Summary'!J52</f>
        <v>STEI - GS&lt;50 kW</v>
      </c>
      <c r="AF950" s="285" t="str">
        <f>'1.  LRAMVA Summary'!K52</f>
        <v>STEI - GS 50 to 4,999 kW</v>
      </c>
      <c r="AG950" s="285" t="str">
        <f>'1.  LRAMVA Summary'!L52</f>
        <v>STEI - Street Lighting</v>
      </c>
      <c r="AH950" s="285" t="str">
        <f>'1.  LRAMVA Summary'!M52</f>
        <v>STEI - Sentinel</v>
      </c>
      <c r="AI950" s="285" t="str">
        <f>'1.  LRAMVA Summary'!N52</f>
        <v/>
      </c>
      <c r="AJ950" s="285" t="str">
        <f>'1.  LRAMVA Summary'!O52</f>
        <v/>
      </c>
      <c r="AK950" s="285" t="str">
        <f>'1.  LRAMVA Summary'!P52</f>
        <v/>
      </c>
      <c r="AL950" s="285" t="str">
        <f>'1.  LRAMVA Summary'!Q52</f>
        <v/>
      </c>
      <c r="AM950" s="286" t="str">
        <f>'1.  LRAMVA Summary'!R52</f>
        <v>Total</v>
      </c>
    </row>
    <row r="951" spans="1:39" ht="15" customHeight="1">
      <c r="A951" s="497"/>
      <c r="B951" s="483" t="s">
        <v>503</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kWh</v>
      </c>
      <c r="AE951" s="290" t="str">
        <f>'1.  LRAMVA Summary'!J53</f>
        <v>kWh</v>
      </c>
      <c r="AF951" s="290" t="str">
        <f>'1.  LRAMVA Summary'!K53</f>
        <v>kW</v>
      </c>
      <c r="AG951" s="290" t="str">
        <f>'1.  LRAMVA Summary'!L53</f>
        <v>kW</v>
      </c>
      <c r="AH951" s="290" t="str">
        <f>'1.  LRAMVA Summary'!M53</f>
        <v>kWh</v>
      </c>
      <c r="AI951" s="290">
        <f>'1.  LRAMVA Summary'!N53</f>
        <v>0</v>
      </c>
      <c r="AJ951" s="290">
        <f>'1.  LRAMVA Summary'!O53</f>
        <v>0</v>
      </c>
      <c r="AK951" s="290">
        <f>'1.  LRAMVA Summary'!P53</f>
        <v>0</v>
      </c>
      <c r="AL951" s="290">
        <f>'1.  LRAMVA Summary'!Q53</f>
        <v>0</v>
      </c>
      <c r="AM951" s="291"/>
    </row>
    <row r="952" spans="1:39" ht="15" hidden="1" customHeight="1" outlineLevel="1">
      <c r="A952" s="497"/>
      <c r="B952" s="469" t="s">
        <v>496</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497">
        <v>1</v>
      </c>
      <c r="B953" s="402"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391"/>
      <c r="Z953" s="391"/>
      <c r="AA953" s="391"/>
      <c r="AB953" s="391"/>
      <c r="AC953" s="391"/>
      <c r="AD953" s="391"/>
      <c r="AE953" s="391"/>
      <c r="AF953" s="386"/>
      <c r="AG953" s="386"/>
      <c r="AH953" s="386"/>
      <c r="AI953" s="386"/>
      <c r="AJ953" s="386"/>
      <c r="AK953" s="386"/>
      <c r="AL953" s="386"/>
      <c r="AM953" s="295">
        <f>SUM(Y953:AL953)</f>
        <v>0</v>
      </c>
    </row>
    <row r="954" spans="1:39" ht="15" hidden="1" customHeight="1" outlineLevel="1">
      <c r="A954" s="497"/>
      <c r="B954" s="293" t="s">
        <v>346</v>
      </c>
      <c r="C954" s="290" t="s">
        <v>163</v>
      </c>
      <c r="D954" s="294"/>
      <c r="E954" s="294"/>
      <c r="F954" s="294"/>
      <c r="G954" s="294"/>
      <c r="H954" s="294"/>
      <c r="I954" s="294"/>
      <c r="J954" s="294"/>
      <c r="K954" s="294"/>
      <c r="L954" s="294"/>
      <c r="M954" s="294"/>
      <c r="N954" s="437"/>
      <c r="O954" s="294"/>
      <c r="P954" s="294"/>
      <c r="Q954" s="294"/>
      <c r="R954" s="294"/>
      <c r="S954" s="294"/>
      <c r="T954" s="294"/>
      <c r="U954" s="294"/>
      <c r="V954" s="294"/>
      <c r="W954" s="294"/>
      <c r="X954" s="294"/>
      <c r="Y954" s="387">
        <f>Y953</f>
        <v>0</v>
      </c>
      <c r="Z954" s="387">
        <f t="shared" ref="Z954" si="1812">Z953</f>
        <v>0</v>
      </c>
      <c r="AA954" s="387">
        <f t="shared" ref="AA954" si="1813">AA953</f>
        <v>0</v>
      </c>
      <c r="AB954" s="387">
        <f t="shared" ref="AB954" si="1814">AB953</f>
        <v>0</v>
      </c>
      <c r="AC954" s="387">
        <f t="shared" ref="AC954" si="1815">AC953</f>
        <v>0</v>
      </c>
      <c r="AD954" s="387">
        <f t="shared" ref="AD954" si="1816">AD953</f>
        <v>0</v>
      </c>
      <c r="AE954" s="387">
        <f t="shared" ref="AE954" si="1817">AE953</f>
        <v>0</v>
      </c>
      <c r="AF954" s="387">
        <f t="shared" ref="AF954" si="1818">AF953</f>
        <v>0</v>
      </c>
      <c r="AG954" s="387">
        <f t="shared" ref="AG954" si="1819">AG953</f>
        <v>0</v>
      </c>
      <c r="AH954" s="387">
        <f t="shared" ref="AH954" si="1820">AH953</f>
        <v>0</v>
      </c>
      <c r="AI954" s="387">
        <f t="shared" ref="AI954" si="1821">AI953</f>
        <v>0</v>
      </c>
      <c r="AJ954" s="387">
        <f t="shared" ref="AJ954" si="1822">AJ953</f>
        <v>0</v>
      </c>
      <c r="AK954" s="387">
        <f t="shared" ref="AK954" si="1823">AK953</f>
        <v>0</v>
      </c>
      <c r="AL954" s="387">
        <f t="shared" ref="AL954" si="1824">AL953</f>
        <v>0</v>
      </c>
      <c r="AM954" s="296"/>
    </row>
    <row r="955" spans="1:39" ht="15" hidden="1" customHeight="1" outlineLevel="1">
      <c r="A955" s="497"/>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388"/>
      <c r="Z955" s="389"/>
      <c r="AA955" s="389"/>
      <c r="AB955" s="389"/>
      <c r="AC955" s="389"/>
      <c r="AD955" s="389"/>
      <c r="AE955" s="389"/>
      <c r="AF955" s="389"/>
      <c r="AG955" s="389"/>
      <c r="AH955" s="389"/>
      <c r="AI955" s="389"/>
      <c r="AJ955" s="389"/>
      <c r="AK955" s="389"/>
      <c r="AL955" s="389"/>
      <c r="AM955" s="301"/>
    </row>
    <row r="956" spans="1:39" ht="15" hidden="1" customHeight="1" outlineLevel="1">
      <c r="A956" s="497">
        <v>2</v>
      </c>
      <c r="B956" s="402"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391"/>
      <c r="Z956" s="391"/>
      <c r="AA956" s="391"/>
      <c r="AB956" s="391"/>
      <c r="AC956" s="391"/>
      <c r="AD956" s="391"/>
      <c r="AE956" s="391"/>
      <c r="AF956" s="386"/>
      <c r="AG956" s="386"/>
      <c r="AH956" s="386"/>
      <c r="AI956" s="386"/>
      <c r="AJ956" s="386"/>
      <c r="AK956" s="386"/>
      <c r="AL956" s="386"/>
      <c r="AM956" s="295">
        <f>SUM(Y956:AL956)</f>
        <v>0</v>
      </c>
    </row>
    <row r="957" spans="1:39" ht="15" hidden="1" customHeight="1" outlineLevel="1">
      <c r="A957" s="497"/>
      <c r="B957" s="293" t="s">
        <v>346</v>
      </c>
      <c r="C957" s="290" t="s">
        <v>163</v>
      </c>
      <c r="D957" s="294"/>
      <c r="E957" s="294"/>
      <c r="F957" s="294"/>
      <c r="G957" s="294"/>
      <c r="H957" s="294"/>
      <c r="I957" s="294"/>
      <c r="J957" s="294"/>
      <c r="K957" s="294"/>
      <c r="L957" s="294"/>
      <c r="M957" s="294"/>
      <c r="N957" s="437"/>
      <c r="O957" s="294"/>
      <c r="P957" s="294"/>
      <c r="Q957" s="294"/>
      <c r="R957" s="294"/>
      <c r="S957" s="294"/>
      <c r="T957" s="294"/>
      <c r="U957" s="294"/>
      <c r="V957" s="294"/>
      <c r="W957" s="294"/>
      <c r="X957" s="294"/>
      <c r="Y957" s="387">
        <f>Y956</f>
        <v>0</v>
      </c>
      <c r="Z957" s="387">
        <f t="shared" ref="Z957" si="1825">Z956</f>
        <v>0</v>
      </c>
      <c r="AA957" s="387">
        <f t="shared" ref="AA957" si="1826">AA956</f>
        <v>0</v>
      </c>
      <c r="AB957" s="387">
        <f t="shared" ref="AB957" si="1827">AB956</f>
        <v>0</v>
      </c>
      <c r="AC957" s="387">
        <f t="shared" ref="AC957" si="1828">AC956</f>
        <v>0</v>
      </c>
      <c r="AD957" s="387">
        <f t="shared" ref="AD957" si="1829">AD956</f>
        <v>0</v>
      </c>
      <c r="AE957" s="387">
        <f t="shared" ref="AE957" si="1830">AE956</f>
        <v>0</v>
      </c>
      <c r="AF957" s="387">
        <f t="shared" ref="AF957" si="1831">AF956</f>
        <v>0</v>
      </c>
      <c r="AG957" s="387">
        <f t="shared" ref="AG957" si="1832">AG956</f>
        <v>0</v>
      </c>
      <c r="AH957" s="387">
        <f t="shared" ref="AH957" si="1833">AH956</f>
        <v>0</v>
      </c>
      <c r="AI957" s="387">
        <f t="shared" ref="AI957" si="1834">AI956</f>
        <v>0</v>
      </c>
      <c r="AJ957" s="387">
        <f t="shared" ref="AJ957" si="1835">AJ956</f>
        <v>0</v>
      </c>
      <c r="AK957" s="387">
        <f t="shared" ref="AK957" si="1836">AK956</f>
        <v>0</v>
      </c>
      <c r="AL957" s="387">
        <f t="shared" ref="AL957" si="1837">AL956</f>
        <v>0</v>
      </c>
      <c r="AM957" s="296"/>
    </row>
    <row r="958" spans="1:39" ht="15" hidden="1" customHeight="1" outlineLevel="1">
      <c r="A958" s="497"/>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388"/>
      <c r="Z958" s="389"/>
      <c r="AA958" s="389"/>
      <c r="AB958" s="389"/>
      <c r="AC958" s="389"/>
      <c r="AD958" s="389"/>
      <c r="AE958" s="389"/>
      <c r="AF958" s="389"/>
      <c r="AG958" s="389"/>
      <c r="AH958" s="389"/>
      <c r="AI958" s="389"/>
      <c r="AJ958" s="389"/>
      <c r="AK958" s="389"/>
      <c r="AL958" s="389"/>
      <c r="AM958" s="301"/>
    </row>
    <row r="959" spans="1:39" ht="15" hidden="1" customHeight="1" outlineLevel="1">
      <c r="A959" s="497">
        <v>3</v>
      </c>
      <c r="B959" s="402"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391"/>
      <c r="Z959" s="391"/>
      <c r="AA959" s="391"/>
      <c r="AB959" s="391"/>
      <c r="AC959" s="391"/>
      <c r="AD959" s="391"/>
      <c r="AE959" s="391"/>
      <c r="AF959" s="386"/>
      <c r="AG959" s="386"/>
      <c r="AH959" s="386"/>
      <c r="AI959" s="386"/>
      <c r="AJ959" s="386"/>
      <c r="AK959" s="386"/>
      <c r="AL959" s="386"/>
      <c r="AM959" s="295">
        <f>SUM(Y959:AL959)</f>
        <v>0</v>
      </c>
    </row>
    <row r="960" spans="1:39" ht="15" hidden="1" customHeight="1" outlineLevel="1">
      <c r="A960" s="497"/>
      <c r="B960" s="293" t="s">
        <v>346</v>
      </c>
      <c r="C960" s="290" t="s">
        <v>163</v>
      </c>
      <c r="D960" s="294"/>
      <c r="E960" s="294"/>
      <c r="F960" s="294"/>
      <c r="G960" s="294"/>
      <c r="H960" s="294"/>
      <c r="I960" s="294"/>
      <c r="J960" s="294"/>
      <c r="K960" s="294"/>
      <c r="L960" s="294"/>
      <c r="M960" s="294"/>
      <c r="N960" s="437"/>
      <c r="O960" s="294"/>
      <c r="P960" s="294"/>
      <c r="Q960" s="294"/>
      <c r="R960" s="294"/>
      <c r="S960" s="294"/>
      <c r="T960" s="294"/>
      <c r="U960" s="294"/>
      <c r="V960" s="294"/>
      <c r="W960" s="294"/>
      <c r="X960" s="294"/>
      <c r="Y960" s="387">
        <f>Y959</f>
        <v>0</v>
      </c>
      <c r="Z960" s="387">
        <f t="shared" ref="Z960" si="1838">Z959</f>
        <v>0</v>
      </c>
      <c r="AA960" s="387">
        <f t="shared" ref="AA960" si="1839">AA959</f>
        <v>0</v>
      </c>
      <c r="AB960" s="387">
        <f t="shared" ref="AB960" si="1840">AB959</f>
        <v>0</v>
      </c>
      <c r="AC960" s="387">
        <f t="shared" ref="AC960" si="1841">AC959</f>
        <v>0</v>
      </c>
      <c r="AD960" s="387">
        <f t="shared" ref="AD960" si="1842">AD959</f>
        <v>0</v>
      </c>
      <c r="AE960" s="387">
        <f t="shared" ref="AE960" si="1843">AE959</f>
        <v>0</v>
      </c>
      <c r="AF960" s="387">
        <f t="shared" ref="AF960" si="1844">AF959</f>
        <v>0</v>
      </c>
      <c r="AG960" s="387">
        <f t="shared" ref="AG960" si="1845">AG959</f>
        <v>0</v>
      </c>
      <c r="AH960" s="387">
        <f t="shared" ref="AH960" si="1846">AH959</f>
        <v>0</v>
      </c>
      <c r="AI960" s="387">
        <f t="shared" ref="AI960" si="1847">AI959</f>
        <v>0</v>
      </c>
      <c r="AJ960" s="387">
        <f t="shared" ref="AJ960" si="1848">AJ959</f>
        <v>0</v>
      </c>
      <c r="AK960" s="387">
        <f t="shared" ref="AK960" si="1849">AK959</f>
        <v>0</v>
      </c>
      <c r="AL960" s="387">
        <f t="shared" ref="AL960" si="1850">AL959</f>
        <v>0</v>
      </c>
      <c r="AM960" s="296"/>
    </row>
    <row r="961" spans="1:39" ht="15" hidden="1" customHeight="1" outlineLevel="1">
      <c r="A961" s="497"/>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388"/>
      <c r="Z961" s="388"/>
      <c r="AA961" s="388"/>
      <c r="AB961" s="388"/>
      <c r="AC961" s="388"/>
      <c r="AD961" s="388"/>
      <c r="AE961" s="388"/>
      <c r="AF961" s="388"/>
      <c r="AG961" s="388"/>
      <c r="AH961" s="388"/>
      <c r="AI961" s="388"/>
      <c r="AJ961" s="388"/>
      <c r="AK961" s="388"/>
      <c r="AL961" s="388"/>
      <c r="AM961" s="305"/>
    </row>
    <row r="962" spans="1:39" ht="15" hidden="1" customHeight="1" outlineLevel="1">
      <c r="A962" s="497">
        <v>4</v>
      </c>
      <c r="B962" s="485" t="s">
        <v>673</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391"/>
      <c r="Z962" s="391"/>
      <c r="AA962" s="391"/>
      <c r="AB962" s="391"/>
      <c r="AC962" s="391"/>
      <c r="AD962" s="391"/>
      <c r="AE962" s="391"/>
      <c r="AF962" s="386"/>
      <c r="AG962" s="386"/>
      <c r="AH962" s="386"/>
      <c r="AI962" s="386"/>
      <c r="AJ962" s="386"/>
      <c r="AK962" s="386"/>
      <c r="AL962" s="386"/>
      <c r="AM962" s="295">
        <f>SUM(Y962:AL962)</f>
        <v>0</v>
      </c>
    </row>
    <row r="963" spans="1:39" ht="15" hidden="1" customHeight="1" outlineLevel="1">
      <c r="A963" s="497"/>
      <c r="B963" s="293" t="s">
        <v>346</v>
      </c>
      <c r="C963" s="290" t="s">
        <v>163</v>
      </c>
      <c r="D963" s="294"/>
      <c r="E963" s="294"/>
      <c r="F963" s="294"/>
      <c r="G963" s="294"/>
      <c r="H963" s="294"/>
      <c r="I963" s="294"/>
      <c r="J963" s="294"/>
      <c r="K963" s="294"/>
      <c r="L963" s="294"/>
      <c r="M963" s="294"/>
      <c r="N963" s="437"/>
      <c r="O963" s="294"/>
      <c r="P963" s="294"/>
      <c r="Q963" s="294"/>
      <c r="R963" s="294"/>
      <c r="S963" s="294"/>
      <c r="T963" s="294"/>
      <c r="U963" s="294"/>
      <c r="V963" s="294"/>
      <c r="W963" s="294"/>
      <c r="X963" s="294"/>
      <c r="Y963" s="387">
        <f>Y962</f>
        <v>0</v>
      </c>
      <c r="Z963" s="387">
        <f t="shared" ref="Z963" si="1851">Z962</f>
        <v>0</v>
      </c>
      <c r="AA963" s="387">
        <f t="shared" ref="AA963" si="1852">AA962</f>
        <v>0</v>
      </c>
      <c r="AB963" s="387">
        <f t="shared" ref="AB963" si="1853">AB962</f>
        <v>0</v>
      </c>
      <c r="AC963" s="387">
        <f t="shared" ref="AC963" si="1854">AC962</f>
        <v>0</v>
      </c>
      <c r="AD963" s="387">
        <f t="shared" ref="AD963" si="1855">AD962</f>
        <v>0</v>
      </c>
      <c r="AE963" s="387">
        <f t="shared" ref="AE963" si="1856">AE962</f>
        <v>0</v>
      </c>
      <c r="AF963" s="387">
        <f t="shared" ref="AF963" si="1857">AF962</f>
        <v>0</v>
      </c>
      <c r="AG963" s="387">
        <f t="shared" ref="AG963" si="1858">AG962</f>
        <v>0</v>
      </c>
      <c r="AH963" s="387">
        <f t="shared" ref="AH963" si="1859">AH962</f>
        <v>0</v>
      </c>
      <c r="AI963" s="387">
        <f t="shared" ref="AI963" si="1860">AI962</f>
        <v>0</v>
      </c>
      <c r="AJ963" s="387">
        <f t="shared" ref="AJ963" si="1861">AJ962</f>
        <v>0</v>
      </c>
      <c r="AK963" s="387">
        <f t="shared" ref="AK963" si="1862">AK962</f>
        <v>0</v>
      </c>
      <c r="AL963" s="387">
        <f t="shared" ref="AL963" si="1863">AL962</f>
        <v>0</v>
      </c>
      <c r="AM963" s="296"/>
    </row>
    <row r="964" spans="1:39" ht="15" hidden="1" customHeight="1" outlineLevel="1">
      <c r="A964" s="497"/>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388"/>
      <c r="Z964" s="388"/>
      <c r="AA964" s="388"/>
      <c r="AB964" s="388"/>
      <c r="AC964" s="388"/>
      <c r="AD964" s="388"/>
      <c r="AE964" s="388"/>
      <c r="AF964" s="388"/>
      <c r="AG964" s="388"/>
      <c r="AH964" s="388"/>
      <c r="AI964" s="388"/>
      <c r="AJ964" s="388"/>
      <c r="AK964" s="388"/>
      <c r="AL964" s="388"/>
      <c r="AM964" s="305"/>
    </row>
    <row r="965" spans="1:39" ht="15" hidden="1" customHeight="1" outlineLevel="1">
      <c r="A965" s="497">
        <v>5</v>
      </c>
      <c r="B965" s="402"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391"/>
      <c r="Z965" s="391"/>
      <c r="AA965" s="391"/>
      <c r="AB965" s="391"/>
      <c r="AC965" s="391"/>
      <c r="AD965" s="391"/>
      <c r="AE965" s="391"/>
      <c r="AF965" s="386"/>
      <c r="AG965" s="386"/>
      <c r="AH965" s="386"/>
      <c r="AI965" s="386"/>
      <c r="AJ965" s="386"/>
      <c r="AK965" s="386"/>
      <c r="AL965" s="386"/>
      <c r="AM965" s="295">
        <f>SUM(Y965:AL965)</f>
        <v>0</v>
      </c>
    </row>
    <row r="966" spans="1:39" ht="15" hidden="1" customHeight="1" outlineLevel="1">
      <c r="A966" s="497"/>
      <c r="B966" s="293" t="s">
        <v>346</v>
      </c>
      <c r="C966" s="290" t="s">
        <v>163</v>
      </c>
      <c r="D966" s="294"/>
      <c r="E966" s="294"/>
      <c r="F966" s="294"/>
      <c r="G966" s="294"/>
      <c r="H966" s="294"/>
      <c r="I966" s="294"/>
      <c r="J966" s="294"/>
      <c r="K966" s="294"/>
      <c r="L966" s="294"/>
      <c r="M966" s="294"/>
      <c r="N966" s="437"/>
      <c r="O966" s="294"/>
      <c r="P966" s="294"/>
      <c r="Q966" s="294"/>
      <c r="R966" s="294"/>
      <c r="S966" s="294"/>
      <c r="T966" s="294"/>
      <c r="U966" s="294"/>
      <c r="V966" s="294"/>
      <c r="W966" s="294"/>
      <c r="X966" s="294"/>
      <c r="Y966" s="387">
        <f>Y965</f>
        <v>0</v>
      </c>
      <c r="Z966" s="387">
        <f t="shared" ref="Z966" si="1864">Z965</f>
        <v>0</v>
      </c>
      <c r="AA966" s="387">
        <f t="shared" ref="AA966" si="1865">AA965</f>
        <v>0</v>
      </c>
      <c r="AB966" s="387">
        <f t="shared" ref="AB966" si="1866">AB965</f>
        <v>0</v>
      </c>
      <c r="AC966" s="387">
        <f t="shared" ref="AC966" si="1867">AC965</f>
        <v>0</v>
      </c>
      <c r="AD966" s="387">
        <f t="shared" ref="AD966" si="1868">AD965</f>
        <v>0</v>
      </c>
      <c r="AE966" s="387">
        <f t="shared" ref="AE966" si="1869">AE965</f>
        <v>0</v>
      </c>
      <c r="AF966" s="387">
        <f t="shared" ref="AF966" si="1870">AF965</f>
        <v>0</v>
      </c>
      <c r="AG966" s="387">
        <f t="shared" ref="AG966" si="1871">AG965</f>
        <v>0</v>
      </c>
      <c r="AH966" s="387">
        <f t="shared" ref="AH966" si="1872">AH965</f>
        <v>0</v>
      </c>
      <c r="AI966" s="387">
        <f t="shared" ref="AI966" si="1873">AI965</f>
        <v>0</v>
      </c>
      <c r="AJ966" s="387">
        <f t="shared" ref="AJ966" si="1874">AJ965</f>
        <v>0</v>
      </c>
      <c r="AK966" s="387">
        <f t="shared" ref="AK966" si="1875">AK965</f>
        <v>0</v>
      </c>
      <c r="AL966" s="387">
        <f t="shared" ref="AL966" si="1876">AL965</f>
        <v>0</v>
      </c>
      <c r="AM966" s="296"/>
    </row>
    <row r="967" spans="1:39" ht="15" hidden="1" customHeight="1" outlineLevel="1">
      <c r="A967" s="497"/>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396"/>
      <c r="Z967" s="397"/>
      <c r="AA967" s="397"/>
      <c r="AB967" s="397"/>
      <c r="AC967" s="397"/>
      <c r="AD967" s="397"/>
      <c r="AE967" s="397"/>
      <c r="AF967" s="397"/>
      <c r="AG967" s="397"/>
      <c r="AH967" s="397"/>
      <c r="AI967" s="397"/>
      <c r="AJ967" s="397"/>
      <c r="AK967" s="397"/>
      <c r="AL967" s="397"/>
      <c r="AM967" s="296"/>
    </row>
    <row r="968" spans="1:39" ht="15.5" hidden="1" outlineLevel="1">
      <c r="A968" s="497"/>
      <c r="B968" s="316" t="s">
        <v>497</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390"/>
      <c r="Z968" s="390"/>
      <c r="AA968" s="390"/>
      <c r="AB968" s="390"/>
      <c r="AC968" s="390"/>
      <c r="AD968" s="390"/>
      <c r="AE968" s="390"/>
      <c r="AF968" s="390"/>
      <c r="AG968" s="390"/>
      <c r="AH968" s="390"/>
      <c r="AI968" s="390"/>
      <c r="AJ968" s="390"/>
      <c r="AK968" s="390"/>
      <c r="AL968" s="390"/>
      <c r="AM968" s="291"/>
    </row>
    <row r="969" spans="1:39" ht="15" hidden="1" customHeight="1" outlineLevel="1">
      <c r="A969" s="497">
        <v>6</v>
      </c>
      <c r="B969" s="402"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391"/>
      <c r="Z969" s="391"/>
      <c r="AA969" s="391"/>
      <c r="AB969" s="391"/>
      <c r="AC969" s="391"/>
      <c r="AD969" s="391"/>
      <c r="AE969" s="391"/>
      <c r="AF969" s="391"/>
      <c r="AG969" s="391"/>
      <c r="AH969" s="391"/>
      <c r="AI969" s="391"/>
      <c r="AJ969" s="391"/>
      <c r="AK969" s="391"/>
      <c r="AL969" s="391"/>
      <c r="AM969" s="295">
        <f>SUM(Y969:AL969)</f>
        <v>0</v>
      </c>
    </row>
    <row r="970" spans="1:39" ht="15" hidden="1" customHeight="1" outlineLevel="1">
      <c r="A970" s="497"/>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387">
        <f>Y969</f>
        <v>0</v>
      </c>
      <c r="Z970" s="387">
        <f t="shared" ref="Z970" si="1877">Z969</f>
        <v>0</v>
      </c>
      <c r="AA970" s="387">
        <f t="shared" ref="AA970" si="1878">AA969</f>
        <v>0</v>
      </c>
      <c r="AB970" s="387">
        <f t="shared" ref="AB970" si="1879">AB969</f>
        <v>0</v>
      </c>
      <c r="AC970" s="387">
        <f t="shared" ref="AC970" si="1880">AC969</f>
        <v>0</v>
      </c>
      <c r="AD970" s="387">
        <f t="shared" ref="AD970" si="1881">AD969</f>
        <v>0</v>
      </c>
      <c r="AE970" s="387">
        <f t="shared" ref="AE970" si="1882">AE969</f>
        <v>0</v>
      </c>
      <c r="AF970" s="387">
        <f t="shared" ref="AF970" si="1883">AF969</f>
        <v>0</v>
      </c>
      <c r="AG970" s="387">
        <f t="shared" ref="AG970" si="1884">AG969</f>
        <v>0</v>
      </c>
      <c r="AH970" s="387">
        <f t="shared" ref="AH970" si="1885">AH969</f>
        <v>0</v>
      </c>
      <c r="AI970" s="387">
        <f t="shared" ref="AI970" si="1886">AI969</f>
        <v>0</v>
      </c>
      <c r="AJ970" s="387">
        <f t="shared" ref="AJ970" si="1887">AJ969</f>
        <v>0</v>
      </c>
      <c r="AK970" s="387">
        <f t="shared" ref="AK970" si="1888">AK969</f>
        <v>0</v>
      </c>
      <c r="AL970" s="387">
        <f t="shared" ref="AL970" si="1889">AL969</f>
        <v>0</v>
      </c>
      <c r="AM970" s="309"/>
    </row>
    <row r="971" spans="1:39" ht="15" hidden="1" customHeight="1" outlineLevel="1">
      <c r="A971" s="497"/>
      <c r="B971" s="308"/>
      <c r="C971" s="310"/>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392"/>
      <c r="Z971" s="392"/>
      <c r="AA971" s="392"/>
      <c r="AB971" s="392"/>
      <c r="AC971" s="392"/>
      <c r="AD971" s="392"/>
      <c r="AE971" s="392"/>
      <c r="AF971" s="392"/>
      <c r="AG971" s="392"/>
      <c r="AH971" s="392"/>
      <c r="AI971" s="392"/>
      <c r="AJ971" s="392"/>
      <c r="AK971" s="392"/>
      <c r="AL971" s="392"/>
      <c r="AM971" s="311"/>
    </row>
    <row r="972" spans="1:39" ht="15" hidden="1" customHeight="1" outlineLevel="1">
      <c r="A972" s="497">
        <v>7</v>
      </c>
      <c r="B972" s="402"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391"/>
      <c r="Z972" s="391"/>
      <c r="AA972" s="391"/>
      <c r="AB972" s="391"/>
      <c r="AC972" s="391"/>
      <c r="AD972" s="391"/>
      <c r="AE972" s="391"/>
      <c r="AF972" s="391"/>
      <c r="AG972" s="391"/>
      <c r="AH972" s="391"/>
      <c r="AI972" s="391"/>
      <c r="AJ972" s="391"/>
      <c r="AK972" s="391"/>
      <c r="AL972" s="391"/>
      <c r="AM972" s="295">
        <f>SUM(Y972:AL972)</f>
        <v>0</v>
      </c>
    </row>
    <row r="973" spans="1:39" ht="15" hidden="1" customHeight="1" outlineLevel="1">
      <c r="A973" s="497"/>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387">
        <f>Y972</f>
        <v>0</v>
      </c>
      <c r="Z973" s="387">
        <f t="shared" ref="Z973" si="1890">Z972</f>
        <v>0</v>
      </c>
      <c r="AA973" s="387">
        <f t="shared" ref="AA973" si="1891">AA972</f>
        <v>0</v>
      </c>
      <c r="AB973" s="387">
        <f t="shared" ref="AB973" si="1892">AB972</f>
        <v>0</v>
      </c>
      <c r="AC973" s="387">
        <f t="shared" ref="AC973" si="1893">AC972</f>
        <v>0</v>
      </c>
      <c r="AD973" s="387">
        <f t="shared" ref="AD973" si="1894">AD972</f>
        <v>0</v>
      </c>
      <c r="AE973" s="387">
        <f t="shared" ref="AE973" si="1895">AE972</f>
        <v>0</v>
      </c>
      <c r="AF973" s="387">
        <f t="shared" ref="AF973" si="1896">AF972</f>
        <v>0</v>
      </c>
      <c r="AG973" s="387">
        <f t="shared" ref="AG973" si="1897">AG972</f>
        <v>0</v>
      </c>
      <c r="AH973" s="387">
        <f t="shared" ref="AH973" si="1898">AH972</f>
        <v>0</v>
      </c>
      <c r="AI973" s="387">
        <f t="shared" ref="AI973" si="1899">AI972</f>
        <v>0</v>
      </c>
      <c r="AJ973" s="387">
        <f t="shared" ref="AJ973" si="1900">AJ972</f>
        <v>0</v>
      </c>
      <c r="AK973" s="387">
        <f t="shared" ref="AK973" si="1901">AK972</f>
        <v>0</v>
      </c>
      <c r="AL973" s="387">
        <f t="shared" ref="AL973" si="1902">AL972</f>
        <v>0</v>
      </c>
      <c r="AM973" s="309"/>
    </row>
    <row r="974" spans="1:39" ht="15" hidden="1" customHeight="1" outlineLevel="1">
      <c r="A974" s="497"/>
      <c r="B974" s="312"/>
      <c r="C974" s="310"/>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392"/>
      <c r="Z974" s="393"/>
      <c r="AA974" s="392"/>
      <c r="AB974" s="392"/>
      <c r="AC974" s="392"/>
      <c r="AD974" s="392"/>
      <c r="AE974" s="392"/>
      <c r="AF974" s="392"/>
      <c r="AG974" s="392"/>
      <c r="AH974" s="392"/>
      <c r="AI974" s="392"/>
      <c r="AJ974" s="392"/>
      <c r="AK974" s="392"/>
      <c r="AL974" s="392"/>
      <c r="AM974" s="311"/>
    </row>
    <row r="975" spans="1:39" ht="15" hidden="1" customHeight="1" outlineLevel="1">
      <c r="A975" s="497">
        <v>8</v>
      </c>
      <c r="B975" s="402"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391"/>
      <c r="Z975" s="391"/>
      <c r="AA975" s="391"/>
      <c r="AB975" s="391"/>
      <c r="AC975" s="391"/>
      <c r="AD975" s="391"/>
      <c r="AE975" s="391"/>
      <c r="AF975" s="391"/>
      <c r="AG975" s="391"/>
      <c r="AH975" s="391"/>
      <c r="AI975" s="391"/>
      <c r="AJ975" s="391"/>
      <c r="AK975" s="391"/>
      <c r="AL975" s="391"/>
      <c r="AM975" s="295">
        <f>SUM(Y975:AL975)</f>
        <v>0</v>
      </c>
    </row>
    <row r="976" spans="1:39" ht="15" hidden="1" customHeight="1" outlineLevel="1">
      <c r="A976" s="497"/>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387">
        <f>Y975</f>
        <v>0</v>
      </c>
      <c r="Z976" s="387">
        <f t="shared" ref="Z976" si="1903">Z975</f>
        <v>0</v>
      </c>
      <c r="AA976" s="387">
        <f t="shared" ref="AA976" si="1904">AA975</f>
        <v>0</v>
      </c>
      <c r="AB976" s="387">
        <f t="shared" ref="AB976" si="1905">AB975</f>
        <v>0</v>
      </c>
      <c r="AC976" s="387">
        <f t="shared" ref="AC976" si="1906">AC975</f>
        <v>0</v>
      </c>
      <c r="AD976" s="387">
        <f t="shared" ref="AD976" si="1907">AD975</f>
        <v>0</v>
      </c>
      <c r="AE976" s="387">
        <f t="shared" ref="AE976" si="1908">AE975</f>
        <v>0</v>
      </c>
      <c r="AF976" s="387">
        <f t="shared" ref="AF976" si="1909">AF975</f>
        <v>0</v>
      </c>
      <c r="AG976" s="387">
        <f t="shared" ref="AG976" si="1910">AG975</f>
        <v>0</v>
      </c>
      <c r="AH976" s="387">
        <f t="shared" ref="AH976" si="1911">AH975</f>
        <v>0</v>
      </c>
      <c r="AI976" s="387">
        <f t="shared" ref="AI976" si="1912">AI975</f>
        <v>0</v>
      </c>
      <c r="AJ976" s="387">
        <f t="shared" ref="AJ976" si="1913">AJ975</f>
        <v>0</v>
      </c>
      <c r="AK976" s="387">
        <f t="shared" ref="AK976" si="1914">AK975</f>
        <v>0</v>
      </c>
      <c r="AL976" s="387">
        <f t="shared" ref="AL976" si="1915">AL975</f>
        <v>0</v>
      </c>
      <c r="AM976" s="309"/>
    </row>
    <row r="977" spans="1:39" ht="15" hidden="1" customHeight="1" outlineLevel="1">
      <c r="A977" s="497"/>
      <c r="B977" s="312"/>
      <c r="C977" s="310"/>
      <c r="D977" s="314"/>
      <c r="E977" s="314"/>
      <c r="F977" s="314"/>
      <c r="G977" s="314"/>
      <c r="H977" s="314"/>
      <c r="I977" s="314"/>
      <c r="J977" s="314"/>
      <c r="K977" s="314"/>
      <c r="L977" s="314"/>
      <c r="M977" s="314"/>
      <c r="N977" s="290"/>
      <c r="O977" s="314"/>
      <c r="P977" s="314"/>
      <c r="Q977" s="314"/>
      <c r="R977" s="314"/>
      <c r="S977" s="314"/>
      <c r="T977" s="314"/>
      <c r="U977" s="314"/>
      <c r="V977" s="314"/>
      <c r="W977" s="314"/>
      <c r="X977" s="314"/>
      <c r="Y977" s="392"/>
      <c r="Z977" s="393"/>
      <c r="AA977" s="392"/>
      <c r="AB977" s="392"/>
      <c r="AC977" s="392"/>
      <c r="AD977" s="392"/>
      <c r="AE977" s="392"/>
      <c r="AF977" s="392"/>
      <c r="AG977" s="392"/>
      <c r="AH977" s="392"/>
      <c r="AI977" s="392"/>
      <c r="AJ977" s="392"/>
      <c r="AK977" s="392"/>
      <c r="AL977" s="392"/>
      <c r="AM977" s="311"/>
    </row>
    <row r="978" spans="1:39" ht="15" hidden="1" customHeight="1" outlineLevel="1">
      <c r="A978" s="497">
        <v>9</v>
      </c>
      <c r="B978" s="402"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391"/>
      <c r="Z978" s="391"/>
      <c r="AA978" s="391"/>
      <c r="AB978" s="391"/>
      <c r="AC978" s="391"/>
      <c r="AD978" s="391"/>
      <c r="AE978" s="391"/>
      <c r="AF978" s="391"/>
      <c r="AG978" s="391"/>
      <c r="AH978" s="391"/>
      <c r="AI978" s="391"/>
      <c r="AJ978" s="391"/>
      <c r="AK978" s="391"/>
      <c r="AL978" s="391"/>
      <c r="AM978" s="295">
        <f>SUM(Y978:AL978)</f>
        <v>0</v>
      </c>
    </row>
    <row r="979" spans="1:39" ht="15" hidden="1" customHeight="1" outlineLevel="1">
      <c r="A979" s="497"/>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387">
        <f>Y978</f>
        <v>0</v>
      </c>
      <c r="Z979" s="387">
        <f t="shared" ref="Z979" si="1916">Z978</f>
        <v>0</v>
      </c>
      <c r="AA979" s="387">
        <f t="shared" ref="AA979" si="1917">AA978</f>
        <v>0</v>
      </c>
      <c r="AB979" s="387">
        <f t="shared" ref="AB979" si="1918">AB978</f>
        <v>0</v>
      </c>
      <c r="AC979" s="387">
        <f t="shared" ref="AC979" si="1919">AC978</f>
        <v>0</v>
      </c>
      <c r="AD979" s="387">
        <f t="shared" ref="AD979" si="1920">AD978</f>
        <v>0</v>
      </c>
      <c r="AE979" s="387">
        <f t="shared" ref="AE979" si="1921">AE978</f>
        <v>0</v>
      </c>
      <c r="AF979" s="387">
        <f t="shared" ref="AF979" si="1922">AF978</f>
        <v>0</v>
      </c>
      <c r="AG979" s="387">
        <f t="shared" ref="AG979" si="1923">AG978</f>
        <v>0</v>
      </c>
      <c r="AH979" s="387">
        <f t="shared" ref="AH979" si="1924">AH978</f>
        <v>0</v>
      </c>
      <c r="AI979" s="387">
        <f t="shared" ref="AI979" si="1925">AI978</f>
        <v>0</v>
      </c>
      <c r="AJ979" s="387">
        <f t="shared" ref="AJ979" si="1926">AJ978</f>
        <v>0</v>
      </c>
      <c r="AK979" s="387">
        <f t="shared" ref="AK979" si="1927">AK978</f>
        <v>0</v>
      </c>
      <c r="AL979" s="387">
        <f t="shared" ref="AL979" si="1928">AL978</f>
        <v>0</v>
      </c>
      <c r="AM979" s="309"/>
    </row>
    <row r="980" spans="1:39" ht="15" hidden="1" customHeight="1" outlineLevel="1">
      <c r="A980" s="497"/>
      <c r="B980" s="312"/>
      <c r="C980" s="310"/>
      <c r="D980" s="314"/>
      <c r="E980" s="314"/>
      <c r="F980" s="314"/>
      <c r="G980" s="314"/>
      <c r="H980" s="314"/>
      <c r="I980" s="314"/>
      <c r="J980" s="314"/>
      <c r="K980" s="314"/>
      <c r="L980" s="314"/>
      <c r="M980" s="314"/>
      <c r="N980" s="290"/>
      <c r="O980" s="314"/>
      <c r="P980" s="314"/>
      <c r="Q980" s="314"/>
      <c r="R980" s="314"/>
      <c r="S980" s="314"/>
      <c r="T980" s="314"/>
      <c r="U980" s="314"/>
      <c r="V980" s="314"/>
      <c r="W980" s="314"/>
      <c r="X980" s="314"/>
      <c r="Y980" s="392"/>
      <c r="Z980" s="392"/>
      <c r="AA980" s="392"/>
      <c r="AB980" s="392"/>
      <c r="AC980" s="392"/>
      <c r="AD980" s="392"/>
      <c r="AE980" s="392"/>
      <c r="AF980" s="392"/>
      <c r="AG980" s="392"/>
      <c r="AH980" s="392"/>
      <c r="AI980" s="392"/>
      <c r="AJ980" s="392"/>
      <c r="AK980" s="392"/>
      <c r="AL980" s="392"/>
      <c r="AM980" s="311"/>
    </row>
    <row r="981" spans="1:39" ht="15" hidden="1" customHeight="1" outlineLevel="1">
      <c r="A981" s="497">
        <v>10</v>
      </c>
      <c r="B981" s="402"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391"/>
      <c r="Z981" s="391"/>
      <c r="AA981" s="391"/>
      <c r="AB981" s="391"/>
      <c r="AC981" s="391"/>
      <c r="AD981" s="391"/>
      <c r="AE981" s="391"/>
      <c r="AF981" s="391"/>
      <c r="AG981" s="391"/>
      <c r="AH981" s="391"/>
      <c r="AI981" s="391"/>
      <c r="AJ981" s="391"/>
      <c r="AK981" s="391"/>
      <c r="AL981" s="391"/>
      <c r="AM981" s="295">
        <f>SUM(Y981:AL981)</f>
        <v>0</v>
      </c>
    </row>
    <row r="982" spans="1:39" ht="15" hidden="1" customHeight="1" outlineLevel="1">
      <c r="A982" s="497"/>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387">
        <f>Y981</f>
        <v>0</v>
      </c>
      <c r="Z982" s="387">
        <f t="shared" ref="Z982" si="1929">Z981</f>
        <v>0</v>
      </c>
      <c r="AA982" s="387">
        <f t="shared" ref="AA982" si="1930">AA981</f>
        <v>0</v>
      </c>
      <c r="AB982" s="387">
        <f t="shared" ref="AB982" si="1931">AB981</f>
        <v>0</v>
      </c>
      <c r="AC982" s="387">
        <f t="shared" ref="AC982" si="1932">AC981</f>
        <v>0</v>
      </c>
      <c r="AD982" s="387">
        <f t="shared" ref="AD982" si="1933">AD981</f>
        <v>0</v>
      </c>
      <c r="AE982" s="387">
        <f t="shared" ref="AE982" si="1934">AE981</f>
        <v>0</v>
      </c>
      <c r="AF982" s="387">
        <f t="shared" ref="AF982" si="1935">AF981</f>
        <v>0</v>
      </c>
      <c r="AG982" s="387">
        <f t="shared" ref="AG982" si="1936">AG981</f>
        <v>0</v>
      </c>
      <c r="AH982" s="387">
        <f t="shared" ref="AH982" si="1937">AH981</f>
        <v>0</v>
      </c>
      <c r="AI982" s="387">
        <f t="shared" ref="AI982" si="1938">AI981</f>
        <v>0</v>
      </c>
      <c r="AJ982" s="387">
        <f t="shared" ref="AJ982" si="1939">AJ981</f>
        <v>0</v>
      </c>
      <c r="AK982" s="387">
        <f t="shared" ref="AK982" si="1940">AK981</f>
        <v>0</v>
      </c>
      <c r="AL982" s="387">
        <f t="shared" ref="AL982" si="1941">AL981</f>
        <v>0</v>
      </c>
      <c r="AM982" s="309"/>
    </row>
    <row r="983" spans="1:39" ht="15" hidden="1" customHeight="1" outlineLevel="1">
      <c r="A983" s="497"/>
      <c r="B983" s="312"/>
      <c r="C983" s="310"/>
      <c r="D983" s="314"/>
      <c r="E983" s="314"/>
      <c r="F983" s="314"/>
      <c r="G983" s="314"/>
      <c r="H983" s="314"/>
      <c r="I983" s="314"/>
      <c r="J983" s="314"/>
      <c r="K983" s="314"/>
      <c r="L983" s="314"/>
      <c r="M983" s="314"/>
      <c r="N983" s="290"/>
      <c r="O983" s="314"/>
      <c r="P983" s="314"/>
      <c r="Q983" s="314"/>
      <c r="R983" s="314"/>
      <c r="S983" s="314"/>
      <c r="T983" s="314"/>
      <c r="U983" s="314"/>
      <c r="V983" s="314"/>
      <c r="W983" s="314"/>
      <c r="X983" s="314"/>
      <c r="Y983" s="392"/>
      <c r="Z983" s="393"/>
      <c r="AA983" s="392"/>
      <c r="AB983" s="392"/>
      <c r="AC983" s="392"/>
      <c r="AD983" s="392"/>
      <c r="AE983" s="392"/>
      <c r="AF983" s="392"/>
      <c r="AG983" s="392"/>
      <c r="AH983" s="392"/>
      <c r="AI983" s="392"/>
      <c r="AJ983" s="392"/>
      <c r="AK983" s="392"/>
      <c r="AL983" s="392"/>
      <c r="AM983" s="311"/>
    </row>
    <row r="984" spans="1:39" ht="15" hidden="1" customHeight="1" outlineLevel="1">
      <c r="A984" s="497"/>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390"/>
      <c r="Z984" s="390"/>
      <c r="AA984" s="390"/>
      <c r="AB984" s="390"/>
      <c r="AC984" s="390"/>
      <c r="AD984" s="390"/>
      <c r="AE984" s="390"/>
      <c r="AF984" s="390"/>
      <c r="AG984" s="390"/>
      <c r="AH984" s="390"/>
      <c r="AI984" s="390"/>
      <c r="AJ984" s="390"/>
      <c r="AK984" s="390"/>
      <c r="AL984" s="390"/>
      <c r="AM984" s="291"/>
    </row>
    <row r="985" spans="1:39" ht="15" hidden="1" customHeight="1" outlineLevel="1">
      <c r="A985" s="497">
        <v>11</v>
      </c>
      <c r="B985" s="402"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00"/>
      <c r="Z985" s="391"/>
      <c r="AA985" s="391"/>
      <c r="AB985" s="391"/>
      <c r="AC985" s="391"/>
      <c r="AD985" s="391"/>
      <c r="AE985" s="391"/>
      <c r="AF985" s="391"/>
      <c r="AG985" s="391"/>
      <c r="AH985" s="391"/>
      <c r="AI985" s="391"/>
      <c r="AJ985" s="391"/>
      <c r="AK985" s="391"/>
      <c r="AL985" s="391"/>
      <c r="AM985" s="295">
        <f>SUM(Y985:AL985)</f>
        <v>0</v>
      </c>
    </row>
    <row r="986" spans="1:39" ht="15" hidden="1" customHeight="1" outlineLevel="1">
      <c r="A986" s="497"/>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387">
        <f>Y985</f>
        <v>0</v>
      </c>
      <c r="Z986" s="387">
        <f t="shared" ref="Z986" si="1942">Z985</f>
        <v>0</v>
      </c>
      <c r="AA986" s="387">
        <f t="shared" ref="AA986" si="1943">AA985</f>
        <v>0</v>
      </c>
      <c r="AB986" s="387">
        <f t="shared" ref="AB986" si="1944">AB985</f>
        <v>0</v>
      </c>
      <c r="AC986" s="387">
        <f t="shared" ref="AC986" si="1945">AC985</f>
        <v>0</v>
      </c>
      <c r="AD986" s="387">
        <f t="shared" ref="AD986" si="1946">AD985</f>
        <v>0</v>
      </c>
      <c r="AE986" s="387">
        <f t="shared" ref="AE986" si="1947">AE985</f>
        <v>0</v>
      </c>
      <c r="AF986" s="387">
        <f t="shared" ref="AF986" si="1948">AF985</f>
        <v>0</v>
      </c>
      <c r="AG986" s="387">
        <f t="shared" ref="AG986" si="1949">AG985</f>
        <v>0</v>
      </c>
      <c r="AH986" s="387">
        <f t="shared" ref="AH986" si="1950">AH985</f>
        <v>0</v>
      </c>
      <c r="AI986" s="387">
        <f t="shared" ref="AI986" si="1951">AI985</f>
        <v>0</v>
      </c>
      <c r="AJ986" s="387">
        <f t="shared" ref="AJ986" si="1952">AJ985</f>
        <v>0</v>
      </c>
      <c r="AK986" s="387">
        <f t="shared" ref="AK986" si="1953">AK985</f>
        <v>0</v>
      </c>
      <c r="AL986" s="387">
        <f t="shared" ref="AL986" si="1954">AL985</f>
        <v>0</v>
      </c>
      <c r="AM986" s="296"/>
    </row>
    <row r="987" spans="1:39" ht="15" hidden="1" customHeight="1" outlineLevel="1">
      <c r="A987" s="497"/>
      <c r="B987" s="313"/>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388"/>
      <c r="Z987" s="395"/>
      <c r="AA987" s="395"/>
      <c r="AB987" s="395"/>
      <c r="AC987" s="395"/>
      <c r="AD987" s="395"/>
      <c r="AE987" s="395"/>
      <c r="AF987" s="395"/>
      <c r="AG987" s="395"/>
      <c r="AH987" s="395"/>
      <c r="AI987" s="395"/>
      <c r="AJ987" s="395"/>
      <c r="AK987" s="395"/>
      <c r="AL987" s="395"/>
      <c r="AM987" s="305"/>
    </row>
    <row r="988" spans="1:39" ht="28.5" hidden="1" customHeight="1" outlineLevel="1">
      <c r="A988" s="497">
        <v>12</v>
      </c>
      <c r="B988" s="402"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386"/>
      <c r="Z988" s="391"/>
      <c r="AA988" s="391"/>
      <c r="AB988" s="391"/>
      <c r="AC988" s="391"/>
      <c r="AD988" s="391"/>
      <c r="AE988" s="391"/>
      <c r="AF988" s="391"/>
      <c r="AG988" s="391"/>
      <c r="AH988" s="391"/>
      <c r="AI988" s="391"/>
      <c r="AJ988" s="391"/>
      <c r="AK988" s="391"/>
      <c r="AL988" s="391"/>
      <c r="AM988" s="295">
        <f>SUM(Y988:AL988)</f>
        <v>0</v>
      </c>
    </row>
    <row r="989" spans="1:39" ht="15" hidden="1" customHeight="1" outlineLevel="1">
      <c r="A989" s="497"/>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387">
        <f>Y988</f>
        <v>0</v>
      </c>
      <c r="Z989" s="387">
        <f t="shared" ref="Z989" si="1955">Z988</f>
        <v>0</v>
      </c>
      <c r="AA989" s="387">
        <f t="shared" ref="AA989" si="1956">AA988</f>
        <v>0</v>
      </c>
      <c r="AB989" s="387">
        <f t="shared" ref="AB989" si="1957">AB988</f>
        <v>0</v>
      </c>
      <c r="AC989" s="387">
        <f t="shared" ref="AC989" si="1958">AC988</f>
        <v>0</v>
      </c>
      <c r="AD989" s="387">
        <f t="shared" ref="AD989" si="1959">AD988</f>
        <v>0</v>
      </c>
      <c r="AE989" s="387">
        <f t="shared" ref="AE989" si="1960">AE988</f>
        <v>0</v>
      </c>
      <c r="AF989" s="387">
        <f t="shared" ref="AF989" si="1961">AF988</f>
        <v>0</v>
      </c>
      <c r="AG989" s="387">
        <f t="shared" ref="AG989" si="1962">AG988</f>
        <v>0</v>
      </c>
      <c r="AH989" s="387">
        <f t="shared" ref="AH989" si="1963">AH988</f>
        <v>0</v>
      </c>
      <c r="AI989" s="387">
        <f t="shared" ref="AI989" si="1964">AI988</f>
        <v>0</v>
      </c>
      <c r="AJ989" s="387">
        <f t="shared" ref="AJ989" si="1965">AJ988</f>
        <v>0</v>
      </c>
      <c r="AK989" s="387">
        <f t="shared" ref="AK989" si="1966">AK988</f>
        <v>0</v>
      </c>
      <c r="AL989" s="387">
        <f t="shared" ref="AL989" si="1967">AL988</f>
        <v>0</v>
      </c>
      <c r="AM989" s="296"/>
    </row>
    <row r="990" spans="1:39" ht="15" hidden="1" customHeight="1" outlineLevel="1">
      <c r="A990" s="497"/>
      <c r="B990" s="313"/>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396"/>
      <c r="Z990" s="396"/>
      <c r="AA990" s="388"/>
      <c r="AB990" s="388"/>
      <c r="AC990" s="388"/>
      <c r="AD990" s="388"/>
      <c r="AE990" s="388"/>
      <c r="AF990" s="388"/>
      <c r="AG990" s="388"/>
      <c r="AH990" s="388"/>
      <c r="AI990" s="388"/>
      <c r="AJ990" s="388"/>
      <c r="AK990" s="388"/>
      <c r="AL990" s="388"/>
      <c r="AM990" s="305"/>
    </row>
    <row r="991" spans="1:39" ht="15" hidden="1" customHeight="1" outlineLevel="1">
      <c r="A991" s="497">
        <v>13</v>
      </c>
      <c r="B991" s="402"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386"/>
      <c r="Z991" s="391"/>
      <c r="AA991" s="391"/>
      <c r="AB991" s="391"/>
      <c r="AC991" s="391"/>
      <c r="AD991" s="391"/>
      <c r="AE991" s="391"/>
      <c r="AF991" s="391"/>
      <c r="AG991" s="391"/>
      <c r="AH991" s="391"/>
      <c r="AI991" s="391"/>
      <c r="AJ991" s="391"/>
      <c r="AK991" s="391"/>
      <c r="AL991" s="391"/>
      <c r="AM991" s="295">
        <f>SUM(Y991:AL991)</f>
        <v>0</v>
      </c>
    </row>
    <row r="992" spans="1:39" ht="15" hidden="1" customHeight="1" outlineLevel="1">
      <c r="A992" s="497"/>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387">
        <f>Y991</f>
        <v>0</v>
      </c>
      <c r="Z992" s="387">
        <f t="shared" ref="Z992" si="1968">Z991</f>
        <v>0</v>
      </c>
      <c r="AA992" s="387">
        <f t="shared" ref="AA992" si="1969">AA991</f>
        <v>0</v>
      </c>
      <c r="AB992" s="387">
        <f t="shared" ref="AB992" si="1970">AB991</f>
        <v>0</v>
      </c>
      <c r="AC992" s="387">
        <f t="shared" ref="AC992" si="1971">AC991</f>
        <v>0</v>
      </c>
      <c r="AD992" s="387">
        <f t="shared" ref="AD992" si="1972">AD991</f>
        <v>0</v>
      </c>
      <c r="AE992" s="387">
        <f t="shared" ref="AE992" si="1973">AE991</f>
        <v>0</v>
      </c>
      <c r="AF992" s="387">
        <f t="shared" ref="AF992" si="1974">AF991</f>
        <v>0</v>
      </c>
      <c r="AG992" s="387">
        <f t="shared" ref="AG992" si="1975">AG991</f>
        <v>0</v>
      </c>
      <c r="AH992" s="387">
        <f t="shared" ref="AH992" si="1976">AH991</f>
        <v>0</v>
      </c>
      <c r="AI992" s="387">
        <f t="shared" ref="AI992" si="1977">AI991</f>
        <v>0</v>
      </c>
      <c r="AJ992" s="387">
        <f t="shared" ref="AJ992" si="1978">AJ991</f>
        <v>0</v>
      </c>
      <c r="AK992" s="387">
        <f t="shared" ref="AK992" si="1979">AK991</f>
        <v>0</v>
      </c>
      <c r="AL992" s="387">
        <f t="shared" ref="AL992" si="1980">AL991</f>
        <v>0</v>
      </c>
      <c r="AM992" s="305"/>
    </row>
    <row r="993" spans="1:40" ht="15" hidden="1" customHeight="1" outlineLevel="1">
      <c r="A993" s="497"/>
      <c r="B993" s="313"/>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388"/>
      <c r="Z993" s="388"/>
      <c r="AA993" s="388"/>
      <c r="AB993" s="388"/>
      <c r="AC993" s="388"/>
      <c r="AD993" s="388"/>
      <c r="AE993" s="388"/>
      <c r="AF993" s="388"/>
      <c r="AG993" s="388"/>
      <c r="AH993" s="388"/>
      <c r="AI993" s="388"/>
      <c r="AJ993" s="388"/>
      <c r="AK993" s="388"/>
      <c r="AL993" s="388"/>
      <c r="AM993" s="305"/>
    </row>
    <row r="994" spans="1:40" ht="15" hidden="1" customHeight="1" outlineLevel="1">
      <c r="A994" s="497"/>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390"/>
      <c r="Z994" s="390"/>
      <c r="AA994" s="390"/>
      <c r="AB994" s="390"/>
      <c r="AC994" s="390"/>
      <c r="AD994" s="390"/>
      <c r="AE994" s="390"/>
      <c r="AF994" s="390"/>
      <c r="AG994" s="390"/>
      <c r="AH994" s="390"/>
      <c r="AI994" s="390"/>
      <c r="AJ994" s="390"/>
      <c r="AK994" s="390"/>
      <c r="AL994" s="390"/>
      <c r="AM994" s="291"/>
    </row>
    <row r="995" spans="1:40" ht="15" hidden="1" customHeight="1" outlineLevel="1">
      <c r="A995" s="497">
        <v>14</v>
      </c>
      <c r="B995" s="313"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386"/>
      <c r="Z995" s="386"/>
      <c r="AA995" s="386"/>
      <c r="AB995" s="386"/>
      <c r="AC995" s="386"/>
      <c r="AD995" s="386"/>
      <c r="AE995" s="386"/>
      <c r="AF995" s="386"/>
      <c r="AG995" s="386"/>
      <c r="AH995" s="386"/>
      <c r="AI995" s="386"/>
      <c r="AJ995" s="386"/>
      <c r="AK995" s="386"/>
      <c r="AL995" s="386"/>
      <c r="AM995" s="295">
        <f>SUM(Y995:AL995)</f>
        <v>0</v>
      </c>
    </row>
    <row r="996" spans="1:40" ht="15" hidden="1" customHeight="1" outlineLevel="1">
      <c r="A996" s="497"/>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387">
        <f>Y995</f>
        <v>0</v>
      </c>
      <c r="Z996" s="387">
        <f t="shared" ref="Z996" si="1981">Z995</f>
        <v>0</v>
      </c>
      <c r="AA996" s="387">
        <f t="shared" ref="AA996" si="1982">AA995</f>
        <v>0</v>
      </c>
      <c r="AB996" s="387">
        <f t="shared" ref="AB996" si="1983">AB995</f>
        <v>0</v>
      </c>
      <c r="AC996" s="387">
        <f t="shared" ref="AC996" si="1984">AC995</f>
        <v>0</v>
      </c>
      <c r="AD996" s="387">
        <f t="shared" ref="AD996" si="1985">AD995</f>
        <v>0</v>
      </c>
      <c r="AE996" s="387">
        <f t="shared" ref="AE996" si="1986">AE995</f>
        <v>0</v>
      </c>
      <c r="AF996" s="387">
        <f t="shared" ref="AF996" si="1987">AF995</f>
        <v>0</v>
      </c>
      <c r="AG996" s="387">
        <f t="shared" ref="AG996" si="1988">AG995</f>
        <v>0</v>
      </c>
      <c r="AH996" s="387">
        <f t="shared" ref="AH996" si="1989">AH995</f>
        <v>0</v>
      </c>
      <c r="AI996" s="387">
        <f t="shared" ref="AI996" si="1990">AI995</f>
        <v>0</v>
      </c>
      <c r="AJ996" s="387">
        <f t="shared" ref="AJ996" si="1991">AJ995</f>
        <v>0</v>
      </c>
      <c r="AK996" s="387">
        <f t="shared" ref="AK996" si="1992">AK995</f>
        <v>0</v>
      </c>
      <c r="AL996" s="387">
        <f t="shared" ref="AL996" si="1993">AL995</f>
        <v>0</v>
      </c>
      <c r="AM996" s="296"/>
    </row>
    <row r="997" spans="1:40" ht="15" hidden="1" customHeight="1" outlineLevel="1">
      <c r="A997" s="497"/>
      <c r="B997" s="313"/>
      <c r="C997" s="304"/>
      <c r="D997" s="290"/>
      <c r="E997" s="290"/>
      <c r="F997" s="290"/>
      <c r="G997" s="290"/>
      <c r="H997" s="290"/>
      <c r="I997" s="290"/>
      <c r="J997" s="290"/>
      <c r="K997" s="290"/>
      <c r="L997" s="290"/>
      <c r="M997" s="290"/>
      <c r="N997" s="437"/>
      <c r="O997" s="290"/>
      <c r="P997" s="290"/>
      <c r="Q997" s="290"/>
      <c r="R997" s="290"/>
      <c r="S997" s="290"/>
      <c r="T997" s="290"/>
      <c r="U997" s="290"/>
      <c r="V997" s="290"/>
      <c r="W997" s="290"/>
      <c r="X997" s="290"/>
      <c r="Y997" s="388"/>
      <c r="Z997" s="388"/>
      <c r="AA997" s="388"/>
      <c r="AB997" s="388"/>
      <c r="AC997" s="388"/>
      <c r="AD997" s="388"/>
      <c r="AE997" s="388"/>
      <c r="AF997" s="388"/>
      <c r="AG997" s="388"/>
      <c r="AH997" s="388"/>
      <c r="AI997" s="388"/>
      <c r="AJ997" s="388"/>
      <c r="AK997" s="388"/>
      <c r="AL997" s="388"/>
      <c r="AM997" s="300"/>
      <c r="AN997" s="594"/>
    </row>
    <row r="998" spans="1:40" s="307" customFormat="1" ht="15.5" hidden="1" outlineLevel="1">
      <c r="A998" s="497"/>
      <c r="B998" s="287" t="s">
        <v>489</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388"/>
      <c r="Z998" s="388"/>
      <c r="AA998" s="388"/>
      <c r="AB998" s="388"/>
      <c r="AC998" s="388"/>
      <c r="AD998" s="388"/>
      <c r="AE998" s="392"/>
      <c r="AF998" s="392"/>
      <c r="AG998" s="392"/>
      <c r="AH998" s="392"/>
      <c r="AI998" s="392"/>
      <c r="AJ998" s="392"/>
      <c r="AK998" s="392"/>
      <c r="AL998" s="392"/>
      <c r="AM998" s="482"/>
      <c r="AN998" s="595"/>
    </row>
    <row r="999" spans="1:40" ht="15.5" hidden="1" outlineLevel="1">
      <c r="A999" s="497">
        <v>15</v>
      </c>
      <c r="B999" s="293" t="s">
        <v>494</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386"/>
      <c r="Z999" s="386"/>
      <c r="AA999" s="386"/>
      <c r="AB999" s="386"/>
      <c r="AC999" s="386"/>
      <c r="AD999" s="386"/>
      <c r="AE999" s="386"/>
      <c r="AF999" s="386"/>
      <c r="AG999" s="386"/>
      <c r="AH999" s="386"/>
      <c r="AI999" s="386"/>
      <c r="AJ999" s="386"/>
      <c r="AK999" s="386"/>
      <c r="AL999" s="386"/>
      <c r="AM999" s="596">
        <f>SUM(Y999:AL999)</f>
        <v>0</v>
      </c>
      <c r="AN999" s="594"/>
    </row>
    <row r="1000" spans="1:40" ht="15.5" hidden="1" outlineLevel="1">
      <c r="A1000" s="497"/>
      <c r="B1000" s="293" t="s">
        <v>346</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387">
        <f>Y999</f>
        <v>0</v>
      </c>
      <c r="Z1000" s="387">
        <f>Z999</f>
        <v>0</v>
      </c>
      <c r="AA1000" s="387">
        <f t="shared" ref="AA1000:AL1000" si="1994">AA999</f>
        <v>0</v>
      </c>
      <c r="AB1000" s="387">
        <f t="shared" si="1994"/>
        <v>0</v>
      </c>
      <c r="AC1000" s="387">
        <f t="shared" si="1994"/>
        <v>0</v>
      </c>
      <c r="AD1000" s="387">
        <f>AD999</f>
        <v>0</v>
      </c>
      <c r="AE1000" s="387">
        <f t="shared" si="1994"/>
        <v>0</v>
      </c>
      <c r="AF1000" s="387">
        <f t="shared" si="1994"/>
        <v>0</v>
      </c>
      <c r="AG1000" s="387">
        <f t="shared" si="1994"/>
        <v>0</v>
      </c>
      <c r="AH1000" s="387">
        <f t="shared" si="1994"/>
        <v>0</v>
      </c>
      <c r="AI1000" s="387">
        <f t="shared" si="1994"/>
        <v>0</v>
      </c>
      <c r="AJ1000" s="387">
        <f t="shared" si="1994"/>
        <v>0</v>
      </c>
      <c r="AK1000" s="387">
        <f t="shared" si="1994"/>
        <v>0</v>
      </c>
      <c r="AL1000" s="387">
        <f t="shared" si="1994"/>
        <v>0</v>
      </c>
      <c r="AM1000" s="296"/>
    </row>
    <row r="1001" spans="1:40" ht="15.5" hidden="1" outlineLevel="1">
      <c r="A1001" s="497"/>
      <c r="B1001" s="313"/>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388"/>
      <c r="Z1001" s="388"/>
      <c r="AA1001" s="388"/>
      <c r="AB1001" s="388"/>
      <c r="AC1001" s="388"/>
      <c r="AD1001" s="388"/>
      <c r="AE1001" s="388"/>
      <c r="AF1001" s="388"/>
      <c r="AG1001" s="388"/>
      <c r="AH1001" s="388"/>
      <c r="AI1001" s="388"/>
      <c r="AJ1001" s="388"/>
      <c r="AK1001" s="388"/>
      <c r="AL1001" s="388"/>
      <c r="AM1001" s="305"/>
    </row>
    <row r="1002" spans="1:40" s="283" customFormat="1" ht="15.5" hidden="1" outlineLevel="1">
      <c r="A1002" s="497">
        <v>16</v>
      </c>
      <c r="B1002" s="321" t="s">
        <v>490</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386"/>
      <c r="Z1002" s="386"/>
      <c r="AA1002" s="386"/>
      <c r="AB1002" s="386"/>
      <c r="AC1002" s="386"/>
      <c r="AD1002" s="386"/>
      <c r="AE1002" s="386"/>
      <c r="AF1002" s="386"/>
      <c r="AG1002" s="386"/>
      <c r="AH1002" s="386"/>
      <c r="AI1002" s="386"/>
      <c r="AJ1002" s="386"/>
      <c r="AK1002" s="386"/>
      <c r="AL1002" s="386"/>
      <c r="AM1002" s="295">
        <f>SUM(Y1002:AL1002)</f>
        <v>0</v>
      </c>
    </row>
    <row r="1003" spans="1:40" s="283" customFormat="1" ht="15.5" hidden="1" outlineLevel="1">
      <c r="A1003" s="497"/>
      <c r="B1003" s="293" t="s">
        <v>346</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387">
        <f>Y1002</f>
        <v>0</v>
      </c>
      <c r="Z1003" s="387">
        <f t="shared" ref="Z1003:AK1003" si="1995">Z1002</f>
        <v>0</v>
      </c>
      <c r="AA1003" s="387">
        <f t="shared" si="1995"/>
        <v>0</v>
      </c>
      <c r="AB1003" s="387">
        <f t="shared" si="1995"/>
        <v>0</v>
      </c>
      <c r="AC1003" s="387">
        <f t="shared" si="1995"/>
        <v>0</v>
      </c>
      <c r="AD1003" s="387">
        <f t="shared" si="1995"/>
        <v>0</v>
      </c>
      <c r="AE1003" s="387">
        <f t="shared" si="1995"/>
        <v>0</v>
      </c>
      <c r="AF1003" s="387">
        <f t="shared" si="1995"/>
        <v>0</v>
      </c>
      <c r="AG1003" s="387">
        <f t="shared" si="1995"/>
        <v>0</v>
      </c>
      <c r="AH1003" s="387">
        <f t="shared" si="1995"/>
        <v>0</v>
      </c>
      <c r="AI1003" s="387">
        <f t="shared" si="1995"/>
        <v>0</v>
      </c>
      <c r="AJ1003" s="387">
        <f t="shared" si="1995"/>
        <v>0</v>
      </c>
      <c r="AK1003" s="387">
        <f t="shared" si="1995"/>
        <v>0</v>
      </c>
      <c r="AL1003" s="387">
        <f>AL1002</f>
        <v>0</v>
      </c>
      <c r="AM1003" s="296"/>
    </row>
    <row r="1004" spans="1:40" s="283" customFormat="1" ht="15.5" hidden="1" outlineLevel="1">
      <c r="A1004" s="497"/>
      <c r="B1004" s="321"/>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388"/>
      <c r="Z1004" s="388"/>
      <c r="AA1004" s="388"/>
      <c r="AB1004" s="388"/>
      <c r="AC1004" s="388"/>
      <c r="AD1004" s="388"/>
      <c r="AE1004" s="392"/>
      <c r="AF1004" s="392"/>
      <c r="AG1004" s="392"/>
      <c r="AH1004" s="392"/>
      <c r="AI1004" s="392"/>
      <c r="AJ1004" s="392"/>
      <c r="AK1004" s="392"/>
      <c r="AL1004" s="392"/>
      <c r="AM1004" s="311"/>
    </row>
    <row r="1005" spans="1:40" ht="15.5" hidden="1" outlineLevel="1">
      <c r="A1005" s="497"/>
      <c r="B1005" s="484" t="s">
        <v>495</v>
      </c>
      <c r="C1005" s="317"/>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390"/>
      <c r="Z1005" s="390"/>
      <c r="AA1005" s="390"/>
      <c r="AB1005" s="390"/>
      <c r="AC1005" s="390"/>
      <c r="AD1005" s="390"/>
      <c r="AE1005" s="390"/>
      <c r="AF1005" s="390"/>
      <c r="AG1005" s="390"/>
      <c r="AH1005" s="390"/>
      <c r="AI1005" s="390"/>
      <c r="AJ1005" s="390"/>
      <c r="AK1005" s="390"/>
      <c r="AL1005" s="390"/>
      <c r="AM1005" s="291"/>
    </row>
    <row r="1006" spans="1:40" ht="15.5" hidden="1" outlineLevel="1">
      <c r="A1006" s="497">
        <v>17</v>
      </c>
      <c r="B1006" s="402"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00"/>
      <c r="Z1006" s="386"/>
      <c r="AA1006" s="386"/>
      <c r="AB1006" s="386"/>
      <c r="AC1006" s="386"/>
      <c r="AD1006" s="386"/>
      <c r="AE1006" s="386"/>
      <c r="AF1006" s="391"/>
      <c r="AG1006" s="391"/>
      <c r="AH1006" s="391"/>
      <c r="AI1006" s="391"/>
      <c r="AJ1006" s="391"/>
      <c r="AK1006" s="391"/>
      <c r="AL1006" s="391"/>
      <c r="AM1006" s="295">
        <f>SUM(Y1006:AL1006)</f>
        <v>0</v>
      </c>
    </row>
    <row r="1007" spans="1:40" ht="15.5" hidden="1" outlineLevel="1">
      <c r="A1007" s="497"/>
      <c r="B1007" s="293" t="s">
        <v>346</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387">
        <f>Y1006</f>
        <v>0</v>
      </c>
      <c r="Z1007" s="387">
        <f t="shared" ref="Z1007:AL1007" si="1996">Z1006</f>
        <v>0</v>
      </c>
      <c r="AA1007" s="387">
        <f t="shared" si="1996"/>
        <v>0</v>
      </c>
      <c r="AB1007" s="387">
        <f t="shared" si="1996"/>
        <v>0</v>
      </c>
      <c r="AC1007" s="387">
        <f t="shared" si="1996"/>
        <v>0</v>
      </c>
      <c r="AD1007" s="387">
        <f t="shared" si="1996"/>
        <v>0</v>
      </c>
      <c r="AE1007" s="387">
        <f t="shared" si="1996"/>
        <v>0</v>
      </c>
      <c r="AF1007" s="387">
        <f t="shared" si="1996"/>
        <v>0</v>
      </c>
      <c r="AG1007" s="387">
        <f t="shared" si="1996"/>
        <v>0</v>
      </c>
      <c r="AH1007" s="387">
        <f t="shared" si="1996"/>
        <v>0</v>
      </c>
      <c r="AI1007" s="387">
        <f t="shared" si="1996"/>
        <v>0</v>
      </c>
      <c r="AJ1007" s="387">
        <f t="shared" si="1996"/>
        <v>0</v>
      </c>
      <c r="AK1007" s="387">
        <f t="shared" si="1996"/>
        <v>0</v>
      </c>
      <c r="AL1007" s="387">
        <f t="shared" si="1996"/>
        <v>0</v>
      </c>
      <c r="AM1007" s="305"/>
    </row>
    <row r="1008" spans="1:40" ht="15.5" hidden="1" outlineLevel="1">
      <c r="A1008" s="497"/>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396"/>
      <c r="Z1008" s="399"/>
      <c r="AA1008" s="399"/>
      <c r="AB1008" s="399"/>
      <c r="AC1008" s="399"/>
      <c r="AD1008" s="399"/>
      <c r="AE1008" s="399"/>
      <c r="AF1008" s="399"/>
      <c r="AG1008" s="399"/>
      <c r="AH1008" s="399"/>
      <c r="AI1008" s="399"/>
      <c r="AJ1008" s="399"/>
      <c r="AK1008" s="399"/>
      <c r="AL1008" s="399"/>
      <c r="AM1008" s="305"/>
    </row>
    <row r="1009" spans="1:39" ht="15.5" hidden="1" outlineLevel="1">
      <c r="A1009" s="497">
        <v>18</v>
      </c>
      <c r="B1009" s="402"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00"/>
      <c r="Z1009" s="386"/>
      <c r="AA1009" s="386"/>
      <c r="AB1009" s="386"/>
      <c r="AC1009" s="386"/>
      <c r="AD1009" s="386"/>
      <c r="AE1009" s="386"/>
      <c r="AF1009" s="391"/>
      <c r="AG1009" s="391"/>
      <c r="AH1009" s="391"/>
      <c r="AI1009" s="391"/>
      <c r="AJ1009" s="391"/>
      <c r="AK1009" s="391"/>
      <c r="AL1009" s="391"/>
      <c r="AM1009" s="295">
        <f>SUM(Y1009:AL1009)</f>
        <v>0</v>
      </c>
    </row>
    <row r="1010" spans="1:39" ht="15.5" hidden="1" outlineLevel="1">
      <c r="A1010" s="497"/>
      <c r="B1010" s="293" t="s">
        <v>346</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387">
        <f>Y1009</f>
        <v>0</v>
      </c>
      <c r="Z1010" s="387">
        <f t="shared" ref="Z1010:AL1010" si="1997">Z1009</f>
        <v>0</v>
      </c>
      <c r="AA1010" s="387">
        <f t="shared" si="1997"/>
        <v>0</v>
      </c>
      <c r="AB1010" s="387">
        <f t="shared" si="1997"/>
        <v>0</v>
      </c>
      <c r="AC1010" s="387">
        <f t="shared" si="1997"/>
        <v>0</v>
      </c>
      <c r="AD1010" s="387">
        <f t="shared" si="1997"/>
        <v>0</v>
      </c>
      <c r="AE1010" s="387">
        <f t="shared" si="1997"/>
        <v>0</v>
      </c>
      <c r="AF1010" s="387">
        <f t="shared" si="1997"/>
        <v>0</v>
      </c>
      <c r="AG1010" s="387">
        <f t="shared" si="1997"/>
        <v>0</v>
      </c>
      <c r="AH1010" s="387">
        <f t="shared" si="1997"/>
        <v>0</v>
      </c>
      <c r="AI1010" s="387">
        <f t="shared" si="1997"/>
        <v>0</v>
      </c>
      <c r="AJ1010" s="387">
        <f t="shared" si="1997"/>
        <v>0</v>
      </c>
      <c r="AK1010" s="387">
        <f t="shared" si="1997"/>
        <v>0</v>
      </c>
      <c r="AL1010" s="387">
        <f t="shared" si="1997"/>
        <v>0</v>
      </c>
      <c r="AM1010" s="305"/>
    </row>
    <row r="1011" spans="1:39" ht="15.5" hidden="1" outlineLevel="1">
      <c r="A1011" s="497"/>
      <c r="B1011" s="319"/>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397"/>
      <c r="Z1011" s="398"/>
      <c r="AA1011" s="398"/>
      <c r="AB1011" s="398"/>
      <c r="AC1011" s="398"/>
      <c r="AD1011" s="398"/>
      <c r="AE1011" s="398"/>
      <c r="AF1011" s="398"/>
      <c r="AG1011" s="398"/>
      <c r="AH1011" s="398"/>
      <c r="AI1011" s="398"/>
      <c r="AJ1011" s="398"/>
      <c r="AK1011" s="398"/>
      <c r="AL1011" s="398"/>
      <c r="AM1011" s="296"/>
    </row>
    <row r="1012" spans="1:39" ht="15.5" hidden="1" outlineLevel="1">
      <c r="A1012" s="497">
        <v>19</v>
      </c>
      <c r="B1012" s="402"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00"/>
      <c r="Z1012" s="386"/>
      <c r="AA1012" s="386"/>
      <c r="AB1012" s="386"/>
      <c r="AC1012" s="386"/>
      <c r="AD1012" s="386"/>
      <c r="AE1012" s="386"/>
      <c r="AF1012" s="391"/>
      <c r="AG1012" s="391"/>
      <c r="AH1012" s="391"/>
      <c r="AI1012" s="391"/>
      <c r="AJ1012" s="391"/>
      <c r="AK1012" s="391"/>
      <c r="AL1012" s="391"/>
      <c r="AM1012" s="295">
        <f>SUM(Y1012:AL1012)</f>
        <v>0</v>
      </c>
    </row>
    <row r="1013" spans="1:39" ht="15.5" hidden="1" outlineLevel="1">
      <c r="A1013" s="497"/>
      <c r="B1013" s="293" t="s">
        <v>346</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387">
        <f>Y1012</f>
        <v>0</v>
      </c>
      <c r="Z1013" s="387">
        <f t="shared" ref="Z1013:AL1013" si="1998">Z1012</f>
        <v>0</v>
      </c>
      <c r="AA1013" s="387">
        <f t="shared" si="1998"/>
        <v>0</v>
      </c>
      <c r="AB1013" s="387">
        <f t="shared" si="1998"/>
        <v>0</v>
      </c>
      <c r="AC1013" s="387">
        <f t="shared" si="1998"/>
        <v>0</v>
      </c>
      <c r="AD1013" s="387">
        <f t="shared" si="1998"/>
        <v>0</v>
      </c>
      <c r="AE1013" s="387">
        <f t="shared" si="1998"/>
        <v>0</v>
      </c>
      <c r="AF1013" s="387">
        <f t="shared" si="1998"/>
        <v>0</v>
      </c>
      <c r="AG1013" s="387">
        <f t="shared" si="1998"/>
        <v>0</v>
      </c>
      <c r="AH1013" s="387">
        <f t="shared" si="1998"/>
        <v>0</v>
      </c>
      <c r="AI1013" s="387">
        <f t="shared" si="1998"/>
        <v>0</v>
      </c>
      <c r="AJ1013" s="387">
        <f t="shared" si="1998"/>
        <v>0</v>
      </c>
      <c r="AK1013" s="387">
        <f t="shared" si="1998"/>
        <v>0</v>
      </c>
      <c r="AL1013" s="387">
        <f t="shared" si="1998"/>
        <v>0</v>
      </c>
      <c r="AM1013" s="296"/>
    </row>
    <row r="1014" spans="1:39" ht="15.5" hidden="1" outlineLevel="1">
      <c r="A1014" s="497"/>
      <c r="B1014" s="319"/>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388"/>
      <c r="Z1014" s="388"/>
      <c r="AA1014" s="388"/>
      <c r="AB1014" s="388"/>
      <c r="AC1014" s="388"/>
      <c r="AD1014" s="388"/>
      <c r="AE1014" s="388"/>
      <c r="AF1014" s="388"/>
      <c r="AG1014" s="388"/>
      <c r="AH1014" s="388"/>
      <c r="AI1014" s="388"/>
      <c r="AJ1014" s="388"/>
      <c r="AK1014" s="388"/>
      <c r="AL1014" s="388"/>
      <c r="AM1014" s="305"/>
    </row>
    <row r="1015" spans="1:39" ht="15.5" hidden="1" outlineLevel="1">
      <c r="A1015" s="497">
        <v>20</v>
      </c>
      <c r="B1015" s="402"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00"/>
      <c r="Z1015" s="386"/>
      <c r="AA1015" s="386"/>
      <c r="AB1015" s="386"/>
      <c r="AC1015" s="386"/>
      <c r="AD1015" s="386"/>
      <c r="AE1015" s="386"/>
      <c r="AF1015" s="391"/>
      <c r="AG1015" s="391"/>
      <c r="AH1015" s="391"/>
      <c r="AI1015" s="391"/>
      <c r="AJ1015" s="391"/>
      <c r="AK1015" s="391"/>
      <c r="AL1015" s="391"/>
      <c r="AM1015" s="295">
        <f>SUM(Y1015:AL1015)</f>
        <v>0</v>
      </c>
    </row>
    <row r="1016" spans="1:39" ht="15.5" hidden="1" outlineLevel="1">
      <c r="A1016" s="497"/>
      <c r="B1016" s="293" t="s">
        <v>346</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387">
        <f t="shared" ref="Y1016:AL1016" si="1999">Y1015</f>
        <v>0</v>
      </c>
      <c r="Z1016" s="387">
        <f t="shared" si="1999"/>
        <v>0</v>
      </c>
      <c r="AA1016" s="387">
        <f t="shared" si="1999"/>
        <v>0</v>
      </c>
      <c r="AB1016" s="387">
        <f t="shared" si="1999"/>
        <v>0</v>
      </c>
      <c r="AC1016" s="387">
        <f t="shared" si="1999"/>
        <v>0</v>
      </c>
      <c r="AD1016" s="387">
        <f t="shared" si="1999"/>
        <v>0</v>
      </c>
      <c r="AE1016" s="387">
        <f t="shared" si="1999"/>
        <v>0</v>
      </c>
      <c r="AF1016" s="387">
        <f t="shared" si="1999"/>
        <v>0</v>
      </c>
      <c r="AG1016" s="387">
        <f t="shared" si="1999"/>
        <v>0</v>
      </c>
      <c r="AH1016" s="387">
        <f t="shared" si="1999"/>
        <v>0</v>
      </c>
      <c r="AI1016" s="387">
        <f t="shared" si="1999"/>
        <v>0</v>
      </c>
      <c r="AJ1016" s="387">
        <f t="shared" si="1999"/>
        <v>0</v>
      </c>
      <c r="AK1016" s="387">
        <f t="shared" si="1999"/>
        <v>0</v>
      </c>
      <c r="AL1016" s="387">
        <f t="shared" si="1999"/>
        <v>0</v>
      </c>
      <c r="AM1016" s="305"/>
    </row>
    <row r="1017" spans="1:39" ht="15.5" hidden="1" outlineLevel="1">
      <c r="A1017" s="497"/>
      <c r="B1017" s="320"/>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388"/>
      <c r="Z1017" s="388"/>
      <c r="AA1017" s="388"/>
      <c r="AB1017" s="388"/>
      <c r="AC1017" s="388"/>
      <c r="AD1017" s="388"/>
      <c r="AE1017" s="388"/>
      <c r="AF1017" s="388"/>
      <c r="AG1017" s="388"/>
      <c r="AH1017" s="388"/>
      <c r="AI1017" s="388"/>
      <c r="AJ1017" s="388"/>
      <c r="AK1017" s="388"/>
      <c r="AL1017" s="388"/>
      <c r="AM1017" s="305"/>
    </row>
    <row r="1018" spans="1:39" ht="15.5" hidden="1" outlineLevel="1">
      <c r="A1018" s="497"/>
      <c r="B1018" s="483" t="s">
        <v>502</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396"/>
      <c r="Z1018" s="399"/>
      <c r="AA1018" s="399"/>
      <c r="AB1018" s="399"/>
      <c r="AC1018" s="399"/>
      <c r="AD1018" s="399"/>
      <c r="AE1018" s="399"/>
      <c r="AF1018" s="399"/>
      <c r="AG1018" s="399"/>
      <c r="AH1018" s="399"/>
      <c r="AI1018" s="399"/>
      <c r="AJ1018" s="399"/>
      <c r="AK1018" s="399"/>
      <c r="AL1018" s="399"/>
      <c r="AM1018" s="305"/>
    </row>
    <row r="1019" spans="1:39" ht="15.5" hidden="1" outlineLevel="1">
      <c r="A1019" s="497"/>
      <c r="B1019" s="469" t="s">
        <v>498</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396"/>
      <c r="Z1019" s="399"/>
      <c r="AA1019" s="399"/>
      <c r="AB1019" s="399"/>
      <c r="AC1019" s="399"/>
      <c r="AD1019" s="399"/>
      <c r="AE1019" s="399"/>
      <c r="AF1019" s="399"/>
      <c r="AG1019" s="399"/>
      <c r="AH1019" s="399"/>
      <c r="AI1019" s="399"/>
      <c r="AJ1019" s="399"/>
      <c r="AK1019" s="399"/>
      <c r="AL1019" s="399"/>
      <c r="AM1019" s="305"/>
    </row>
    <row r="1020" spans="1:39" ht="15" hidden="1" customHeight="1" outlineLevel="1">
      <c r="A1020" s="497">
        <v>21</v>
      </c>
      <c r="B1020" s="402"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386"/>
      <c r="Z1020" s="386"/>
      <c r="AA1020" s="386"/>
      <c r="AB1020" s="386"/>
      <c r="AC1020" s="386"/>
      <c r="AD1020" s="386"/>
      <c r="AE1020" s="386"/>
      <c r="AF1020" s="386"/>
      <c r="AG1020" s="386"/>
      <c r="AH1020" s="386"/>
      <c r="AI1020" s="386"/>
      <c r="AJ1020" s="386"/>
      <c r="AK1020" s="386"/>
      <c r="AL1020" s="386"/>
      <c r="AM1020" s="295">
        <f>SUM(Y1020:AL1020)</f>
        <v>0</v>
      </c>
    </row>
    <row r="1021" spans="1:39" ht="15" hidden="1" customHeight="1" outlineLevel="1">
      <c r="A1021" s="497"/>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387">
        <f>Y1020</f>
        <v>0</v>
      </c>
      <c r="Z1021" s="387">
        <f t="shared" ref="Z1021" si="2000">Z1020</f>
        <v>0</v>
      </c>
      <c r="AA1021" s="387">
        <f t="shared" ref="AA1021" si="2001">AA1020</f>
        <v>0</v>
      </c>
      <c r="AB1021" s="387">
        <f t="shared" ref="AB1021" si="2002">AB1020</f>
        <v>0</v>
      </c>
      <c r="AC1021" s="387">
        <f t="shared" ref="AC1021" si="2003">AC1020</f>
        <v>0</v>
      </c>
      <c r="AD1021" s="387">
        <f t="shared" ref="AD1021" si="2004">AD1020</f>
        <v>0</v>
      </c>
      <c r="AE1021" s="387">
        <f t="shared" ref="AE1021" si="2005">AE1020</f>
        <v>0</v>
      </c>
      <c r="AF1021" s="387">
        <f t="shared" ref="AF1021" si="2006">AF1020</f>
        <v>0</v>
      </c>
      <c r="AG1021" s="387">
        <f t="shared" ref="AG1021" si="2007">AG1020</f>
        <v>0</v>
      </c>
      <c r="AH1021" s="387">
        <f t="shared" ref="AH1021" si="2008">AH1020</f>
        <v>0</v>
      </c>
      <c r="AI1021" s="387">
        <f t="shared" ref="AI1021" si="2009">AI1020</f>
        <v>0</v>
      </c>
      <c r="AJ1021" s="387">
        <f t="shared" ref="AJ1021" si="2010">AJ1020</f>
        <v>0</v>
      </c>
      <c r="AK1021" s="387">
        <f t="shared" ref="AK1021" si="2011">AK1020</f>
        <v>0</v>
      </c>
      <c r="AL1021" s="387">
        <f t="shared" ref="AL1021" si="2012">AL1020</f>
        <v>0</v>
      </c>
      <c r="AM1021" s="305"/>
    </row>
    <row r="1022" spans="1:39" ht="15" hidden="1" customHeight="1" outlineLevel="1">
      <c r="A1022" s="497"/>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396"/>
      <c r="Z1022" s="399"/>
      <c r="AA1022" s="399"/>
      <c r="AB1022" s="399"/>
      <c r="AC1022" s="399"/>
      <c r="AD1022" s="399"/>
      <c r="AE1022" s="399"/>
      <c r="AF1022" s="399"/>
      <c r="AG1022" s="399"/>
      <c r="AH1022" s="399"/>
      <c r="AI1022" s="399"/>
      <c r="AJ1022" s="399"/>
      <c r="AK1022" s="399"/>
      <c r="AL1022" s="399"/>
      <c r="AM1022" s="305"/>
    </row>
    <row r="1023" spans="1:39" ht="15" hidden="1" customHeight="1" outlineLevel="1">
      <c r="A1023" s="497">
        <v>22</v>
      </c>
      <c r="B1023" s="402"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386"/>
      <c r="Z1023" s="386"/>
      <c r="AA1023" s="386"/>
      <c r="AB1023" s="386"/>
      <c r="AC1023" s="386"/>
      <c r="AD1023" s="386"/>
      <c r="AE1023" s="386"/>
      <c r="AF1023" s="386"/>
      <c r="AG1023" s="386"/>
      <c r="AH1023" s="386"/>
      <c r="AI1023" s="386"/>
      <c r="AJ1023" s="386"/>
      <c r="AK1023" s="386"/>
      <c r="AL1023" s="386"/>
      <c r="AM1023" s="295">
        <f>SUM(Y1023:AL1023)</f>
        <v>0</v>
      </c>
    </row>
    <row r="1024" spans="1:39" ht="15" hidden="1" customHeight="1" outlineLevel="1">
      <c r="A1024" s="497"/>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387">
        <f>Y1023</f>
        <v>0</v>
      </c>
      <c r="Z1024" s="387">
        <f t="shared" ref="Z1024" si="2013">Z1023</f>
        <v>0</v>
      </c>
      <c r="AA1024" s="387">
        <f t="shared" ref="AA1024" si="2014">AA1023</f>
        <v>0</v>
      </c>
      <c r="AB1024" s="387">
        <f t="shared" ref="AB1024" si="2015">AB1023</f>
        <v>0</v>
      </c>
      <c r="AC1024" s="387">
        <f t="shared" ref="AC1024" si="2016">AC1023</f>
        <v>0</v>
      </c>
      <c r="AD1024" s="387">
        <f t="shared" ref="AD1024" si="2017">AD1023</f>
        <v>0</v>
      </c>
      <c r="AE1024" s="387">
        <f t="shared" ref="AE1024" si="2018">AE1023</f>
        <v>0</v>
      </c>
      <c r="AF1024" s="387">
        <f t="shared" ref="AF1024" si="2019">AF1023</f>
        <v>0</v>
      </c>
      <c r="AG1024" s="387">
        <f t="shared" ref="AG1024" si="2020">AG1023</f>
        <v>0</v>
      </c>
      <c r="AH1024" s="387">
        <f t="shared" ref="AH1024" si="2021">AH1023</f>
        <v>0</v>
      </c>
      <c r="AI1024" s="387">
        <f t="shared" ref="AI1024" si="2022">AI1023</f>
        <v>0</v>
      </c>
      <c r="AJ1024" s="387">
        <f t="shared" ref="AJ1024" si="2023">AJ1023</f>
        <v>0</v>
      </c>
      <c r="AK1024" s="387">
        <f t="shared" ref="AK1024" si="2024">AK1023</f>
        <v>0</v>
      </c>
      <c r="AL1024" s="387">
        <f t="shared" ref="AL1024" si="2025">AL1023</f>
        <v>0</v>
      </c>
      <c r="AM1024" s="305"/>
    </row>
    <row r="1025" spans="1:39" ht="15" hidden="1" customHeight="1" outlineLevel="1">
      <c r="A1025" s="497"/>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396"/>
      <c r="Z1025" s="399"/>
      <c r="AA1025" s="399"/>
      <c r="AB1025" s="399"/>
      <c r="AC1025" s="399"/>
      <c r="AD1025" s="399"/>
      <c r="AE1025" s="399"/>
      <c r="AF1025" s="399"/>
      <c r="AG1025" s="399"/>
      <c r="AH1025" s="399"/>
      <c r="AI1025" s="399"/>
      <c r="AJ1025" s="399"/>
      <c r="AK1025" s="399"/>
      <c r="AL1025" s="399"/>
      <c r="AM1025" s="305"/>
    </row>
    <row r="1026" spans="1:39" ht="15" hidden="1" customHeight="1" outlineLevel="1">
      <c r="A1026" s="497">
        <v>23</v>
      </c>
      <c r="B1026" s="402"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386"/>
      <c r="Z1026" s="386"/>
      <c r="AA1026" s="386"/>
      <c r="AB1026" s="386"/>
      <c r="AC1026" s="386"/>
      <c r="AD1026" s="386"/>
      <c r="AE1026" s="386"/>
      <c r="AF1026" s="386"/>
      <c r="AG1026" s="386"/>
      <c r="AH1026" s="386"/>
      <c r="AI1026" s="386"/>
      <c r="AJ1026" s="386"/>
      <c r="AK1026" s="386"/>
      <c r="AL1026" s="386"/>
      <c r="AM1026" s="295">
        <f>SUM(Y1026:AL1026)</f>
        <v>0</v>
      </c>
    </row>
    <row r="1027" spans="1:39" ht="15" hidden="1" customHeight="1" outlineLevel="1">
      <c r="A1027" s="497"/>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387">
        <f>Y1026</f>
        <v>0</v>
      </c>
      <c r="Z1027" s="387">
        <f t="shared" ref="Z1027" si="2026">Z1026</f>
        <v>0</v>
      </c>
      <c r="AA1027" s="387">
        <f t="shared" ref="AA1027" si="2027">AA1026</f>
        <v>0</v>
      </c>
      <c r="AB1027" s="387">
        <f t="shared" ref="AB1027" si="2028">AB1026</f>
        <v>0</v>
      </c>
      <c r="AC1027" s="387">
        <f t="shared" ref="AC1027" si="2029">AC1026</f>
        <v>0</v>
      </c>
      <c r="AD1027" s="387">
        <f t="shared" ref="AD1027" si="2030">AD1026</f>
        <v>0</v>
      </c>
      <c r="AE1027" s="387">
        <f t="shared" ref="AE1027" si="2031">AE1026</f>
        <v>0</v>
      </c>
      <c r="AF1027" s="387">
        <f t="shared" ref="AF1027" si="2032">AF1026</f>
        <v>0</v>
      </c>
      <c r="AG1027" s="387">
        <f t="shared" ref="AG1027" si="2033">AG1026</f>
        <v>0</v>
      </c>
      <c r="AH1027" s="387">
        <f t="shared" ref="AH1027" si="2034">AH1026</f>
        <v>0</v>
      </c>
      <c r="AI1027" s="387">
        <f t="shared" ref="AI1027" si="2035">AI1026</f>
        <v>0</v>
      </c>
      <c r="AJ1027" s="387">
        <f t="shared" ref="AJ1027" si="2036">AJ1026</f>
        <v>0</v>
      </c>
      <c r="AK1027" s="387">
        <f t="shared" ref="AK1027" si="2037">AK1026</f>
        <v>0</v>
      </c>
      <c r="AL1027" s="387">
        <f t="shared" ref="AL1027" si="2038">AL1026</f>
        <v>0</v>
      </c>
      <c r="AM1027" s="305"/>
    </row>
    <row r="1028" spans="1:39" ht="15" hidden="1" customHeight="1" outlineLevel="1">
      <c r="A1028" s="497"/>
      <c r="B1028" s="404"/>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396"/>
      <c r="Z1028" s="399"/>
      <c r="AA1028" s="399"/>
      <c r="AB1028" s="399"/>
      <c r="AC1028" s="399"/>
      <c r="AD1028" s="399"/>
      <c r="AE1028" s="399"/>
      <c r="AF1028" s="399"/>
      <c r="AG1028" s="399"/>
      <c r="AH1028" s="399"/>
      <c r="AI1028" s="399"/>
      <c r="AJ1028" s="399"/>
      <c r="AK1028" s="399"/>
      <c r="AL1028" s="399"/>
      <c r="AM1028" s="305"/>
    </row>
    <row r="1029" spans="1:39" ht="15" hidden="1" customHeight="1" outlineLevel="1">
      <c r="A1029" s="497">
        <v>24</v>
      </c>
      <c r="B1029" s="402"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386"/>
      <c r="Z1029" s="386"/>
      <c r="AA1029" s="386"/>
      <c r="AB1029" s="386"/>
      <c r="AC1029" s="386"/>
      <c r="AD1029" s="386"/>
      <c r="AE1029" s="386"/>
      <c r="AF1029" s="386"/>
      <c r="AG1029" s="386"/>
      <c r="AH1029" s="386"/>
      <c r="AI1029" s="386"/>
      <c r="AJ1029" s="386"/>
      <c r="AK1029" s="386"/>
      <c r="AL1029" s="386"/>
      <c r="AM1029" s="295">
        <f>SUM(Y1029:AL1029)</f>
        <v>0</v>
      </c>
    </row>
    <row r="1030" spans="1:39" ht="15" hidden="1" customHeight="1" outlineLevel="1">
      <c r="A1030" s="497"/>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387">
        <f>Y1029</f>
        <v>0</v>
      </c>
      <c r="Z1030" s="387">
        <f t="shared" ref="Z1030" si="2039">Z1029</f>
        <v>0</v>
      </c>
      <c r="AA1030" s="387">
        <f t="shared" ref="AA1030" si="2040">AA1029</f>
        <v>0</v>
      </c>
      <c r="AB1030" s="387">
        <f t="shared" ref="AB1030" si="2041">AB1029</f>
        <v>0</v>
      </c>
      <c r="AC1030" s="387">
        <f t="shared" ref="AC1030" si="2042">AC1029</f>
        <v>0</v>
      </c>
      <c r="AD1030" s="387">
        <f t="shared" ref="AD1030" si="2043">AD1029</f>
        <v>0</v>
      </c>
      <c r="AE1030" s="387">
        <f t="shared" ref="AE1030" si="2044">AE1029</f>
        <v>0</v>
      </c>
      <c r="AF1030" s="387">
        <f t="shared" ref="AF1030" si="2045">AF1029</f>
        <v>0</v>
      </c>
      <c r="AG1030" s="387">
        <f t="shared" ref="AG1030" si="2046">AG1029</f>
        <v>0</v>
      </c>
      <c r="AH1030" s="387">
        <f t="shared" ref="AH1030" si="2047">AH1029</f>
        <v>0</v>
      </c>
      <c r="AI1030" s="387">
        <f t="shared" ref="AI1030" si="2048">AI1029</f>
        <v>0</v>
      </c>
      <c r="AJ1030" s="387">
        <f t="shared" ref="AJ1030" si="2049">AJ1029</f>
        <v>0</v>
      </c>
      <c r="AK1030" s="387">
        <f t="shared" ref="AK1030" si="2050">AK1029</f>
        <v>0</v>
      </c>
      <c r="AL1030" s="387">
        <f t="shared" ref="AL1030" si="2051">AL1029</f>
        <v>0</v>
      </c>
      <c r="AM1030" s="305"/>
    </row>
    <row r="1031" spans="1:39" ht="15" hidden="1" customHeight="1" outlineLevel="1">
      <c r="A1031" s="497"/>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388"/>
      <c r="Z1031" s="399"/>
      <c r="AA1031" s="399"/>
      <c r="AB1031" s="399"/>
      <c r="AC1031" s="399"/>
      <c r="AD1031" s="399"/>
      <c r="AE1031" s="399"/>
      <c r="AF1031" s="399"/>
      <c r="AG1031" s="399"/>
      <c r="AH1031" s="399"/>
      <c r="AI1031" s="399"/>
      <c r="AJ1031" s="399"/>
      <c r="AK1031" s="399"/>
      <c r="AL1031" s="399"/>
      <c r="AM1031" s="305"/>
    </row>
    <row r="1032" spans="1:39" ht="15" hidden="1" customHeight="1" outlineLevel="1">
      <c r="A1032" s="497"/>
      <c r="B1032" s="287" t="s">
        <v>499</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388"/>
      <c r="Z1032" s="399"/>
      <c r="AA1032" s="399"/>
      <c r="AB1032" s="399"/>
      <c r="AC1032" s="399"/>
      <c r="AD1032" s="399"/>
      <c r="AE1032" s="399"/>
      <c r="AF1032" s="399"/>
      <c r="AG1032" s="399"/>
      <c r="AH1032" s="399"/>
      <c r="AI1032" s="399"/>
      <c r="AJ1032" s="399"/>
      <c r="AK1032" s="399"/>
      <c r="AL1032" s="399"/>
      <c r="AM1032" s="305"/>
    </row>
    <row r="1033" spans="1:39" ht="15" hidden="1" customHeight="1" outlineLevel="1">
      <c r="A1033" s="497">
        <v>25</v>
      </c>
      <c r="B1033" s="402"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00"/>
      <c r="Z1033" s="391"/>
      <c r="AA1033" s="391"/>
      <c r="AB1033" s="391"/>
      <c r="AC1033" s="391"/>
      <c r="AD1033" s="391"/>
      <c r="AE1033" s="391"/>
      <c r="AF1033" s="391"/>
      <c r="AG1033" s="391"/>
      <c r="AH1033" s="391"/>
      <c r="AI1033" s="391"/>
      <c r="AJ1033" s="391"/>
      <c r="AK1033" s="391"/>
      <c r="AL1033" s="391"/>
      <c r="AM1033" s="295">
        <f>SUM(Y1033:AL1033)</f>
        <v>0</v>
      </c>
    </row>
    <row r="1034" spans="1:39" ht="15" hidden="1" customHeight="1" outlineLevel="1">
      <c r="A1034" s="497"/>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387">
        <f>Y1033</f>
        <v>0</v>
      </c>
      <c r="Z1034" s="387">
        <f t="shared" ref="Z1034" si="2052">Z1033</f>
        <v>0</v>
      </c>
      <c r="AA1034" s="387">
        <f t="shared" ref="AA1034" si="2053">AA1033</f>
        <v>0</v>
      </c>
      <c r="AB1034" s="387">
        <f t="shared" ref="AB1034" si="2054">AB1033</f>
        <v>0</v>
      </c>
      <c r="AC1034" s="387">
        <f t="shared" ref="AC1034" si="2055">AC1033</f>
        <v>0</v>
      </c>
      <c r="AD1034" s="387">
        <f t="shared" ref="AD1034" si="2056">AD1033</f>
        <v>0</v>
      </c>
      <c r="AE1034" s="387">
        <f t="shared" ref="AE1034" si="2057">AE1033</f>
        <v>0</v>
      </c>
      <c r="AF1034" s="387">
        <f t="shared" ref="AF1034" si="2058">AF1033</f>
        <v>0</v>
      </c>
      <c r="AG1034" s="387">
        <f t="shared" ref="AG1034" si="2059">AG1033</f>
        <v>0</v>
      </c>
      <c r="AH1034" s="387">
        <f t="shared" ref="AH1034" si="2060">AH1033</f>
        <v>0</v>
      </c>
      <c r="AI1034" s="387">
        <f t="shared" ref="AI1034" si="2061">AI1033</f>
        <v>0</v>
      </c>
      <c r="AJ1034" s="387">
        <f t="shared" ref="AJ1034" si="2062">AJ1033</f>
        <v>0</v>
      </c>
      <c r="AK1034" s="387">
        <f t="shared" ref="AK1034" si="2063">AK1033</f>
        <v>0</v>
      </c>
      <c r="AL1034" s="387">
        <f t="shared" ref="AL1034" si="2064">AL1033</f>
        <v>0</v>
      </c>
      <c r="AM1034" s="305"/>
    </row>
    <row r="1035" spans="1:39" ht="15" hidden="1" customHeight="1" outlineLevel="1">
      <c r="A1035" s="497"/>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388"/>
      <c r="Z1035" s="399"/>
      <c r="AA1035" s="399"/>
      <c r="AB1035" s="399"/>
      <c r="AC1035" s="399"/>
      <c r="AD1035" s="399"/>
      <c r="AE1035" s="399"/>
      <c r="AF1035" s="399"/>
      <c r="AG1035" s="399"/>
      <c r="AH1035" s="399"/>
      <c r="AI1035" s="399"/>
      <c r="AJ1035" s="399"/>
      <c r="AK1035" s="399"/>
      <c r="AL1035" s="399"/>
      <c r="AM1035" s="305"/>
    </row>
    <row r="1036" spans="1:39" ht="15" hidden="1" customHeight="1" outlineLevel="1">
      <c r="A1036" s="497">
        <v>26</v>
      </c>
      <c r="B1036" s="402"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00"/>
      <c r="Z1036" s="391"/>
      <c r="AA1036" s="391"/>
      <c r="AB1036" s="391"/>
      <c r="AC1036" s="391"/>
      <c r="AD1036" s="391"/>
      <c r="AE1036" s="391"/>
      <c r="AF1036" s="391"/>
      <c r="AG1036" s="391"/>
      <c r="AH1036" s="391"/>
      <c r="AI1036" s="391"/>
      <c r="AJ1036" s="391"/>
      <c r="AK1036" s="391"/>
      <c r="AL1036" s="391"/>
      <c r="AM1036" s="295">
        <f>SUM(Y1036:AL1036)</f>
        <v>0</v>
      </c>
    </row>
    <row r="1037" spans="1:39" ht="15" hidden="1" customHeight="1" outlineLevel="1">
      <c r="A1037" s="497"/>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387">
        <f>Y1036</f>
        <v>0</v>
      </c>
      <c r="Z1037" s="387">
        <f t="shared" ref="Z1037" si="2065">Z1036</f>
        <v>0</v>
      </c>
      <c r="AA1037" s="387">
        <f t="shared" ref="AA1037" si="2066">AA1036</f>
        <v>0</v>
      </c>
      <c r="AB1037" s="387">
        <f t="shared" ref="AB1037" si="2067">AB1036</f>
        <v>0</v>
      </c>
      <c r="AC1037" s="387">
        <f t="shared" ref="AC1037" si="2068">AC1036</f>
        <v>0</v>
      </c>
      <c r="AD1037" s="387">
        <f t="shared" ref="AD1037" si="2069">AD1036</f>
        <v>0</v>
      </c>
      <c r="AE1037" s="387">
        <f t="shared" ref="AE1037" si="2070">AE1036</f>
        <v>0</v>
      </c>
      <c r="AF1037" s="387">
        <f t="shared" ref="AF1037" si="2071">AF1036</f>
        <v>0</v>
      </c>
      <c r="AG1037" s="387">
        <f t="shared" ref="AG1037" si="2072">AG1036</f>
        <v>0</v>
      </c>
      <c r="AH1037" s="387">
        <f t="shared" ref="AH1037" si="2073">AH1036</f>
        <v>0</v>
      </c>
      <c r="AI1037" s="387">
        <f t="shared" ref="AI1037" si="2074">AI1036</f>
        <v>0</v>
      </c>
      <c r="AJ1037" s="387">
        <f t="shared" ref="AJ1037" si="2075">AJ1036</f>
        <v>0</v>
      </c>
      <c r="AK1037" s="387">
        <f t="shared" ref="AK1037" si="2076">AK1036</f>
        <v>0</v>
      </c>
      <c r="AL1037" s="387">
        <f t="shared" ref="AL1037" si="2077">AL1036</f>
        <v>0</v>
      </c>
      <c r="AM1037" s="305"/>
    </row>
    <row r="1038" spans="1:39" ht="15" hidden="1" customHeight="1" outlineLevel="1">
      <c r="A1038" s="497"/>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388"/>
      <c r="Z1038" s="399"/>
      <c r="AA1038" s="399"/>
      <c r="AB1038" s="399"/>
      <c r="AC1038" s="399"/>
      <c r="AD1038" s="399"/>
      <c r="AE1038" s="399"/>
      <c r="AF1038" s="399"/>
      <c r="AG1038" s="399"/>
      <c r="AH1038" s="399"/>
      <c r="AI1038" s="399"/>
      <c r="AJ1038" s="399"/>
      <c r="AK1038" s="399"/>
      <c r="AL1038" s="399"/>
      <c r="AM1038" s="305"/>
    </row>
    <row r="1039" spans="1:39" ht="15" hidden="1" customHeight="1" outlineLevel="1">
      <c r="A1039" s="497">
        <v>27</v>
      </c>
      <c r="B1039" s="402"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00"/>
      <c r="Z1039" s="391"/>
      <c r="AA1039" s="391"/>
      <c r="AB1039" s="391"/>
      <c r="AC1039" s="391"/>
      <c r="AD1039" s="391"/>
      <c r="AE1039" s="391"/>
      <c r="AF1039" s="391"/>
      <c r="AG1039" s="391"/>
      <c r="AH1039" s="391"/>
      <c r="AI1039" s="391"/>
      <c r="AJ1039" s="391"/>
      <c r="AK1039" s="391"/>
      <c r="AL1039" s="391"/>
      <c r="AM1039" s="295">
        <f>SUM(Y1039:AL1039)</f>
        <v>0</v>
      </c>
    </row>
    <row r="1040" spans="1:39" ht="15" hidden="1" customHeight="1" outlineLevel="1">
      <c r="A1040" s="497"/>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387">
        <f>Y1039</f>
        <v>0</v>
      </c>
      <c r="Z1040" s="387">
        <f t="shared" ref="Z1040" si="2078">Z1039</f>
        <v>0</v>
      </c>
      <c r="AA1040" s="387">
        <f t="shared" ref="AA1040" si="2079">AA1039</f>
        <v>0</v>
      </c>
      <c r="AB1040" s="387">
        <f t="shared" ref="AB1040" si="2080">AB1039</f>
        <v>0</v>
      </c>
      <c r="AC1040" s="387">
        <f t="shared" ref="AC1040" si="2081">AC1039</f>
        <v>0</v>
      </c>
      <c r="AD1040" s="387">
        <f t="shared" ref="AD1040" si="2082">AD1039</f>
        <v>0</v>
      </c>
      <c r="AE1040" s="387">
        <f t="shared" ref="AE1040" si="2083">AE1039</f>
        <v>0</v>
      </c>
      <c r="AF1040" s="387">
        <f t="shared" ref="AF1040" si="2084">AF1039</f>
        <v>0</v>
      </c>
      <c r="AG1040" s="387">
        <f t="shared" ref="AG1040" si="2085">AG1039</f>
        <v>0</v>
      </c>
      <c r="AH1040" s="387">
        <f t="shared" ref="AH1040" si="2086">AH1039</f>
        <v>0</v>
      </c>
      <c r="AI1040" s="387">
        <f t="shared" ref="AI1040" si="2087">AI1039</f>
        <v>0</v>
      </c>
      <c r="AJ1040" s="387">
        <f t="shared" ref="AJ1040" si="2088">AJ1039</f>
        <v>0</v>
      </c>
      <c r="AK1040" s="387">
        <f t="shared" ref="AK1040" si="2089">AK1039</f>
        <v>0</v>
      </c>
      <c r="AL1040" s="387">
        <f t="shared" ref="AL1040" si="2090">AL1039</f>
        <v>0</v>
      </c>
      <c r="AM1040" s="305"/>
    </row>
    <row r="1041" spans="1:39" ht="15" hidden="1" customHeight="1" outlineLevel="1">
      <c r="A1041" s="497"/>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388"/>
      <c r="Z1041" s="399"/>
      <c r="AA1041" s="399"/>
      <c r="AB1041" s="399"/>
      <c r="AC1041" s="399"/>
      <c r="AD1041" s="399"/>
      <c r="AE1041" s="399"/>
      <c r="AF1041" s="399"/>
      <c r="AG1041" s="399"/>
      <c r="AH1041" s="399"/>
      <c r="AI1041" s="399"/>
      <c r="AJ1041" s="399"/>
      <c r="AK1041" s="399"/>
      <c r="AL1041" s="399"/>
      <c r="AM1041" s="305"/>
    </row>
    <row r="1042" spans="1:39" ht="15" hidden="1" customHeight="1" outlineLevel="1">
      <c r="A1042" s="497">
        <v>28</v>
      </c>
      <c r="B1042" s="402"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00"/>
      <c r="Z1042" s="391"/>
      <c r="AA1042" s="391"/>
      <c r="AB1042" s="391"/>
      <c r="AC1042" s="391"/>
      <c r="AD1042" s="391"/>
      <c r="AE1042" s="391"/>
      <c r="AF1042" s="391"/>
      <c r="AG1042" s="391"/>
      <c r="AH1042" s="391"/>
      <c r="AI1042" s="391"/>
      <c r="AJ1042" s="391"/>
      <c r="AK1042" s="391"/>
      <c r="AL1042" s="391"/>
      <c r="AM1042" s="295">
        <f>SUM(Y1042:AL1042)</f>
        <v>0</v>
      </c>
    </row>
    <row r="1043" spans="1:39" ht="15" hidden="1" customHeight="1" outlineLevel="1">
      <c r="A1043" s="497"/>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387">
        <f>Y1042</f>
        <v>0</v>
      </c>
      <c r="Z1043" s="387">
        <f>Z1042</f>
        <v>0</v>
      </c>
      <c r="AA1043" s="387">
        <f t="shared" ref="AA1043" si="2091">AA1042</f>
        <v>0</v>
      </c>
      <c r="AB1043" s="387">
        <f t="shared" ref="AB1043" si="2092">AB1042</f>
        <v>0</v>
      </c>
      <c r="AC1043" s="387">
        <f t="shared" ref="AC1043" si="2093">AC1042</f>
        <v>0</v>
      </c>
      <c r="AD1043" s="387">
        <f t="shared" ref="AD1043" si="2094">AD1042</f>
        <v>0</v>
      </c>
      <c r="AE1043" s="387">
        <f>AE1042</f>
        <v>0</v>
      </c>
      <c r="AF1043" s="387">
        <f t="shared" ref="AF1043" si="2095">AF1042</f>
        <v>0</v>
      </c>
      <c r="AG1043" s="387">
        <f t="shared" ref="AG1043" si="2096">AG1042</f>
        <v>0</v>
      </c>
      <c r="AH1043" s="387">
        <f t="shared" ref="AH1043" si="2097">AH1042</f>
        <v>0</v>
      </c>
      <c r="AI1043" s="387">
        <f t="shared" ref="AI1043" si="2098">AI1042</f>
        <v>0</v>
      </c>
      <c r="AJ1043" s="387">
        <f t="shared" ref="AJ1043" si="2099">AJ1042</f>
        <v>0</v>
      </c>
      <c r="AK1043" s="387">
        <f t="shared" ref="AK1043" si="2100">AK1042</f>
        <v>0</v>
      </c>
      <c r="AL1043" s="387">
        <f t="shared" ref="AL1043" si="2101">AL1042</f>
        <v>0</v>
      </c>
      <c r="AM1043" s="305"/>
    </row>
    <row r="1044" spans="1:39" ht="15" hidden="1" customHeight="1" outlineLevel="1">
      <c r="A1044" s="497"/>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388"/>
      <c r="Z1044" s="399"/>
      <c r="AA1044" s="399"/>
      <c r="AB1044" s="399"/>
      <c r="AC1044" s="399"/>
      <c r="AD1044" s="399"/>
      <c r="AE1044" s="399"/>
      <c r="AF1044" s="399"/>
      <c r="AG1044" s="399"/>
      <c r="AH1044" s="399"/>
      <c r="AI1044" s="399"/>
      <c r="AJ1044" s="399"/>
      <c r="AK1044" s="399"/>
      <c r="AL1044" s="399"/>
      <c r="AM1044" s="305"/>
    </row>
    <row r="1045" spans="1:39" ht="15" hidden="1" customHeight="1" outlineLevel="1">
      <c r="A1045" s="497">
        <v>29</v>
      </c>
      <c r="B1045" s="402"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00"/>
      <c r="Z1045" s="391"/>
      <c r="AA1045" s="391"/>
      <c r="AB1045" s="391"/>
      <c r="AC1045" s="391"/>
      <c r="AD1045" s="391"/>
      <c r="AE1045" s="391"/>
      <c r="AF1045" s="391"/>
      <c r="AG1045" s="391"/>
      <c r="AH1045" s="391"/>
      <c r="AI1045" s="391"/>
      <c r="AJ1045" s="391"/>
      <c r="AK1045" s="391"/>
      <c r="AL1045" s="391"/>
      <c r="AM1045" s="295">
        <f>SUM(Y1045:AL1045)</f>
        <v>0</v>
      </c>
    </row>
    <row r="1046" spans="1:39" ht="15" hidden="1" customHeight="1" outlineLevel="1">
      <c r="A1046" s="497"/>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387">
        <f>Y1045</f>
        <v>0</v>
      </c>
      <c r="Z1046" s="387">
        <f t="shared" ref="Z1046" si="2102">Z1045</f>
        <v>0</v>
      </c>
      <c r="AA1046" s="387">
        <f t="shared" ref="AA1046" si="2103">AA1045</f>
        <v>0</v>
      </c>
      <c r="AB1046" s="387">
        <f t="shared" ref="AB1046" si="2104">AB1045</f>
        <v>0</v>
      </c>
      <c r="AC1046" s="387">
        <f t="shared" ref="AC1046" si="2105">AC1045</f>
        <v>0</v>
      </c>
      <c r="AD1046" s="387">
        <f t="shared" ref="AD1046" si="2106">AD1045</f>
        <v>0</v>
      </c>
      <c r="AE1046" s="387">
        <f t="shared" ref="AE1046" si="2107">AE1045</f>
        <v>0</v>
      </c>
      <c r="AF1046" s="387">
        <f t="shared" ref="AF1046" si="2108">AF1045</f>
        <v>0</v>
      </c>
      <c r="AG1046" s="387">
        <f t="shared" ref="AG1046" si="2109">AG1045</f>
        <v>0</v>
      </c>
      <c r="AH1046" s="387">
        <f t="shared" ref="AH1046" si="2110">AH1045</f>
        <v>0</v>
      </c>
      <c r="AI1046" s="387">
        <f t="shared" ref="AI1046" si="2111">AI1045</f>
        <v>0</v>
      </c>
      <c r="AJ1046" s="387">
        <f t="shared" ref="AJ1046" si="2112">AJ1045</f>
        <v>0</v>
      </c>
      <c r="AK1046" s="387">
        <f t="shared" ref="AK1046" si="2113">AK1045</f>
        <v>0</v>
      </c>
      <c r="AL1046" s="387">
        <f t="shared" ref="AL1046" si="2114">AL1045</f>
        <v>0</v>
      </c>
      <c r="AM1046" s="305"/>
    </row>
    <row r="1047" spans="1:39" ht="15" hidden="1" customHeight="1" outlineLevel="1">
      <c r="A1047" s="497"/>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388"/>
      <c r="Z1047" s="399"/>
      <c r="AA1047" s="399"/>
      <c r="AB1047" s="399"/>
      <c r="AC1047" s="399"/>
      <c r="AD1047" s="399"/>
      <c r="AE1047" s="399"/>
      <c r="AF1047" s="399"/>
      <c r="AG1047" s="399"/>
      <c r="AH1047" s="399"/>
      <c r="AI1047" s="399"/>
      <c r="AJ1047" s="399"/>
      <c r="AK1047" s="399"/>
      <c r="AL1047" s="399"/>
      <c r="AM1047" s="305"/>
    </row>
    <row r="1048" spans="1:39" ht="15" hidden="1" customHeight="1" outlineLevel="1">
      <c r="A1048" s="497">
        <v>30</v>
      </c>
      <c r="B1048" s="402"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00"/>
      <c r="Z1048" s="391"/>
      <c r="AA1048" s="391"/>
      <c r="AB1048" s="391"/>
      <c r="AC1048" s="391"/>
      <c r="AD1048" s="391"/>
      <c r="AE1048" s="391"/>
      <c r="AF1048" s="391"/>
      <c r="AG1048" s="391"/>
      <c r="AH1048" s="391"/>
      <c r="AI1048" s="391"/>
      <c r="AJ1048" s="391"/>
      <c r="AK1048" s="391"/>
      <c r="AL1048" s="391"/>
      <c r="AM1048" s="295">
        <f>SUM(Y1048:AL1048)</f>
        <v>0</v>
      </c>
    </row>
    <row r="1049" spans="1:39" ht="15" hidden="1" customHeight="1" outlineLevel="1">
      <c r="A1049" s="497"/>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387">
        <f>Y1048</f>
        <v>0</v>
      </c>
      <c r="Z1049" s="387">
        <f t="shared" ref="Z1049" si="2115">Z1048</f>
        <v>0</v>
      </c>
      <c r="AA1049" s="387">
        <f t="shared" ref="AA1049" si="2116">AA1048</f>
        <v>0</v>
      </c>
      <c r="AB1049" s="387">
        <f t="shared" ref="AB1049" si="2117">AB1048</f>
        <v>0</v>
      </c>
      <c r="AC1049" s="387">
        <f t="shared" ref="AC1049" si="2118">AC1048</f>
        <v>0</v>
      </c>
      <c r="AD1049" s="387">
        <f t="shared" ref="AD1049" si="2119">AD1048</f>
        <v>0</v>
      </c>
      <c r="AE1049" s="387">
        <f t="shared" ref="AE1049" si="2120">AE1048</f>
        <v>0</v>
      </c>
      <c r="AF1049" s="387">
        <f t="shared" ref="AF1049" si="2121">AF1048</f>
        <v>0</v>
      </c>
      <c r="AG1049" s="387">
        <f t="shared" ref="AG1049" si="2122">AG1048</f>
        <v>0</v>
      </c>
      <c r="AH1049" s="387">
        <f t="shared" ref="AH1049" si="2123">AH1048</f>
        <v>0</v>
      </c>
      <c r="AI1049" s="387">
        <f t="shared" ref="AI1049" si="2124">AI1048</f>
        <v>0</v>
      </c>
      <c r="AJ1049" s="387">
        <f t="shared" ref="AJ1049" si="2125">AJ1048</f>
        <v>0</v>
      </c>
      <c r="AK1049" s="387">
        <f t="shared" ref="AK1049" si="2126">AK1048</f>
        <v>0</v>
      </c>
      <c r="AL1049" s="387">
        <f t="shared" ref="AL1049" si="2127">AL1048</f>
        <v>0</v>
      </c>
      <c r="AM1049" s="305"/>
    </row>
    <row r="1050" spans="1:39" ht="15" hidden="1" customHeight="1" outlineLevel="1">
      <c r="A1050" s="497"/>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388"/>
      <c r="Z1050" s="399"/>
      <c r="AA1050" s="399"/>
      <c r="AB1050" s="399"/>
      <c r="AC1050" s="399"/>
      <c r="AD1050" s="399"/>
      <c r="AE1050" s="399"/>
      <c r="AF1050" s="399"/>
      <c r="AG1050" s="399"/>
      <c r="AH1050" s="399"/>
      <c r="AI1050" s="399"/>
      <c r="AJ1050" s="399"/>
      <c r="AK1050" s="399"/>
      <c r="AL1050" s="399"/>
      <c r="AM1050" s="305"/>
    </row>
    <row r="1051" spans="1:39" ht="15" hidden="1" customHeight="1" outlineLevel="1">
      <c r="A1051" s="497">
        <v>31</v>
      </c>
      <c r="B1051" s="402"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00"/>
      <c r="Z1051" s="391"/>
      <c r="AA1051" s="391"/>
      <c r="AB1051" s="391"/>
      <c r="AC1051" s="391"/>
      <c r="AD1051" s="391"/>
      <c r="AE1051" s="391"/>
      <c r="AF1051" s="391"/>
      <c r="AG1051" s="391"/>
      <c r="AH1051" s="391"/>
      <c r="AI1051" s="391"/>
      <c r="AJ1051" s="391"/>
      <c r="AK1051" s="391"/>
      <c r="AL1051" s="391"/>
      <c r="AM1051" s="295">
        <f>SUM(Y1051:AL1051)</f>
        <v>0</v>
      </c>
    </row>
    <row r="1052" spans="1:39" ht="15" hidden="1" customHeight="1" outlineLevel="1">
      <c r="A1052" s="497"/>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387">
        <f>Y1051</f>
        <v>0</v>
      </c>
      <c r="Z1052" s="387">
        <f t="shared" ref="Z1052" si="2128">Z1051</f>
        <v>0</v>
      </c>
      <c r="AA1052" s="387">
        <f t="shared" ref="AA1052" si="2129">AA1051</f>
        <v>0</v>
      </c>
      <c r="AB1052" s="387">
        <f t="shared" ref="AB1052" si="2130">AB1051</f>
        <v>0</v>
      </c>
      <c r="AC1052" s="387">
        <f t="shared" ref="AC1052" si="2131">AC1051</f>
        <v>0</v>
      </c>
      <c r="AD1052" s="387">
        <f t="shared" ref="AD1052" si="2132">AD1051</f>
        <v>0</v>
      </c>
      <c r="AE1052" s="387">
        <f t="shared" ref="AE1052" si="2133">AE1051</f>
        <v>0</v>
      </c>
      <c r="AF1052" s="387">
        <f t="shared" ref="AF1052" si="2134">AF1051</f>
        <v>0</v>
      </c>
      <c r="AG1052" s="387">
        <f t="shared" ref="AG1052" si="2135">AG1051</f>
        <v>0</v>
      </c>
      <c r="AH1052" s="387">
        <f t="shared" ref="AH1052" si="2136">AH1051</f>
        <v>0</v>
      </c>
      <c r="AI1052" s="387">
        <f t="shared" ref="AI1052" si="2137">AI1051</f>
        <v>0</v>
      </c>
      <c r="AJ1052" s="387">
        <f t="shared" ref="AJ1052" si="2138">AJ1051</f>
        <v>0</v>
      </c>
      <c r="AK1052" s="387">
        <f t="shared" ref="AK1052" si="2139">AK1051</f>
        <v>0</v>
      </c>
      <c r="AL1052" s="387">
        <f t="shared" ref="AL1052" si="2140">AL1051</f>
        <v>0</v>
      </c>
      <c r="AM1052" s="305"/>
    </row>
    <row r="1053" spans="1:39" ht="15" hidden="1" customHeight="1" outlineLevel="1">
      <c r="A1053" s="497"/>
      <c r="B1053" s="402"/>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388"/>
      <c r="Z1053" s="399"/>
      <c r="AA1053" s="399"/>
      <c r="AB1053" s="399"/>
      <c r="AC1053" s="399"/>
      <c r="AD1053" s="399"/>
      <c r="AE1053" s="399"/>
      <c r="AF1053" s="399"/>
      <c r="AG1053" s="399"/>
      <c r="AH1053" s="399"/>
      <c r="AI1053" s="399"/>
      <c r="AJ1053" s="399"/>
      <c r="AK1053" s="399"/>
      <c r="AL1053" s="399"/>
      <c r="AM1053" s="305"/>
    </row>
    <row r="1054" spans="1:39" ht="15" hidden="1" customHeight="1" outlineLevel="1">
      <c r="A1054" s="497">
        <v>32</v>
      </c>
      <c r="B1054" s="402"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00"/>
      <c r="Z1054" s="391"/>
      <c r="AA1054" s="391"/>
      <c r="AB1054" s="391"/>
      <c r="AC1054" s="391"/>
      <c r="AD1054" s="391"/>
      <c r="AE1054" s="391"/>
      <c r="AF1054" s="391"/>
      <c r="AG1054" s="391"/>
      <c r="AH1054" s="391"/>
      <c r="AI1054" s="391"/>
      <c r="AJ1054" s="391"/>
      <c r="AK1054" s="391"/>
      <c r="AL1054" s="391"/>
      <c r="AM1054" s="295">
        <f>SUM(Y1054:AL1054)</f>
        <v>0</v>
      </c>
    </row>
    <row r="1055" spans="1:39" ht="15" hidden="1" customHeight="1" outlineLevel="1">
      <c r="A1055" s="497"/>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387">
        <f>Y1054</f>
        <v>0</v>
      </c>
      <c r="Z1055" s="387">
        <f t="shared" ref="Z1055" si="2141">Z1054</f>
        <v>0</v>
      </c>
      <c r="AA1055" s="387">
        <f t="shared" ref="AA1055" si="2142">AA1054</f>
        <v>0</v>
      </c>
      <c r="AB1055" s="387">
        <f t="shared" ref="AB1055" si="2143">AB1054</f>
        <v>0</v>
      </c>
      <c r="AC1055" s="387">
        <f t="shared" ref="AC1055" si="2144">AC1054</f>
        <v>0</v>
      </c>
      <c r="AD1055" s="387">
        <f t="shared" ref="AD1055" si="2145">AD1054</f>
        <v>0</v>
      </c>
      <c r="AE1055" s="387">
        <f t="shared" ref="AE1055" si="2146">AE1054</f>
        <v>0</v>
      </c>
      <c r="AF1055" s="387">
        <f t="shared" ref="AF1055" si="2147">AF1054</f>
        <v>0</v>
      </c>
      <c r="AG1055" s="387">
        <f t="shared" ref="AG1055" si="2148">AG1054</f>
        <v>0</v>
      </c>
      <c r="AH1055" s="387">
        <f t="shared" ref="AH1055" si="2149">AH1054</f>
        <v>0</v>
      </c>
      <c r="AI1055" s="387">
        <f t="shared" ref="AI1055" si="2150">AI1054</f>
        <v>0</v>
      </c>
      <c r="AJ1055" s="387">
        <f t="shared" ref="AJ1055" si="2151">AJ1054</f>
        <v>0</v>
      </c>
      <c r="AK1055" s="387">
        <f t="shared" ref="AK1055" si="2152">AK1054</f>
        <v>0</v>
      </c>
      <c r="AL1055" s="387">
        <f t="shared" ref="AL1055" si="2153">AL1054</f>
        <v>0</v>
      </c>
      <c r="AM1055" s="305"/>
    </row>
    <row r="1056" spans="1:39" ht="15" hidden="1" customHeight="1" outlineLevel="1">
      <c r="A1056" s="497"/>
      <c r="B1056" s="402"/>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388"/>
      <c r="Z1056" s="399"/>
      <c r="AA1056" s="399"/>
      <c r="AB1056" s="399"/>
      <c r="AC1056" s="399"/>
      <c r="AD1056" s="399"/>
      <c r="AE1056" s="399"/>
      <c r="AF1056" s="399"/>
      <c r="AG1056" s="399"/>
      <c r="AH1056" s="399"/>
      <c r="AI1056" s="399"/>
      <c r="AJ1056" s="399"/>
      <c r="AK1056" s="399"/>
      <c r="AL1056" s="399"/>
      <c r="AM1056" s="305"/>
    </row>
    <row r="1057" spans="1:39" ht="15" hidden="1" customHeight="1" outlineLevel="1">
      <c r="A1057" s="497"/>
      <c r="B1057" s="287" t="s">
        <v>500</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388"/>
      <c r="Z1057" s="399"/>
      <c r="AA1057" s="399"/>
      <c r="AB1057" s="399"/>
      <c r="AC1057" s="399"/>
      <c r="AD1057" s="399"/>
      <c r="AE1057" s="399"/>
      <c r="AF1057" s="399"/>
      <c r="AG1057" s="399"/>
      <c r="AH1057" s="399"/>
      <c r="AI1057" s="399"/>
      <c r="AJ1057" s="399"/>
      <c r="AK1057" s="399"/>
      <c r="AL1057" s="399"/>
      <c r="AM1057" s="305"/>
    </row>
    <row r="1058" spans="1:39" ht="15" hidden="1" customHeight="1" outlineLevel="1">
      <c r="A1058" s="497">
        <v>33</v>
      </c>
      <c r="B1058" s="402"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00"/>
      <c r="Z1058" s="391"/>
      <c r="AA1058" s="391"/>
      <c r="AB1058" s="391"/>
      <c r="AC1058" s="391"/>
      <c r="AD1058" s="391"/>
      <c r="AE1058" s="391"/>
      <c r="AF1058" s="391"/>
      <c r="AG1058" s="391"/>
      <c r="AH1058" s="391"/>
      <c r="AI1058" s="391"/>
      <c r="AJ1058" s="391"/>
      <c r="AK1058" s="391"/>
      <c r="AL1058" s="391"/>
      <c r="AM1058" s="295">
        <f>SUM(Y1058:AL1058)</f>
        <v>0</v>
      </c>
    </row>
    <row r="1059" spans="1:39" ht="15" hidden="1" customHeight="1" outlineLevel="1">
      <c r="A1059" s="497"/>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387">
        <f>Y1058</f>
        <v>0</v>
      </c>
      <c r="Z1059" s="387">
        <f t="shared" ref="Z1059" si="2154">Z1058</f>
        <v>0</v>
      </c>
      <c r="AA1059" s="387">
        <f t="shared" ref="AA1059" si="2155">AA1058</f>
        <v>0</v>
      </c>
      <c r="AB1059" s="387">
        <f t="shared" ref="AB1059" si="2156">AB1058</f>
        <v>0</v>
      </c>
      <c r="AC1059" s="387">
        <f t="shared" ref="AC1059" si="2157">AC1058</f>
        <v>0</v>
      </c>
      <c r="AD1059" s="387">
        <f t="shared" ref="AD1059" si="2158">AD1058</f>
        <v>0</v>
      </c>
      <c r="AE1059" s="387">
        <f t="shared" ref="AE1059" si="2159">AE1058</f>
        <v>0</v>
      </c>
      <c r="AF1059" s="387">
        <f t="shared" ref="AF1059" si="2160">AF1058</f>
        <v>0</v>
      </c>
      <c r="AG1059" s="387">
        <f t="shared" ref="AG1059" si="2161">AG1058</f>
        <v>0</v>
      </c>
      <c r="AH1059" s="387">
        <f t="shared" ref="AH1059" si="2162">AH1058</f>
        <v>0</v>
      </c>
      <c r="AI1059" s="387">
        <f t="shared" ref="AI1059" si="2163">AI1058</f>
        <v>0</v>
      </c>
      <c r="AJ1059" s="387">
        <f t="shared" ref="AJ1059" si="2164">AJ1058</f>
        <v>0</v>
      </c>
      <c r="AK1059" s="387">
        <f t="shared" ref="AK1059" si="2165">AK1058</f>
        <v>0</v>
      </c>
      <c r="AL1059" s="387">
        <f t="shared" ref="AL1059" si="2166">AL1058</f>
        <v>0</v>
      </c>
      <c r="AM1059" s="305"/>
    </row>
    <row r="1060" spans="1:39" ht="15" hidden="1" customHeight="1" outlineLevel="1">
      <c r="A1060" s="497"/>
      <c r="B1060" s="402"/>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388"/>
      <c r="Z1060" s="399"/>
      <c r="AA1060" s="399"/>
      <c r="AB1060" s="399"/>
      <c r="AC1060" s="399"/>
      <c r="AD1060" s="399"/>
      <c r="AE1060" s="399"/>
      <c r="AF1060" s="399"/>
      <c r="AG1060" s="399"/>
      <c r="AH1060" s="399"/>
      <c r="AI1060" s="399"/>
      <c r="AJ1060" s="399"/>
      <c r="AK1060" s="399"/>
      <c r="AL1060" s="399"/>
      <c r="AM1060" s="305"/>
    </row>
    <row r="1061" spans="1:39" ht="15" hidden="1" customHeight="1" outlineLevel="1">
      <c r="A1061" s="497">
        <v>34</v>
      </c>
      <c r="B1061" s="402"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00"/>
      <c r="Z1061" s="391"/>
      <c r="AA1061" s="391"/>
      <c r="AB1061" s="391"/>
      <c r="AC1061" s="391"/>
      <c r="AD1061" s="391"/>
      <c r="AE1061" s="391"/>
      <c r="AF1061" s="391"/>
      <c r="AG1061" s="391"/>
      <c r="AH1061" s="391"/>
      <c r="AI1061" s="391"/>
      <c r="AJ1061" s="391"/>
      <c r="AK1061" s="391"/>
      <c r="AL1061" s="391"/>
      <c r="AM1061" s="295">
        <f>SUM(Y1061:AL1061)</f>
        <v>0</v>
      </c>
    </row>
    <row r="1062" spans="1:39" ht="15" hidden="1" customHeight="1" outlineLevel="1">
      <c r="A1062" s="497"/>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387">
        <f>Y1061</f>
        <v>0</v>
      </c>
      <c r="Z1062" s="387">
        <f t="shared" ref="Z1062" si="2167">Z1061</f>
        <v>0</v>
      </c>
      <c r="AA1062" s="387">
        <f t="shared" ref="AA1062" si="2168">AA1061</f>
        <v>0</v>
      </c>
      <c r="AB1062" s="387">
        <f t="shared" ref="AB1062" si="2169">AB1061</f>
        <v>0</v>
      </c>
      <c r="AC1062" s="387">
        <f t="shared" ref="AC1062" si="2170">AC1061</f>
        <v>0</v>
      </c>
      <c r="AD1062" s="387">
        <f t="shared" ref="AD1062" si="2171">AD1061</f>
        <v>0</v>
      </c>
      <c r="AE1062" s="387">
        <f t="shared" ref="AE1062" si="2172">AE1061</f>
        <v>0</v>
      </c>
      <c r="AF1062" s="387">
        <f t="shared" ref="AF1062" si="2173">AF1061</f>
        <v>0</v>
      </c>
      <c r="AG1062" s="387">
        <f t="shared" ref="AG1062" si="2174">AG1061</f>
        <v>0</v>
      </c>
      <c r="AH1062" s="387">
        <f t="shared" ref="AH1062" si="2175">AH1061</f>
        <v>0</v>
      </c>
      <c r="AI1062" s="387">
        <f t="shared" ref="AI1062" si="2176">AI1061</f>
        <v>0</v>
      </c>
      <c r="AJ1062" s="387">
        <f t="shared" ref="AJ1062" si="2177">AJ1061</f>
        <v>0</v>
      </c>
      <c r="AK1062" s="387">
        <f t="shared" ref="AK1062" si="2178">AK1061</f>
        <v>0</v>
      </c>
      <c r="AL1062" s="387">
        <f t="shared" ref="AL1062" si="2179">AL1061</f>
        <v>0</v>
      </c>
      <c r="AM1062" s="305"/>
    </row>
    <row r="1063" spans="1:39" ht="15" hidden="1" customHeight="1" outlineLevel="1">
      <c r="A1063" s="497"/>
      <c r="B1063" s="402"/>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388"/>
      <c r="Z1063" s="399"/>
      <c r="AA1063" s="399"/>
      <c r="AB1063" s="399"/>
      <c r="AC1063" s="399"/>
      <c r="AD1063" s="399"/>
      <c r="AE1063" s="399"/>
      <c r="AF1063" s="399"/>
      <c r="AG1063" s="399"/>
      <c r="AH1063" s="399"/>
      <c r="AI1063" s="399"/>
      <c r="AJ1063" s="399"/>
      <c r="AK1063" s="399"/>
      <c r="AL1063" s="399"/>
      <c r="AM1063" s="305"/>
    </row>
    <row r="1064" spans="1:39" ht="15" hidden="1" customHeight="1" outlineLevel="1">
      <c r="A1064" s="497">
        <v>35</v>
      </c>
      <c r="B1064" s="402"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00"/>
      <c r="Z1064" s="391"/>
      <c r="AA1064" s="391"/>
      <c r="AB1064" s="391"/>
      <c r="AC1064" s="391"/>
      <c r="AD1064" s="391"/>
      <c r="AE1064" s="391"/>
      <c r="AF1064" s="391"/>
      <c r="AG1064" s="391"/>
      <c r="AH1064" s="391"/>
      <c r="AI1064" s="391"/>
      <c r="AJ1064" s="391"/>
      <c r="AK1064" s="391"/>
      <c r="AL1064" s="391"/>
      <c r="AM1064" s="295">
        <f>SUM(Y1064:AL1064)</f>
        <v>0</v>
      </c>
    </row>
    <row r="1065" spans="1:39" ht="15" hidden="1" customHeight="1" outlineLevel="1">
      <c r="A1065" s="497"/>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387">
        <f>Y1064</f>
        <v>0</v>
      </c>
      <c r="Z1065" s="387">
        <f t="shared" ref="Z1065" si="2180">Z1064</f>
        <v>0</v>
      </c>
      <c r="AA1065" s="387">
        <f t="shared" ref="AA1065" si="2181">AA1064</f>
        <v>0</v>
      </c>
      <c r="AB1065" s="387">
        <f t="shared" ref="AB1065" si="2182">AB1064</f>
        <v>0</v>
      </c>
      <c r="AC1065" s="387">
        <f t="shared" ref="AC1065" si="2183">AC1064</f>
        <v>0</v>
      </c>
      <c r="AD1065" s="387">
        <f t="shared" ref="AD1065" si="2184">AD1064</f>
        <v>0</v>
      </c>
      <c r="AE1065" s="387">
        <f t="shared" ref="AE1065" si="2185">AE1064</f>
        <v>0</v>
      </c>
      <c r="AF1065" s="387">
        <f t="shared" ref="AF1065" si="2186">AF1064</f>
        <v>0</v>
      </c>
      <c r="AG1065" s="387">
        <f t="shared" ref="AG1065" si="2187">AG1064</f>
        <v>0</v>
      </c>
      <c r="AH1065" s="387">
        <f t="shared" ref="AH1065" si="2188">AH1064</f>
        <v>0</v>
      </c>
      <c r="AI1065" s="387">
        <f t="shared" ref="AI1065" si="2189">AI1064</f>
        <v>0</v>
      </c>
      <c r="AJ1065" s="387">
        <f t="shared" ref="AJ1065" si="2190">AJ1064</f>
        <v>0</v>
      </c>
      <c r="AK1065" s="387">
        <f t="shared" ref="AK1065" si="2191">AK1064</f>
        <v>0</v>
      </c>
      <c r="AL1065" s="387">
        <f t="shared" ref="AL1065" si="2192">AL1064</f>
        <v>0</v>
      </c>
      <c r="AM1065" s="305"/>
    </row>
    <row r="1066" spans="1:39" ht="15" hidden="1" customHeight="1" outlineLevel="1">
      <c r="A1066" s="497"/>
      <c r="B1066" s="405"/>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388"/>
      <c r="Z1066" s="399"/>
      <c r="AA1066" s="399"/>
      <c r="AB1066" s="399"/>
      <c r="AC1066" s="399"/>
      <c r="AD1066" s="399"/>
      <c r="AE1066" s="399"/>
      <c r="AF1066" s="399"/>
      <c r="AG1066" s="399"/>
      <c r="AH1066" s="399"/>
      <c r="AI1066" s="399"/>
      <c r="AJ1066" s="399"/>
      <c r="AK1066" s="399"/>
      <c r="AL1066" s="399"/>
      <c r="AM1066" s="305"/>
    </row>
    <row r="1067" spans="1:39" ht="15" hidden="1" customHeight="1" outlineLevel="1">
      <c r="A1067" s="497"/>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388"/>
      <c r="Z1067" s="399"/>
      <c r="AA1067" s="399"/>
      <c r="AB1067" s="399"/>
      <c r="AC1067" s="399"/>
      <c r="AD1067" s="399"/>
      <c r="AE1067" s="399"/>
      <c r="AF1067" s="399"/>
      <c r="AG1067" s="399"/>
      <c r="AH1067" s="399"/>
      <c r="AI1067" s="399"/>
      <c r="AJ1067" s="399"/>
      <c r="AK1067" s="399"/>
      <c r="AL1067" s="399"/>
      <c r="AM1067" s="305"/>
    </row>
    <row r="1068" spans="1:39" ht="28.5" hidden="1" customHeight="1" outlineLevel="1">
      <c r="A1068" s="497">
        <v>36</v>
      </c>
      <c r="B1068" s="402"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00"/>
      <c r="Z1068" s="391"/>
      <c r="AA1068" s="391"/>
      <c r="AB1068" s="391"/>
      <c r="AC1068" s="391"/>
      <c r="AD1068" s="391"/>
      <c r="AE1068" s="391"/>
      <c r="AF1068" s="391"/>
      <c r="AG1068" s="391"/>
      <c r="AH1068" s="391"/>
      <c r="AI1068" s="391"/>
      <c r="AJ1068" s="391"/>
      <c r="AK1068" s="391"/>
      <c r="AL1068" s="391"/>
      <c r="AM1068" s="295">
        <f>SUM(Y1068:AL1068)</f>
        <v>0</v>
      </c>
    </row>
    <row r="1069" spans="1:39" ht="15" hidden="1" customHeight="1" outlineLevel="1">
      <c r="A1069" s="497"/>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387">
        <f>Y1068</f>
        <v>0</v>
      </c>
      <c r="Z1069" s="387">
        <f t="shared" ref="Z1069" si="2193">Z1068</f>
        <v>0</v>
      </c>
      <c r="AA1069" s="387">
        <f t="shared" ref="AA1069" si="2194">AA1068</f>
        <v>0</v>
      </c>
      <c r="AB1069" s="387">
        <f t="shared" ref="AB1069" si="2195">AB1068</f>
        <v>0</v>
      </c>
      <c r="AC1069" s="387">
        <f t="shared" ref="AC1069" si="2196">AC1068</f>
        <v>0</v>
      </c>
      <c r="AD1069" s="387">
        <f t="shared" ref="AD1069" si="2197">AD1068</f>
        <v>0</v>
      </c>
      <c r="AE1069" s="387">
        <f t="shared" ref="AE1069" si="2198">AE1068</f>
        <v>0</v>
      </c>
      <c r="AF1069" s="387">
        <f t="shared" ref="AF1069" si="2199">AF1068</f>
        <v>0</v>
      </c>
      <c r="AG1069" s="387">
        <f t="shared" ref="AG1069" si="2200">AG1068</f>
        <v>0</v>
      </c>
      <c r="AH1069" s="387">
        <f t="shared" ref="AH1069" si="2201">AH1068</f>
        <v>0</v>
      </c>
      <c r="AI1069" s="387">
        <f t="shared" ref="AI1069" si="2202">AI1068</f>
        <v>0</v>
      </c>
      <c r="AJ1069" s="387">
        <f t="shared" ref="AJ1069" si="2203">AJ1068</f>
        <v>0</v>
      </c>
      <c r="AK1069" s="387">
        <f t="shared" ref="AK1069" si="2204">AK1068</f>
        <v>0</v>
      </c>
      <c r="AL1069" s="387">
        <f t="shared" ref="AL1069" si="2205">AL1068</f>
        <v>0</v>
      </c>
      <c r="AM1069" s="305"/>
    </row>
    <row r="1070" spans="1:39" ht="15" hidden="1" customHeight="1" outlineLevel="1">
      <c r="A1070" s="497"/>
      <c r="B1070" s="402"/>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388"/>
      <c r="Z1070" s="399"/>
      <c r="AA1070" s="399"/>
      <c r="AB1070" s="399"/>
      <c r="AC1070" s="399"/>
      <c r="AD1070" s="399"/>
      <c r="AE1070" s="399"/>
      <c r="AF1070" s="399"/>
      <c r="AG1070" s="399"/>
      <c r="AH1070" s="399"/>
      <c r="AI1070" s="399"/>
      <c r="AJ1070" s="399"/>
      <c r="AK1070" s="399"/>
      <c r="AL1070" s="399"/>
      <c r="AM1070" s="305"/>
    </row>
    <row r="1071" spans="1:39" ht="15" hidden="1" customHeight="1" outlineLevel="1">
      <c r="A1071" s="497">
        <v>37</v>
      </c>
      <c r="B1071" s="402"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00"/>
      <c r="Z1071" s="391"/>
      <c r="AA1071" s="391"/>
      <c r="AB1071" s="391"/>
      <c r="AC1071" s="391"/>
      <c r="AD1071" s="391"/>
      <c r="AE1071" s="391"/>
      <c r="AF1071" s="391"/>
      <c r="AG1071" s="391"/>
      <c r="AH1071" s="391"/>
      <c r="AI1071" s="391"/>
      <c r="AJ1071" s="391"/>
      <c r="AK1071" s="391"/>
      <c r="AL1071" s="391"/>
      <c r="AM1071" s="295">
        <f>SUM(Y1071:AL1071)</f>
        <v>0</v>
      </c>
    </row>
    <row r="1072" spans="1:39" ht="15" hidden="1" customHeight="1" outlineLevel="1">
      <c r="A1072" s="497"/>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387">
        <f>Y1071</f>
        <v>0</v>
      </c>
      <c r="Z1072" s="387">
        <f t="shared" ref="Z1072" si="2206">Z1071</f>
        <v>0</v>
      </c>
      <c r="AA1072" s="387">
        <f t="shared" ref="AA1072" si="2207">AA1071</f>
        <v>0</v>
      </c>
      <c r="AB1072" s="387">
        <f t="shared" ref="AB1072" si="2208">AB1071</f>
        <v>0</v>
      </c>
      <c r="AC1072" s="387">
        <f t="shared" ref="AC1072" si="2209">AC1071</f>
        <v>0</v>
      </c>
      <c r="AD1072" s="387">
        <f t="shared" ref="AD1072" si="2210">AD1071</f>
        <v>0</v>
      </c>
      <c r="AE1072" s="387">
        <f t="shared" ref="AE1072" si="2211">AE1071</f>
        <v>0</v>
      </c>
      <c r="AF1072" s="387">
        <f t="shared" ref="AF1072" si="2212">AF1071</f>
        <v>0</v>
      </c>
      <c r="AG1072" s="387">
        <f t="shared" ref="AG1072" si="2213">AG1071</f>
        <v>0</v>
      </c>
      <c r="AH1072" s="387">
        <f t="shared" ref="AH1072" si="2214">AH1071</f>
        <v>0</v>
      </c>
      <c r="AI1072" s="387">
        <f t="shared" ref="AI1072" si="2215">AI1071</f>
        <v>0</v>
      </c>
      <c r="AJ1072" s="387">
        <f t="shared" ref="AJ1072" si="2216">AJ1071</f>
        <v>0</v>
      </c>
      <c r="AK1072" s="387">
        <f t="shared" ref="AK1072" si="2217">AK1071</f>
        <v>0</v>
      </c>
      <c r="AL1072" s="387">
        <f t="shared" ref="AL1072" si="2218">AL1071</f>
        <v>0</v>
      </c>
      <c r="AM1072" s="305"/>
    </row>
    <row r="1073" spans="1:39" ht="15" hidden="1" customHeight="1" outlineLevel="1">
      <c r="A1073" s="497"/>
      <c r="B1073" s="402"/>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388"/>
      <c r="Z1073" s="399"/>
      <c r="AA1073" s="399"/>
      <c r="AB1073" s="399"/>
      <c r="AC1073" s="399"/>
      <c r="AD1073" s="399"/>
      <c r="AE1073" s="399"/>
      <c r="AF1073" s="399"/>
      <c r="AG1073" s="399"/>
      <c r="AH1073" s="399"/>
      <c r="AI1073" s="399"/>
      <c r="AJ1073" s="399"/>
      <c r="AK1073" s="399"/>
      <c r="AL1073" s="399"/>
      <c r="AM1073" s="305"/>
    </row>
    <row r="1074" spans="1:39" ht="15" hidden="1" customHeight="1" outlineLevel="1">
      <c r="A1074" s="497">
        <v>38</v>
      </c>
      <c r="B1074" s="402"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00"/>
      <c r="Z1074" s="391"/>
      <c r="AA1074" s="391"/>
      <c r="AB1074" s="391"/>
      <c r="AC1074" s="391"/>
      <c r="AD1074" s="391"/>
      <c r="AE1074" s="391"/>
      <c r="AF1074" s="391"/>
      <c r="AG1074" s="391"/>
      <c r="AH1074" s="391"/>
      <c r="AI1074" s="391"/>
      <c r="AJ1074" s="391"/>
      <c r="AK1074" s="391"/>
      <c r="AL1074" s="391"/>
      <c r="AM1074" s="295">
        <f>SUM(Y1074:AL1074)</f>
        <v>0</v>
      </c>
    </row>
    <row r="1075" spans="1:39" ht="15" hidden="1" customHeight="1" outlineLevel="1">
      <c r="A1075" s="497"/>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387">
        <f>Y1074</f>
        <v>0</v>
      </c>
      <c r="Z1075" s="387">
        <f t="shared" ref="Z1075" si="2219">Z1074</f>
        <v>0</v>
      </c>
      <c r="AA1075" s="387">
        <f t="shared" ref="AA1075" si="2220">AA1074</f>
        <v>0</v>
      </c>
      <c r="AB1075" s="387">
        <f t="shared" ref="AB1075" si="2221">AB1074</f>
        <v>0</v>
      </c>
      <c r="AC1075" s="387">
        <f t="shared" ref="AC1075" si="2222">AC1074</f>
        <v>0</v>
      </c>
      <c r="AD1075" s="387">
        <f t="shared" ref="AD1075" si="2223">AD1074</f>
        <v>0</v>
      </c>
      <c r="AE1075" s="387">
        <f t="shared" ref="AE1075" si="2224">AE1074</f>
        <v>0</v>
      </c>
      <c r="AF1075" s="387">
        <f t="shared" ref="AF1075" si="2225">AF1074</f>
        <v>0</v>
      </c>
      <c r="AG1075" s="387">
        <f t="shared" ref="AG1075" si="2226">AG1074</f>
        <v>0</v>
      </c>
      <c r="AH1075" s="387">
        <f t="shared" ref="AH1075" si="2227">AH1074</f>
        <v>0</v>
      </c>
      <c r="AI1075" s="387">
        <f t="shared" ref="AI1075" si="2228">AI1074</f>
        <v>0</v>
      </c>
      <c r="AJ1075" s="387">
        <f t="shared" ref="AJ1075" si="2229">AJ1074</f>
        <v>0</v>
      </c>
      <c r="AK1075" s="387">
        <f t="shared" ref="AK1075" si="2230">AK1074</f>
        <v>0</v>
      </c>
      <c r="AL1075" s="387">
        <f t="shared" ref="AL1075" si="2231">AL1074</f>
        <v>0</v>
      </c>
      <c r="AM1075" s="305"/>
    </row>
    <row r="1076" spans="1:39" ht="15" hidden="1" customHeight="1" outlineLevel="1">
      <c r="A1076" s="497"/>
      <c r="B1076" s="402"/>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388"/>
      <c r="Z1076" s="399"/>
      <c r="AA1076" s="399"/>
      <c r="AB1076" s="399"/>
      <c r="AC1076" s="399"/>
      <c r="AD1076" s="399"/>
      <c r="AE1076" s="399"/>
      <c r="AF1076" s="399"/>
      <c r="AG1076" s="399"/>
      <c r="AH1076" s="399"/>
      <c r="AI1076" s="399"/>
      <c r="AJ1076" s="399"/>
      <c r="AK1076" s="399"/>
      <c r="AL1076" s="399"/>
      <c r="AM1076" s="305"/>
    </row>
    <row r="1077" spans="1:39" ht="15" hidden="1" customHeight="1" outlineLevel="1">
      <c r="A1077" s="497">
        <v>39</v>
      </c>
      <c r="B1077" s="402"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00"/>
      <c r="Z1077" s="391"/>
      <c r="AA1077" s="391"/>
      <c r="AB1077" s="391"/>
      <c r="AC1077" s="391"/>
      <c r="AD1077" s="391"/>
      <c r="AE1077" s="391"/>
      <c r="AF1077" s="391"/>
      <c r="AG1077" s="391"/>
      <c r="AH1077" s="391"/>
      <c r="AI1077" s="391"/>
      <c r="AJ1077" s="391"/>
      <c r="AK1077" s="391"/>
      <c r="AL1077" s="391"/>
      <c r="AM1077" s="295">
        <f>SUM(Y1077:AL1077)</f>
        <v>0</v>
      </c>
    </row>
    <row r="1078" spans="1:39" ht="15" hidden="1" customHeight="1" outlineLevel="1">
      <c r="A1078" s="497"/>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387">
        <f>Y1077</f>
        <v>0</v>
      </c>
      <c r="Z1078" s="387">
        <f t="shared" ref="Z1078" si="2232">Z1077</f>
        <v>0</v>
      </c>
      <c r="AA1078" s="387">
        <f t="shared" ref="AA1078" si="2233">AA1077</f>
        <v>0</v>
      </c>
      <c r="AB1078" s="387">
        <f t="shared" ref="AB1078" si="2234">AB1077</f>
        <v>0</v>
      </c>
      <c r="AC1078" s="387">
        <f t="shared" ref="AC1078" si="2235">AC1077</f>
        <v>0</v>
      </c>
      <c r="AD1078" s="387">
        <f t="shared" ref="AD1078" si="2236">AD1077</f>
        <v>0</v>
      </c>
      <c r="AE1078" s="387">
        <f t="shared" ref="AE1078" si="2237">AE1077</f>
        <v>0</v>
      </c>
      <c r="AF1078" s="387">
        <f t="shared" ref="AF1078" si="2238">AF1077</f>
        <v>0</v>
      </c>
      <c r="AG1078" s="387">
        <f t="shared" ref="AG1078" si="2239">AG1077</f>
        <v>0</v>
      </c>
      <c r="AH1078" s="387">
        <f t="shared" ref="AH1078" si="2240">AH1077</f>
        <v>0</v>
      </c>
      <c r="AI1078" s="387">
        <f t="shared" ref="AI1078" si="2241">AI1077</f>
        <v>0</v>
      </c>
      <c r="AJ1078" s="387">
        <f t="shared" ref="AJ1078" si="2242">AJ1077</f>
        <v>0</v>
      </c>
      <c r="AK1078" s="387">
        <f t="shared" ref="AK1078" si="2243">AK1077</f>
        <v>0</v>
      </c>
      <c r="AL1078" s="387">
        <f t="shared" ref="AL1078" si="2244">AL1077</f>
        <v>0</v>
      </c>
      <c r="AM1078" s="305"/>
    </row>
    <row r="1079" spans="1:39" ht="15" hidden="1" customHeight="1" outlineLevel="1">
      <c r="A1079" s="497"/>
      <c r="B1079" s="402"/>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388"/>
      <c r="Z1079" s="399"/>
      <c r="AA1079" s="399"/>
      <c r="AB1079" s="399"/>
      <c r="AC1079" s="399"/>
      <c r="AD1079" s="399"/>
      <c r="AE1079" s="399"/>
      <c r="AF1079" s="399"/>
      <c r="AG1079" s="399"/>
      <c r="AH1079" s="399"/>
      <c r="AI1079" s="399"/>
      <c r="AJ1079" s="399"/>
      <c r="AK1079" s="399"/>
      <c r="AL1079" s="399"/>
      <c r="AM1079" s="305"/>
    </row>
    <row r="1080" spans="1:39" ht="15" hidden="1" customHeight="1" outlineLevel="1">
      <c r="A1080" s="497">
        <v>40</v>
      </c>
      <c r="B1080" s="402"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00"/>
      <c r="Z1080" s="391"/>
      <c r="AA1080" s="391"/>
      <c r="AB1080" s="391"/>
      <c r="AC1080" s="391"/>
      <c r="AD1080" s="391"/>
      <c r="AE1080" s="391"/>
      <c r="AF1080" s="391"/>
      <c r="AG1080" s="391"/>
      <c r="AH1080" s="391"/>
      <c r="AI1080" s="391"/>
      <c r="AJ1080" s="391"/>
      <c r="AK1080" s="391"/>
      <c r="AL1080" s="391"/>
      <c r="AM1080" s="295">
        <f>SUM(Y1080:AL1080)</f>
        <v>0</v>
      </c>
    </row>
    <row r="1081" spans="1:39" ht="15" hidden="1" customHeight="1" outlineLevel="1">
      <c r="A1081" s="497"/>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387">
        <f>Y1080</f>
        <v>0</v>
      </c>
      <c r="Z1081" s="387">
        <f t="shared" ref="Z1081" si="2245">Z1080</f>
        <v>0</v>
      </c>
      <c r="AA1081" s="387">
        <f t="shared" ref="AA1081" si="2246">AA1080</f>
        <v>0</v>
      </c>
      <c r="AB1081" s="387">
        <f t="shared" ref="AB1081" si="2247">AB1080</f>
        <v>0</v>
      </c>
      <c r="AC1081" s="387">
        <f t="shared" ref="AC1081" si="2248">AC1080</f>
        <v>0</v>
      </c>
      <c r="AD1081" s="387">
        <f t="shared" ref="AD1081" si="2249">AD1080</f>
        <v>0</v>
      </c>
      <c r="AE1081" s="387">
        <f t="shared" ref="AE1081" si="2250">AE1080</f>
        <v>0</v>
      </c>
      <c r="AF1081" s="387">
        <f t="shared" ref="AF1081" si="2251">AF1080</f>
        <v>0</v>
      </c>
      <c r="AG1081" s="387">
        <f t="shared" ref="AG1081" si="2252">AG1080</f>
        <v>0</v>
      </c>
      <c r="AH1081" s="387">
        <f t="shared" ref="AH1081" si="2253">AH1080</f>
        <v>0</v>
      </c>
      <c r="AI1081" s="387">
        <f t="shared" ref="AI1081" si="2254">AI1080</f>
        <v>0</v>
      </c>
      <c r="AJ1081" s="387">
        <f t="shared" ref="AJ1081" si="2255">AJ1080</f>
        <v>0</v>
      </c>
      <c r="AK1081" s="387">
        <f t="shared" ref="AK1081" si="2256">AK1080</f>
        <v>0</v>
      </c>
      <c r="AL1081" s="387">
        <f t="shared" ref="AL1081" si="2257">AL1080</f>
        <v>0</v>
      </c>
      <c r="AM1081" s="305"/>
    </row>
    <row r="1082" spans="1:39" ht="15" hidden="1" customHeight="1" outlineLevel="1">
      <c r="A1082" s="497"/>
      <c r="B1082" s="402"/>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388"/>
      <c r="Z1082" s="399"/>
      <c r="AA1082" s="399"/>
      <c r="AB1082" s="399"/>
      <c r="AC1082" s="399"/>
      <c r="AD1082" s="399"/>
      <c r="AE1082" s="399"/>
      <c r="AF1082" s="399"/>
      <c r="AG1082" s="399"/>
      <c r="AH1082" s="399"/>
      <c r="AI1082" s="399"/>
      <c r="AJ1082" s="399"/>
      <c r="AK1082" s="399"/>
      <c r="AL1082" s="399"/>
      <c r="AM1082" s="305"/>
    </row>
    <row r="1083" spans="1:39" ht="28.5" hidden="1" customHeight="1" outlineLevel="1">
      <c r="A1083" s="497">
        <v>41</v>
      </c>
      <c r="B1083" s="402"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00"/>
      <c r="Z1083" s="391"/>
      <c r="AA1083" s="391"/>
      <c r="AB1083" s="391"/>
      <c r="AC1083" s="391"/>
      <c r="AD1083" s="391"/>
      <c r="AE1083" s="391"/>
      <c r="AF1083" s="391"/>
      <c r="AG1083" s="391"/>
      <c r="AH1083" s="391"/>
      <c r="AI1083" s="391"/>
      <c r="AJ1083" s="391"/>
      <c r="AK1083" s="391"/>
      <c r="AL1083" s="391"/>
      <c r="AM1083" s="295">
        <f>SUM(Y1083:AL1083)</f>
        <v>0</v>
      </c>
    </row>
    <row r="1084" spans="1:39" ht="15" hidden="1" customHeight="1" outlineLevel="1">
      <c r="A1084" s="497"/>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387">
        <f>Y1083</f>
        <v>0</v>
      </c>
      <c r="Z1084" s="387">
        <f t="shared" ref="Z1084" si="2258">Z1083</f>
        <v>0</v>
      </c>
      <c r="AA1084" s="387">
        <f t="shared" ref="AA1084" si="2259">AA1083</f>
        <v>0</v>
      </c>
      <c r="AB1084" s="387">
        <f t="shared" ref="AB1084" si="2260">AB1083</f>
        <v>0</v>
      </c>
      <c r="AC1084" s="387">
        <f t="shared" ref="AC1084" si="2261">AC1083</f>
        <v>0</v>
      </c>
      <c r="AD1084" s="387">
        <f t="shared" ref="AD1084" si="2262">AD1083</f>
        <v>0</v>
      </c>
      <c r="AE1084" s="387">
        <f t="shared" ref="AE1084" si="2263">AE1083</f>
        <v>0</v>
      </c>
      <c r="AF1084" s="387">
        <f t="shared" ref="AF1084" si="2264">AF1083</f>
        <v>0</v>
      </c>
      <c r="AG1084" s="387">
        <f t="shared" ref="AG1084" si="2265">AG1083</f>
        <v>0</v>
      </c>
      <c r="AH1084" s="387">
        <f t="shared" ref="AH1084" si="2266">AH1083</f>
        <v>0</v>
      </c>
      <c r="AI1084" s="387">
        <f t="shared" ref="AI1084" si="2267">AI1083</f>
        <v>0</v>
      </c>
      <c r="AJ1084" s="387">
        <f t="shared" ref="AJ1084" si="2268">AJ1083</f>
        <v>0</v>
      </c>
      <c r="AK1084" s="387">
        <f t="shared" ref="AK1084" si="2269">AK1083</f>
        <v>0</v>
      </c>
      <c r="AL1084" s="387">
        <f t="shared" ref="AL1084" si="2270">AL1083</f>
        <v>0</v>
      </c>
      <c r="AM1084" s="305"/>
    </row>
    <row r="1085" spans="1:39" ht="15" hidden="1" customHeight="1" outlineLevel="1">
      <c r="A1085" s="497"/>
      <c r="B1085" s="402"/>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388"/>
      <c r="Z1085" s="399"/>
      <c r="AA1085" s="399"/>
      <c r="AB1085" s="399"/>
      <c r="AC1085" s="399"/>
      <c r="AD1085" s="399"/>
      <c r="AE1085" s="399"/>
      <c r="AF1085" s="399"/>
      <c r="AG1085" s="399"/>
      <c r="AH1085" s="399"/>
      <c r="AI1085" s="399"/>
      <c r="AJ1085" s="399"/>
      <c r="AK1085" s="399"/>
      <c r="AL1085" s="399"/>
      <c r="AM1085" s="305"/>
    </row>
    <row r="1086" spans="1:39" ht="28.5" hidden="1" customHeight="1" outlineLevel="1">
      <c r="A1086" s="497">
        <v>42</v>
      </c>
      <c r="B1086" s="402"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00"/>
      <c r="Z1086" s="391"/>
      <c r="AA1086" s="391"/>
      <c r="AB1086" s="391"/>
      <c r="AC1086" s="391"/>
      <c r="AD1086" s="391"/>
      <c r="AE1086" s="391"/>
      <c r="AF1086" s="391"/>
      <c r="AG1086" s="391"/>
      <c r="AH1086" s="391"/>
      <c r="AI1086" s="391"/>
      <c r="AJ1086" s="391"/>
      <c r="AK1086" s="391"/>
      <c r="AL1086" s="391"/>
      <c r="AM1086" s="295">
        <f>SUM(Y1086:AL1086)</f>
        <v>0</v>
      </c>
    </row>
    <row r="1087" spans="1:39" ht="15" hidden="1" customHeight="1" outlineLevel="1">
      <c r="A1087" s="497"/>
      <c r="B1087" s="293" t="s">
        <v>346</v>
      </c>
      <c r="C1087" s="290" t="s">
        <v>163</v>
      </c>
      <c r="D1087" s="294"/>
      <c r="E1087" s="294"/>
      <c r="F1087" s="294"/>
      <c r="G1087" s="294"/>
      <c r="H1087" s="294"/>
      <c r="I1087" s="294"/>
      <c r="J1087" s="294"/>
      <c r="K1087" s="294"/>
      <c r="L1087" s="294"/>
      <c r="M1087" s="294"/>
      <c r="N1087" s="437"/>
      <c r="O1087" s="294"/>
      <c r="P1087" s="294"/>
      <c r="Q1087" s="294"/>
      <c r="R1087" s="294"/>
      <c r="S1087" s="294"/>
      <c r="T1087" s="294"/>
      <c r="U1087" s="294"/>
      <c r="V1087" s="294"/>
      <c r="W1087" s="294"/>
      <c r="X1087" s="294"/>
      <c r="Y1087" s="387">
        <f>Y1086</f>
        <v>0</v>
      </c>
      <c r="Z1087" s="387">
        <f t="shared" ref="Z1087" si="2271">Z1086</f>
        <v>0</v>
      </c>
      <c r="AA1087" s="387">
        <f t="shared" ref="AA1087" si="2272">AA1086</f>
        <v>0</v>
      </c>
      <c r="AB1087" s="387">
        <f t="shared" ref="AB1087" si="2273">AB1086</f>
        <v>0</v>
      </c>
      <c r="AC1087" s="387">
        <f t="shared" ref="AC1087" si="2274">AC1086</f>
        <v>0</v>
      </c>
      <c r="AD1087" s="387">
        <f t="shared" ref="AD1087" si="2275">AD1086</f>
        <v>0</v>
      </c>
      <c r="AE1087" s="387">
        <f t="shared" ref="AE1087" si="2276">AE1086</f>
        <v>0</v>
      </c>
      <c r="AF1087" s="387">
        <f t="shared" ref="AF1087" si="2277">AF1086</f>
        <v>0</v>
      </c>
      <c r="AG1087" s="387">
        <f t="shared" ref="AG1087" si="2278">AG1086</f>
        <v>0</v>
      </c>
      <c r="AH1087" s="387">
        <f t="shared" ref="AH1087" si="2279">AH1086</f>
        <v>0</v>
      </c>
      <c r="AI1087" s="387">
        <f t="shared" ref="AI1087" si="2280">AI1086</f>
        <v>0</v>
      </c>
      <c r="AJ1087" s="387">
        <f t="shared" ref="AJ1087" si="2281">AJ1086</f>
        <v>0</v>
      </c>
      <c r="AK1087" s="387">
        <f t="shared" ref="AK1087" si="2282">AK1086</f>
        <v>0</v>
      </c>
      <c r="AL1087" s="387">
        <f t="shared" ref="AL1087" si="2283">AL1086</f>
        <v>0</v>
      </c>
      <c r="AM1087" s="305"/>
    </row>
    <row r="1088" spans="1:39" ht="15" hidden="1" customHeight="1" outlineLevel="1">
      <c r="A1088" s="497"/>
      <c r="B1088" s="402"/>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388"/>
      <c r="Z1088" s="399"/>
      <c r="AA1088" s="399"/>
      <c r="AB1088" s="399"/>
      <c r="AC1088" s="399"/>
      <c r="AD1088" s="399"/>
      <c r="AE1088" s="399"/>
      <c r="AF1088" s="399"/>
      <c r="AG1088" s="399"/>
      <c r="AH1088" s="399"/>
      <c r="AI1088" s="399"/>
      <c r="AJ1088" s="399"/>
      <c r="AK1088" s="399"/>
      <c r="AL1088" s="399"/>
      <c r="AM1088" s="305"/>
    </row>
    <row r="1089" spans="1:39" ht="15" hidden="1" customHeight="1" outlineLevel="1">
      <c r="A1089" s="497">
        <v>43</v>
      </c>
      <c r="B1089" s="402"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00"/>
      <c r="Z1089" s="391"/>
      <c r="AA1089" s="391"/>
      <c r="AB1089" s="391"/>
      <c r="AC1089" s="391"/>
      <c r="AD1089" s="391"/>
      <c r="AE1089" s="391"/>
      <c r="AF1089" s="391"/>
      <c r="AG1089" s="391"/>
      <c r="AH1089" s="391"/>
      <c r="AI1089" s="391"/>
      <c r="AJ1089" s="391"/>
      <c r="AK1089" s="391"/>
      <c r="AL1089" s="391"/>
      <c r="AM1089" s="295">
        <f>SUM(Y1089:AL1089)</f>
        <v>0</v>
      </c>
    </row>
    <row r="1090" spans="1:39" ht="15" hidden="1" customHeight="1" outlineLevel="1">
      <c r="A1090" s="497"/>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387">
        <f>Y1089</f>
        <v>0</v>
      </c>
      <c r="Z1090" s="387">
        <f t="shared" ref="Z1090" si="2284">Z1089</f>
        <v>0</v>
      </c>
      <c r="AA1090" s="387">
        <f t="shared" ref="AA1090" si="2285">AA1089</f>
        <v>0</v>
      </c>
      <c r="AB1090" s="387">
        <f t="shared" ref="AB1090" si="2286">AB1089</f>
        <v>0</v>
      </c>
      <c r="AC1090" s="387">
        <f t="shared" ref="AC1090" si="2287">AC1089</f>
        <v>0</v>
      </c>
      <c r="AD1090" s="387">
        <f t="shared" ref="AD1090" si="2288">AD1089</f>
        <v>0</v>
      </c>
      <c r="AE1090" s="387">
        <f t="shared" ref="AE1090" si="2289">AE1089</f>
        <v>0</v>
      </c>
      <c r="AF1090" s="387">
        <f t="shared" ref="AF1090" si="2290">AF1089</f>
        <v>0</v>
      </c>
      <c r="AG1090" s="387">
        <f t="shared" ref="AG1090" si="2291">AG1089</f>
        <v>0</v>
      </c>
      <c r="AH1090" s="387">
        <f t="shared" ref="AH1090" si="2292">AH1089</f>
        <v>0</v>
      </c>
      <c r="AI1090" s="387">
        <f t="shared" ref="AI1090" si="2293">AI1089</f>
        <v>0</v>
      </c>
      <c r="AJ1090" s="387">
        <f t="shared" ref="AJ1090" si="2294">AJ1089</f>
        <v>0</v>
      </c>
      <c r="AK1090" s="387">
        <f t="shared" ref="AK1090" si="2295">AK1089</f>
        <v>0</v>
      </c>
      <c r="AL1090" s="387">
        <f t="shared" ref="AL1090" si="2296">AL1089</f>
        <v>0</v>
      </c>
      <c r="AM1090" s="305"/>
    </row>
    <row r="1091" spans="1:39" ht="15" hidden="1" customHeight="1" outlineLevel="1">
      <c r="A1091" s="497"/>
      <c r="B1091" s="402"/>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388"/>
      <c r="Z1091" s="399"/>
      <c r="AA1091" s="399"/>
      <c r="AB1091" s="399"/>
      <c r="AC1091" s="399"/>
      <c r="AD1091" s="399"/>
      <c r="AE1091" s="399"/>
      <c r="AF1091" s="399"/>
      <c r="AG1091" s="399"/>
      <c r="AH1091" s="399"/>
      <c r="AI1091" s="399"/>
      <c r="AJ1091" s="399"/>
      <c r="AK1091" s="399"/>
      <c r="AL1091" s="399"/>
      <c r="AM1091" s="305"/>
    </row>
    <row r="1092" spans="1:39" ht="28.5" hidden="1" customHeight="1" outlineLevel="1">
      <c r="A1092" s="497">
        <v>44</v>
      </c>
      <c r="B1092" s="402"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00"/>
      <c r="Z1092" s="391"/>
      <c r="AA1092" s="391"/>
      <c r="AB1092" s="391"/>
      <c r="AC1092" s="391"/>
      <c r="AD1092" s="391"/>
      <c r="AE1092" s="391"/>
      <c r="AF1092" s="391"/>
      <c r="AG1092" s="391"/>
      <c r="AH1092" s="391"/>
      <c r="AI1092" s="391"/>
      <c r="AJ1092" s="391"/>
      <c r="AK1092" s="391"/>
      <c r="AL1092" s="391"/>
      <c r="AM1092" s="295">
        <f>SUM(Y1092:AL1092)</f>
        <v>0</v>
      </c>
    </row>
    <row r="1093" spans="1:39" ht="15" hidden="1" customHeight="1" outlineLevel="1">
      <c r="A1093" s="497"/>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387">
        <f>Y1092</f>
        <v>0</v>
      </c>
      <c r="Z1093" s="387">
        <f t="shared" ref="Z1093" si="2297">Z1092</f>
        <v>0</v>
      </c>
      <c r="AA1093" s="387">
        <f t="shared" ref="AA1093" si="2298">AA1092</f>
        <v>0</v>
      </c>
      <c r="AB1093" s="387">
        <f t="shared" ref="AB1093" si="2299">AB1092</f>
        <v>0</v>
      </c>
      <c r="AC1093" s="387">
        <f t="shared" ref="AC1093" si="2300">AC1092</f>
        <v>0</v>
      </c>
      <c r="AD1093" s="387">
        <f t="shared" ref="AD1093" si="2301">AD1092</f>
        <v>0</v>
      </c>
      <c r="AE1093" s="387">
        <f t="shared" ref="AE1093" si="2302">AE1092</f>
        <v>0</v>
      </c>
      <c r="AF1093" s="387">
        <f t="shared" ref="AF1093" si="2303">AF1092</f>
        <v>0</v>
      </c>
      <c r="AG1093" s="387">
        <f t="shared" ref="AG1093" si="2304">AG1092</f>
        <v>0</v>
      </c>
      <c r="AH1093" s="387">
        <f t="shared" ref="AH1093" si="2305">AH1092</f>
        <v>0</v>
      </c>
      <c r="AI1093" s="387">
        <f t="shared" ref="AI1093" si="2306">AI1092</f>
        <v>0</v>
      </c>
      <c r="AJ1093" s="387">
        <f t="shared" ref="AJ1093" si="2307">AJ1092</f>
        <v>0</v>
      </c>
      <c r="AK1093" s="387">
        <f t="shared" ref="AK1093" si="2308">AK1092</f>
        <v>0</v>
      </c>
      <c r="AL1093" s="387">
        <f t="shared" ref="AL1093" si="2309">AL1092</f>
        <v>0</v>
      </c>
      <c r="AM1093" s="305"/>
    </row>
    <row r="1094" spans="1:39" ht="15" hidden="1" customHeight="1" outlineLevel="1">
      <c r="A1094" s="497"/>
      <c r="B1094" s="402"/>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388"/>
      <c r="Z1094" s="399"/>
      <c r="AA1094" s="399"/>
      <c r="AB1094" s="399"/>
      <c r="AC1094" s="399"/>
      <c r="AD1094" s="399"/>
      <c r="AE1094" s="399"/>
      <c r="AF1094" s="399"/>
      <c r="AG1094" s="399"/>
      <c r="AH1094" s="399"/>
      <c r="AI1094" s="399"/>
      <c r="AJ1094" s="399"/>
      <c r="AK1094" s="399"/>
      <c r="AL1094" s="399"/>
      <c r="AM1094" s="305"/>
    </row>
    <row r="1095" spans="1:39" ht="32.5" hidden="1" customHeight="1" outlineLevel="1">
      <c r="A1095" s="497">
        <v>45</v>
      </c>
      <c r="B1095" s="402"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00"/>
      <c r="Z1095" s="391"/>
      <c r="AA1095" s="391"/>
      <c r="AB1095" s="391"/>
      <c r="AC1095" s="391"/>
      <c r="AD1095" s="391"/>
      <c r="AE1095" s="391"/>
      <c r="AF1095" s="391"/>
      <c r="AG1095" s="391"/>
      <c r="AH1095" s="391"/>
      <c r="AI1095" s="391"/>
      <c r="AJ1095" s="391"/>
      <c r="AK1095" s="391"/>
      <c r="AL1095" s="391"/>
      <c r="AM1095" s="295">
        <f>SUM(Y1095:AL1095)</f>
        <v>0</v>
      </c>
    </row>
    <row r="1096" spans="1:39" ht="15" hidden="1" customHeight="1" outlineLevel="1">
      <c r="A1096" s="497"/>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387">
        <f>Y1095</f>
        <v>0</v>
      </c>
      <c r="Z1096" s="387">
        <f t="shared" ref="Z1096" si="2310">Z1095</f>
        <v>0</v>
      </c>
      <c r="AA1096" s="387">
        <f t="shared" ref="AA1096" si="2311">AA1095</f>
        <v>0</v>
      </c>
      <c r="AB1096" s="387">
        <f t="shared" ref="AB1096" si="2312">AB1095</f>
        <v>0</v>
      </c>
      <c r="AC1096" s="387">
        <f t="shared" ref="AC1096" si="2313">AC1095</f>
        <v>0</v>
      </c>
      <c r="AD1096" s="387">
        <f t="shared" ref="AD1096" si="2314">AD1095</f>
        <v>0</v>
      </c>
      <c r="AE1096" s="387">
        <f t="shared" ref="AE1096" si="2315">AE1095</f>
        <v>0</v>
      </c>
      <c r="AF1096" s="387">
        <f t="shared" ref="AF1096" si="2316">AF1095</f>
        <v>0</v>
      </c>
      <c r="AG1096" s="387">
        <f t="shared" ref="AG1096" si="2317">AG1095</f>
        <v>0</v>
      </c>
      <c r="AH1096" s="387">
        <f t="shared" ref="AH1096" si="2318">AH1095</f>
        <v>0</v>
      </c>
      <c r="AI1096" s="387">
        <f t="shared" ref="AI1096" si="2319">AI1095</f>
        <v>0</v>
      </c>
      <c r="AJ1096" s="387">
        <f t="shared" ref="AJ1096" si="2320">AJ1095</f>
        <v>0</v>
      </c>
      <c r="AK1096" s="387">
        <f t="shared" ref="AK1096" si="2321">AK1095</f>
        <v>0</v>
      </c>
      <c r="AL1096" s="387">
        <f t="shared" ref="AL1096" si="2322">AL1095</f>
        <v>0</v>
      </c>
      <c r="AM1096" s="305"/>
    </row>
    <row r="1097" spans="1:39" ht="15" hidden="1" customHeight="1" outlineLevel="1">
      <c r="A1097" s="497"/>
      <c r="B1097" s="402"/>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388"/>
      <c r="Z1097" s="399"/>
      <c r="AA1097" s="399"/>
      <c r="AB1097" s="399"/>
      <c r="AC1097" s="399"/>
      <c r="AD1097" s="399"/>
      <c r="AE1097" s="399"/>
      <c r="AF1097" s="399"/>
      <c r="AG1097" s="399"/>
      <c r="AH1097" s="399"/>
      <c r="AI1097" s="399"/>
      <c r="AJ1097" s="399"/>
      <c r="AK1097" s="399"/>
      <c r="AL1097" s="399"/>
      <c r="AM1097" s="305"/>
    </row>
    <row r="1098" spans="1:39" ht="32" hidden="1" customHeight="1" outlineLevel="1">
      <c r="A1098" s="497">
        <v>46</v>
      </c>
      <c r="B1098" s="402"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00"/>
      <c r="Z1098" s="391"/>
      <c r="AA1098" s="391"/>
      <c r="AB1098" s="391"/>
      <c r="AC1098" s="391"/>
      <c r="AD1098" s="391"/>
      <c r="AE1098" s="391"/>
      <c r="AF1098" s="391"/>
      <c r="AG1098" s="391"/>
      <c r="AH1098" s="391"/>
      <c r="AI1098" s="391"/>
      <c r="AJ1098" s="391"/>
      <c r="AK1098" s="391"/>
      <c r="AL1098" s="391"/>
      <c r="AM1098" s="295">
        <f>SUM(Y1098:AL1098)</f>
        <v>0</v>
      </c>
    </row>
    <row r="1099" spans="1:39" ht="15" hidden="1" customHeight="1" outlineLevel="1">
      <c r="A1099" s="497"/>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387">
        <f>Y1098</f>
        <v>0</v>
      </c>
      <c r="Z1099" s="387">
        <f t="shared" ref="Z1099" si="2323">Z1098</f>
        <v>0</v>
      </c>
      <c r="AA1099" s="387">
        <f t="shared" ref="AA1099" si="2324">AA1098</f>
        <v>0</v>
      </c>
      <c r="AB1099" s="387">
        <f t="shared" ref="AB1099" si="2325">AB1098</f>
        <v>0</v>
      </c>
      <c r="AC1099" s="387">
        <f t="shared" ref="AC1099" si="2326">AC1098</f>
        <v>0</v>
      </c>
      <c r="AD1099" s="387">
        <f t="shared" ref="AD1099" si="2327">AD1098</f>
        <v>0</v>
      </c>
      <c r="AE1099" s="387">
        <f t="shared" ref="AE1099" si="2328">AE1098</f>
        <v>0</v>
      </c>
      <c r="AF1099" s="387">
        <f t="shared" ref="AF1099" si="2329">AF1098</f>
        <v>0</v>
      </c>
      <c r="AG1099" s="387">
        <f t="shared" ref="AG1099" si="2330">AG1098</f>
        <v>0</v>
      </c>
      <c r="AH1099" s="387">
        <f t="shared" ref="AH1099" si="2331">AH1098</f>
        <v>0</v>
      </c>
      <c r="AI1099" s="387">
        <f t="shared" ref="AI1099" si="2332">AI1098</f>
        <v>0</v>
      </c>
      <c r="AJ1099" s="387">
        <f t="shared" ref="AJ1099" si="2333">AJ1098</f>
        <v>0</v>
      </c>
      <c r="AK1099" s="387">
        <f t="shared" ref="AK1099" si="2334">AK1098</f>
        <v>0</v>
      </c>
      <c r="AL1099" s="387">
        <f t="shared" ref="AL1099" si="2335">AL1098</f>
        <v>0</v>
      </c>
      <c r="AM1099" s="305"/>
    </row>
    <row r="1100" spans="1:39" ht="15" hidden="1" customHeight="1" outlineLevel="1">
      <c r="A1100" s="497"/>
      <c r="B1100" s="402"/>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388"/>
      <c r="Z1100" s="399"/>
      <c r="AA1100" s="399"/>
      <c r="AB1100" s="399"/>
      <c r="AC1100" s="399"/>
      <c r="AD1100" s="399"/>
      <c r="AE1100" s="399"/>
      <c r="AF1100" s="399"/>
      <c r="AG1100" s="399"/>
      <c r="AH1100" s="399"/>
      <c r="AI1100" s="399"/>
      <c r="AJ1100" s="399"/>
      <c r="AK1100" s="399"/>
      <c r="AL1100" s="399"/>
      <c r="AM1100" s="305"/>
    </row>
    <row r="1101" spans="1:39" ht="35.5" hidden="1" customHeight="1" outlineLevel="1">
      <c r="A1101" s="497">
        <v>47</v>
      </c>
      <c r="B1101" s="402"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00"/>
      <c r="Z1101" s="391"/>
      <c r="AA1101" s="391"/>
      <c r="AB1101" s="391"/>
      <c r="AC1101" s="391"/>
      <c r="AD1101" s="391"/>
      <c r="AE1101" s="391"/>
      <c r="AF1101" s="391"/>
      <c r="AG1101" s="391"/>
      <c r="AH1101" s="391"/>
      <c r="AI1101" s="391"/>
      <c r="AJ1101" s="391"/>
      <c r="AK1101" s="391"/>
      <c r="AL1101" s="391"/>
      <c r="AM1101" s="295">
        <f>SUM(Y1101:AL1101)</f>
        <v>0</v>
      </c>
    </row>
    <row r="1102" spans="1:39" ht="15" hidden="1" customHeight="1" outlineLevel="1">
      <c r="A1102" s="497"/>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387">
        <f>Y1101</f>
        <v>0</v>
      </c>
      <c r="Z1102" s="387">
        <f t="shared" ref="Z1102" si="2336">Z1101</f>
        <v>0</v>
      </c>
      <c r="AA1102" s="387">
        <f t="shared" ref="AA1102" si="2337">AA1101</f>
        <v>0</v>
      </c>
      <c r="AB1102" s="387">
        <f t="shared" ref="AB1102" si="2338">AB1101</f>
        <v>0</v>
      </c>
      <c r="AC1102" s="387">
        <f t="shared" ref="AC1102" si="2339">AC1101</f>
        <v>0</v>
      </c>
      <c r="AD1102" s="387">
        <f t="shared" ref="AD1102" si="2340">AD1101</f>
        <v>0</v>
      </c>
      <c r="AE1102" s="387">
        <f t="shared" ref="AE1102" si="2341">AE1101</f>
        <v>0</v>
      </c>
      <c r="AF1102" s="387">
        <f t="shared" ref="AF1102" si="2342">AF1101</f>
        <v>0</v>
      </c>
      <c r="AG1102" s="387">
        <f t="shared" ref="AG1102" si="2343">AG1101</f>
        <v>0</v>
      </c>
      <c r="AH1102" s="387">
        <f t="shared" ref="AH1102" si="2344">AH1101</f>
        <v>0</v>
      </c>
      <c r="AI1102" s="387">
        <f t="shared" ref="AI1102" si="2345">AI1101</f>
        <v>0</v>
      </c>
      <c r="AJ1102" s="387">
        <f t="shared" ref="AJ1102" si="2346">AJ1101</f>
        <v>0</v>
      </c>
      <c r="AK1102" s="387">
        <f t="shared" ref="AK1102" si="2347">AK1101</f>
        <v>0</v>
      </c>
      <c r="AL1102" s="387">
        <f t="shared" ref="AL1102" si="2348">AL1101</f>
        <v>0</v>
      </c>
      <c r="AM1102" s="305"/>
    </row>
    <row r="1103" spans="1:39" ht="15" hidden="1" customHeight="1" outlineLevel="1">
      <c r="A1103" s="497"/>
      <c r="B1103" s="402"/>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388"/>
      <c r="Z1103" s="399"/>
      <c r="AA1103" s="399"/>
      <c r="AB1103" s="399"/>
      <c r="AC1103" s="399"/>
      <c r="AD1103" s="399"/>
      <c r="AE1103" s="399"/>
      <c r="AF1103" s="399"/>
      <c r="AG1103" s="399"/>
      <c r="AH1103" s="399"/>
      <c r="AI1103" s="399"/>
      <c r="AJ1103" s="399"/>
      <c r="AK1103" s="399"/>
      <c r="AL1103" s="399"/>
      <c r="AM1103" s="305"/>
    </row>
    <row r="1104" spans="1:39" ht="39.75" hidden="1" customHeight="1" outlineLevel="1">
      <c r="A1104" s="497">
        <v>48</v>
      </c>
      <c r="B1104" s="402"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00"/>
      <c r="Z1104" s="391"/>
      <c r="AA1104" s="391"/>
      <c r="AB1104" s="391"/>
      <c r="AC1104" s="391"/>
      <c r="AD1104" s="391"/>
      <c r="AE1104" s="391"/>
      <c r="AF1104" s="391"/>
      <c r="AG1104" s="391"/>
      <c r="AH1104" s="391"/>
      <c r="AI1104" s="391"/>
      <c r="AJ1104" s="391"/>
      <c r="AK1104" s="391"/>
      <c r="AL1104" s="391"/>
      <c r="AM1104" s="295">
        <f>SUM(Y1104:AL1104)</f>
        <v>0</v>
      </c>
    </row>
    <row r="1105" spans="1:39" ht="15" hidden="1" customHeight="1" outlineLevel="1">
      <c r="A1105" s="497"/>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387">
        <f>Y1104</f>
        <v>0</v>
      </c>
      <c r="Z1105" s="387">
        <f t="shared" ref="Z1105" si="2349">Z1104</f>
        <v>0</v>
      </c>
      <c r="AA1105" s="387">
        <f t="shared" ref="AA1105" si="2350">AA1104</f>
        <v>0</v>
      </c>
      <c r="AB1105" s="387">
        <f t="shared" ref="AB1105" si="2351">AB1104</f>
        <v>0</v>
      </c>
      <c r="AC1105" s="387">
        <f t="shared" ref="AC1105" si="2352">AC1104</f>
        <v>0</v>
      </c>
      <c r="AD1105" s="387">
        <f t="shared" ref="AD1105" si="2353">AD1104</f>
        <v>0</v>
      </c>
      <c r="AE1105" s="387">
        <f t="shared" ref="AE1105" si="2354">AE1104</f>
        <v>0</v>
      </c>
      <c r="AF1105" s="387">
        <f t="shared" ref="AF1105" si="2355">AF1104</f>
        <v>0</v>
      </c>
      <c r="AG1105" s="387">
        <f t="shared" ref="AG1105" si="2356">AG1104</f>
        <v>0</v>
      </c>
      <c r="AH1105" s="387">
        <f t="shared" ref="AH1105" si="2357">AH1104</f>
        <v>0</v>
      </c>
      <c r="AI1105" s="387">
        <f t="shared" ref="AI1105" si="2358">AI1104</f>
        <v>0</v>
      </c>
      <c r="AJ1105" s="387">
        <f t="shared" ref="AJ1105" si="2359">AJ1104</f>
        <v>0</v>
      </c>
      <c r="AK1105" s="387">
        <f t="shared" ref="AK1105" si="2360">AK1104</f>
        <v>0</v>
      </c>
      <c r="AL1105" s="387">
        <f t="shared" ref="AL1105" si="2361">AL1104</f>
        <v>0</v>
      </c>
      <c r="AM1105" s="305"/>
    </row>
    <row r="1106" spans="1:39" ht="15" hidden="1" customHeight="1" outlineLevel="1">
      <c r="A1106" s="497"/>
      <c r="B1106" s="402"/>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388"/>
      <c r="Z1106" s="399"/>
      <c r="AA1106" s="399"/>
      <c r="AB1106" s="399"/>
      <c r="AC1106" s="399"/>
      <c r="AD1106" s="399"/>
      <c r="AE1106" s="399"/>
      <c r="AF1106" s="399"/>
      <c r="AG1106" s="399"/>
      <c r="AH1106" s="399"/>
      <c r="AI1106" s="399"/>
      <c r="AJ1106" s="399"/>
      <c r="AK1106" s="399"/>
      <c r="AL1106" s="399"/>
      <c r="AM1106" s="305"/>
    </row>
    <row r="1107" spans="1:39" ht="33" hidden="1" customHeight="1" outlineLevel="1">
      <c r="A1107" s="497">
        <v>49</v>
      </c>
      <c r="B1107" s="402"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00"/>
      <c r="Z1107" s="391"/>
      <c r="AA1107" s="391"/>
      <c r="AB1107" s="391"/>
      <c r="AC1107" s="391"/>
      <c r="AD1107" s="391"/>
      <c r="AE1107" s="391"/>
      <c r="AF1107" s="391"/>
      <c r="AG1107" s="391"/>
      <c r="AH1107" s="391"/>
      <c r="AI1107" s="391"/>
      <c r="AJ1107" s="391"/>
      <c r="AK1107" s="391"/>
      <c r="AL1107" s="391"/>
      <c r="AM1107" s="295">
        <f>SUM(Y1107:AL1107)</f>
        <v>0</v>
      </c>
    </row>
    <row r="1108" spans="1:39" ht="15" hidden="1" customHeight="1" outlineLevel="1">
      <c r="A1108" s="497"/>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387">
        <f>Y1107</f>
        <v>0</v>
      </c>
      <c r="Z1108" s="387">
        <f t="shared" ref="Z1108" si="2362">Z1107</f>
        <v>0</v>
      </c>
      <c r="AA1108" s="387">
        <f t="shared" ref="AA1108" si="2363">AA1107</f>
        <v>0</v>
      </c>
      <c r="AB1108" s="387">
        <f t="shared" ref="AB1108" si="2364">AB1107</f>
        <v>0</v>
      </c>
      <c r="AC1108" s="387">
        <f t="shared" ref="AC1108" si="2365">AC1107</f>
        <v>0</v>
      </c>
      <c r="AD1108" s="387">
        <f t="shared" ref="AD1108" si="2366">AD1107</f>
        <v>0</v>
      </c>
      <c r="AE1108" s="387">
        <f t="shared" ref="AE1108" si="2367">AE1107</f>
        <v>0</v>
      </c>
      <c r="AF1108" s="387">
        <f t="shared" ref="AF1108" si="2368">AF1107</f>
        <v>0</v>
      </c>
      <c r="AG1108" s="387">
        <f t="shared" ref="AG1108" si="2369">AG1107</f>
        <v>0</v>
      </c>
      <c r="AH1108" s="387">
        <f t="shared" ref="AH1108" si="2370">AH1107</f>
        <v>0</v>
      </c>
      <c r="AI1108" s="387">
        <f t="shared" ref="AI1108" si="2371">AI1107</f>
        <v>0</v>
      </c>
      <c r="AJ1108" s="387">
        <f t="shared" ref="AJ1108" si="2372">AJ1107</f>
        <v>0</v>
      </c>
      <c r="AK1108" s="387">
        <f t="shared" ref="AK1108" si="2373">AK1107</f>
        <v>0</v>
      </c>
      <c r="AL1108" s="387">
        <f t="shared" ref="AL1108" si="2374">AL1107</f>
        <v>0</v>
      </c>
      <c r="AM1108" s="305"/>
    </row>
    <row r="1109" spans="1:39" ht="15" hidden="1" customHeight="1" outlineLevel="1">
      <c r="A1109" s="497"/>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5" collapsed="1">
      <c r="B1110" s="323" t="s">
        <v>347</v>
      </c>
      <c r="C1110" s="325"/>
      <c r="D1110" s="325">
        <f>SUM(D953:D1108)</f>
        <v>0</v>
      </c>
      <c r="E1110" s="325"/>
      <c r="F1110" s="325"/>
      <c r="G1110" s="325"/>
      <c r="H1110" s="325"/>
      <c r="I1110" s="325"/>
      <c r="J1110" s="325"/>
      <c r="K1110" s="325"/>
      <c r="L1110" s="325"/>
      <c r="M1110" s="325"/>
      <c r="N1110" s="325"/>
      <c r="O1110" s="325">
        <f>SUM(O953:O1108)</f>
        <v>0</v>
      </c>
      <c r="P1110" s="325"/>
      <c r="Q1110" s="325"/>
      <c r="R1110" s="325"/>
      <c r="S1110" s="325"/>
      <c r="T1110" s="325"/>
      <c r="U1110" s="325"/>
      <c r="V1110" s="325"/>
      <c r="W1110" s="325"/>
      <c r="X1110" s="325"/>
      <c r="Y1110" s="325">
        <f>IF(Y951="kWh",SUMPRODUCT(D953:D1108,Y953:Y1108))</f>
        <v>0</v>
      </c>
      <c r="Z1110" s="325">
        <f>IF(Z951="kWh",SUMPRODUCT(D953:D1108,Z953:Z1108))</f>
        <v>0</v>
      </c>
      <c r="AA1110" s="325">
        <f>IF(AA951="kw",SUMPRODUCT(N953:N1108,O953:O1108,AA953:AA1108),SUMPRODUCT(D953:D1108,AA953:AA1108))</f>
        <v>0</v>
      </c>
      <c r="AB1110" s="325">
        <f>IF(AB951="kw",SUMPRODUCT(N953:N1108,O953:O1108,AB953:AB1108),SUMPRODUCT(D953:D1108,AB953:AB1108))</f>
        <v>0</v>
      </c>
      <c r="AC1110" s="325">
        <f>IF(AC951="kw",SUMPRODUCT(N953:N1108,O953:O1108,AC953:AC1108),SUMPRODUCT(D953:D1108,AC953:AC1108))</f>
        <v>0</v>
      </c>
      <c r="AD1110" s="325">
        <f>IF(AD951="kw",SUMPRODUCT(N953:N1108,O953:O1108,AD953:AD1108),SUMPRODUCT(D953:D1108,AD953:AD1108))</f>
        <v>0</v>
      </c>
      <c r="AE1110" s="325">
        <f>IF(AE951="kw",SUMPRODUCT(N953:N1108,O953:O1108,AE953:AE1108),SUMPRODUCT(D953:D1108,AE953:AE1108))</f>
        <v>0</v>
      </c>
      <c r="AF1110" s="325">
        <f>IF(AF951="kw",SUMPRODUCT(N953:N1108,O953:O1108,AF953:AF1108),SUMPRODUCT(D953:D1108,AF953:AF1108))</f>
        <v>0</v>
      </c>
      <c r="AG1110" s="325">
        <f>IF(AG951="kw",SUMPRODUCT(N953:N1108,O953:O1108,AG953:AG1108),SUMPRODUCT(D953:D1108,AG953:AG1108))</f>
        <v>0</v>
      </c>
      <c r="AH1110" s="325">
        <f>IF(AH951="kw",SUMPRODUCT(N953:N1108,O953:O1108,AH953:AH1108),SUMPRODUCT(D953:D1108,AH953:AH1108))</f>
        <v>0</v>
      </c>
      <c r="AI1110" s="325">
        <f>IF(AI951="kw",SUMPRODUCT(N953:N1108,O953:O1108,AI953:AI1108),SUMPRODUCT(D953:D1108,AI953:AI1108))</f>
        <v>0</v>
      </c>
      <c r="AJ1110" s="325">
        <f>IF(AJ951="kw",SUMPRODUCT(N953:N1108,O953:O1108,AJ953:AJ1108),SUMPRODUCT(D953:D1108,AJ953:AJ1108))</f>
        <v>0</v>
      </c>
      <c r="AK1110" s="325">
        <f>IF(AK951="kw",SUMPRODUCT(N953:N1108,O953:O1108,AK953:AK1108),SUMPRODUCT(D953:D1108,AK953:AK1108))</f>
        <v>0</v>
      </c>
      <c r="AL1110" s="325">
        <f>IF(AL951="kw",SUMPRODUCT(N953:N1108,O953:O1108,AL953:AL1108),SUMPRODUCT(D953:D1108,AL953:AL1108))</f>
        <v>0</v>
      </c>
      <c r="AM1110" s="326"/>
    </row>
    <row r="1111" spans="1:39" ht="15.5">
      <c r="B1111" s="368" t="s">
        <v>348</v>
      </c>
      <c r="C1111" s="369"/>
      <c r="D1111" s="369"/>
      <c r="E1111" s="369"/>
      <c r="F1111" s="369"/>
      <c r="G1111" s="369"/>
      <c r="H1111" s="369"/>
      <c r="I1111" s="369"/>
      <c r="J1111" s="369"/>
      <c r="K1111" s="369"/>
      <c r="L1111" s="369"/>
      <c r="M1111" s="369"/>
      <c r="N1111" s="369"/>
      <c r="O1111" s="369"/>
      <c r="P1111" s="369"/>
      <c r="Q1111" s="369"/>
      <c r="R1111" s="369"/>
      <c r="S1111" s="369"/>
      <c r="T1111" s="369"/>
      <c r="U1111" s="369"/>
      <c r="V1111" s="369"/>
      <c r="W1111" s="369"/>
      <c r="X1111" s="369"/>
      <c r="Y1111" s="369">
        <f>HLOOKUP(Y767,'2. LRAMVA Threshold'!$B$42:$Q$53,12,FALSE)</f>
        <v>2736155</v>
      </c>
      <c r="Z1111" s="369">
        <f>HLOOKUP(Z767,'2. LRAMVA Threshold'!$B$42:$Q$53,12,FALSE)</f>
        <v>4402416</v>
      </c>
      <c r="AA1111" s="369">
        <f>HLOOKUP(AA767,'2. LRAMVA Threshold'!$B$42:$Q$53,12,FALSE)</f>
        <v>17935</v>
      </c>
      <c r="AB1111" s="369">
        <f>HLOOKUP(AB767,'2. LRAMVA Threshold'!$B$42:$Q$53,12,FALSE)</f>
        <v>217</v>
      </c>
      <c r="AC1111" s="369">
        <f>HLOOKUP(AC767,'2. LRAMVA Threshold'!$B$42:$Q$53,12,FALSE)</f>
        <v>2523</v>
      </c>
      <c r="AD1111" s="369">
        <f>HLOOKUP(AD767,'2. LRAMVA Threshold'!$B$42:$Q$53,12,FALSE)</f>
        <v>1746598</v>
      </c>
      <c r="AE1111" s="369">
        <f>HLOOKUP(AE767,'2. LRAMVA Threshold'!$B$42:$Q$53,12,FALSE)</f>
        <v>588794</v>
      </c>
      <c r="AF1111" s="369">
        <f>HLOOKUP(AF767,'2. LRAMVA Threshold'!$B$42:$Q$53,12,FALSE)</f>
        <v>4303</v>
      </c>
      <c r="AG1111" s="369">
        <f>HLOOKUP(AG767,'2. LRAMVA Threshold'!$B$42:$Q$53,12,FALSE)</f>
        <v>125</v>
      </c>
      <c r="AH1111" s="369">
        <f>HLOOKUP(AH767,'2. LRAMVA Threshold'!$B$42:$Q$53,12,FALSE)</f>
        <v>0</v>
      </c>
      <c r="AI1111" s="369">
        <f>HLOOKUP(AI767,'2. LRAMVA Threshold'!$B$42:$Q$53,12,FALSE)</f>
        <v>0</v>
      </c>
      <c r="AJ1111" s="369">
        <f>HLOOKUP(AJ767,'2. LRAMVA Threshold'!$B$42:$Q$53,12,FALSE)</f>
        <v>0</v>
      </c>
      <c r="AK1111" s="369">
        <f>HLOOKUP(AK767,'2. LRAMVA Threshold'!$B$42:$Q$53,12,FALSE)</f>
        <v>0</v>
      </c>
      <c r="AL1111" s="369">
        <f>HLOOKUP(AL767,'2. LRAMVA Threshold'!$B$42:$Q$53,12,FALSE)</f>
        <v>0</v>
      </c>
      <c r="AM1111" s="416"/>
    </row>
    <row r="1112" spans="1:39" ht="15.5">
      <c r="B1112" s="371"/>
      <c r="C1112" s="406"/>
      <c r="D1112" s="407"/>
      <c r="E1112" s="407"/>
      <c r="F1112" s="407"/>
      <c r="G1112" s="407"/>
      <c r="H1112" s="407"/>
      <c r="I1112" s="407"/>
      <c r="J1112" s="407"/>
      <c r="K1112" s="407"/>
      <c r="L1112" s="407"/>
      <c r="M1112" s="407"/>
      <c r="N1112" s="407"/>
      <c r="O1112" s="408"/>
      <c r="P1112" s="407"/>
      <c r="Q1112" s="407"/>
      <c r="R1112" s="407"/>
      <c r="S1112" s="409"/>
      <c r="T1112" s="409"/>
      <c r="U1112" s="409"/>
      <c r="V1112" s="409"/>
      <c r="W1112" s="407"/>
      <c r="X1112" s="407"/>
      <c r="Y1112" s="410"/>
      <c r="Z1112" s="410"/>
      <c r="AA1112" s="410"/>
      <c r="AB1112" s="410"/>
      <c r="AC1112" s="410"/>
      <c r="AD1112" s="410"/>
      <c r="AE1112" s="410"/>
      <c r="AF1112" s="376"/>
      <c r="AG1112" s="376"/>
      <c r="AH1112" s="376"/>
      <c r="AI1112" s="376"/>
      <c r="AJ1112" s="376"/>
      <c r="AK1112" s="376"/>
      <c r="AL1112" s="376"/>
      <c r="AM1112" s="377"/>
    </row>
    <row r="1113" spans="1:39" ht="15.5">
      <c r="B1113" s="321" t="s">
        <v>349</v>
      </c>
      <c r="C1113" s="332"/>
      <c r="D1113" s="332"/>
      <c r="E1113" s="356"/>
      <c r="F1113" s="356"/>
      <c r="G1113" s="356"/>
      <c r="H1113" s="356"/>
      <c r="I1113" s="356"/>
      <c r="J1113" s="356"/>
      <c r="K1113" s="356"/>
      <c r="L1113" s="356"/>
      <c r="M1113" s="356"/>
      <c r="N1113" s="356"/>
      <c r="O1113" s="290"/>
      <c r="P1113" s="334"/>
      <c r="Q1113" s="334"/>
      <c r="R1113" s="334"/>
      <c r="S1113" s="333"/>
      <c r="T1113" s="333"/>
      <c r="U1113" s="333"/>
      <c r="V1113" s="333"/>
      <c r="W1113" s="334"/>
      <c r="X1113" s="334"/>
      <c r="Y1113" s="335">
        <f>HLOOKUP(Y$35,'3.  Distribution Rates'!$C$122:$P$133,12,FALSE)</f>
        <v>0</v>
      </c>
      <c r="Z1113" s="335">
        <f>HLOOKUP(Z$35,'3.  Distribution Rates'!$C$122:$P$133,12,FALSE)</f>
        <v>1.04E-2</v>
      </c>
      <c r="AA1113" s="335">
        <f>HLOOKUP(AA$35,'3.  Distribution Rates'!$C$122:$P$133,12,FALSE)</f>
        <v>3.3986999999999998</v>
      </c>
      <c r="AB1113" s="335">
        <f>HLOOKUP(AB$35,'3.  Distribution Rates'!$C$122:$P$133,12,FALSE)</f>
        <v>2.3913000000000002</v>
      </c>
      <c r="AC1113" s="335">
        <f>HLOOKUP(AC$35,'3.  Distribution Rates'!$C$122:$P$133,12,FALSE)</f>
        <v>0.98440000000000005</v>
      </c>
      <c r="AD1113" s="335">
        <f>HLOOKUP(AD$35,'3.  Distribution Rates'!$C$122:$P$133,12,FALSE)</f>
        <v>0</v>
      </c>
      <c r="AE1113" s="335">
        <f>HLOOKUP(AE$35,'3.  Distribution Rates'!$C$122:$P$133,12,FALSE)</f>
        <v>1.7000000000000001E-2</v>
      </c>
      <c r="AF1113" s="335">
        <f>HLOOKUP(AF$35,'3.  Distribution Rates'!$C$122:$P$133,12,FALSE)</f>
        <v>3.7290000000000001</v>
      </c>
      <c r="AG1113" s="335">
        <f>HLOOKUP(AG$35,'3.  Distribution Rates'!$C$122:$P$133,12,FALSE)</f>
        <v>3.7600000000000001E-2</v>
      </c>
      <c r="AH1113" s="335">
        <f>HLOOKUP(AH$35,'3.  Distribution Rates'!$C$122:$P$133,12,FALSE)</f>
        <v>6.0983000000000001</v>
      </c>
      <c r="AI1113" s="335">
        <f>HLOOKUP(AI$35,'3.  Distribution Rates'!$C$122:$P$133,12,FALSE)</f>
        <v>0</v>
      </c>
      <c r="AJ1113" s="335">
        <f>HLOOKUP(AJ$35,'3.  Distribution Rates'!$C$122:$P$133,12,FALSE)</f>
        <v>0</v>
      </c>
      <c r="AK1113" s="335">
        <f>HLOOKUP(AK$35,'3.  Distribution Rates'!$C$122:$P$133,12,FALSE)</f>
        <v>0</v>
      </c>
      <c r="AL1113" s="335">
        <f>HLOOKUP(AL$35,'3.  Distribution Rates'!$C$122:$P$133,12,FALSE)</f>
        <v>0</v>
      </c>
      <c r="AM1113" s="418"/>
    </row>
    <row r="1114" spans="1:39" ht="15.5">
      <c r="B1114" s="321" t="s">
        <v>353</v>
      </c>
      <c r="C1114" s="339"/>
      <c r="D1114" s="307"/>
      <c r="E1114" s="279"/>
      <c r="F1114" s="279"/>
      <c r="G1114" s="279"/>
      <c r="H1114" s="279"/>
      <c r="I1114" s="279"/>
      <c r="J1114" s="279"/>
      <c r="K1114" s="279"/>
      <c r="L1114" s="279"/>
      <c r="M1114" s="279"/>
      <c r="N1114" s="279"/>
      <c r="O1114" s="290"/>
      <c r="P1114" s="279"/>
      <c r="Q1114" s="279"/>
      <c r="R1114" s="279"/>
      <c r="S1114" s="307"/>
      <c r="T1114" s="307"/>
      <c r="U1114" s="307"/>
      <c r="V1114" s="307"/>
      <c r="W1114" s="279"/>
      <c r="X1114" s="279"/>
      <c r="Y1114" s="358">
        <f>'4.  2011-2014 LRAM'!Y143*Y1113</f>
        <v>0</v>
      </c>
      <c r="Z1114" s="358">
        <f>'4.  2011-2014 LRAM'!Z143*Z1113</f>
        <v>0</v>
      </c>
      <c r="AA1114" s="358">
        <f>'4.  2011-2014 LRAM'!AA143*AA1113</f>
        <v>0</v>
      </c>
      <c r="AB1114" s="358">
        <f>'4.  2011-2014 LRAM'!AB143*AB1113</f>
        <v>0</v>
      </c>
      <c r="AC1114" s="358">
        <f>'4.  2011-2014 LRAM'!AC143*AC1113</f>
        <v>0</v>
      </c>
      <c r="AD1114" s="358">
        <f>'4.  2011-2014 LRAM'!AD143*AD1113</f>
        <v>0</v>
      </c>
      <c r="AE1114" s="358">
        <f>'4.  2011-2014 LRAM'!AE143*AE1113</f>
        <v>0</v>
      </c>
      <c r="AF1114" s="358">
        <f>'4.  2011-2014 LRAM'!AF143*AF1113</f>
        <v>0</v>
      </c>
      <c r="AG1114" s="358">
        <f>'4.  2011-2014 LRAM'!AG143*AG1113</f>
        <v>0</v>
      </c>
      <c r="AH1114" s="358">
        <f>'4.  2011-2014 LRAM'!AH143*AH1113</f>
        <v>0</v>
      </c>
      <c r="AI1114" s="358">
        <f>'4.  2011-2014 LRAM'!AI143*AI1113</f>
        <v>0</v>
      </c>
      <c r="AJ1114" s="358">
        <f>'4.  2011-2014 LRAM'!AJ143*AJ1113</f>
        <v>0</v>
      </c>
      <c r="AK1114" s="358">
        <f>'4.  2011-2014 LRAM'!AK143*AK1113</f>
        <v>0</v>
      </c>
      <c r="AL1114" s="358">
        <f>'4.  2011-2014 LRAM'!AL143*AL1113</f>
        <v>0</v>
      </c>
      <c r="AM1114" s="593">
        <f t="shared" ref="AM1114:AM1123" si="2375">SUM(Y1114:AL1114)</f>
        <v>0</v>
      </c>
    </row>
    <row r="1115" spans="1:39" ht="15.5">
      <c r="B1115" s="321" t="s">
        <v>354</v>
      </c>
      <c r="C1115" s="339"/>
      <c r="D1115" s="307"/>
      <c r="E1115" s="279"/>
      <c r="F1115" s="279"/>
      <c r="G1115" s="279"/>
      <c r="H1115" s="279"/>
      <c r="I1115" s="279"/>
      <c r="J1115" s="279"/>
      <c r="K1115" s="279"/>
      <c r="L1115" s="279"/>
      <c r="M1115" s="279"/>
      <c r="N1115" s="279"/>
      <c r="O1115" s="290"/>
      <c r="P1115" s="279"/>
      <c r="Q1115" s="279"/>
      <c r="R1115" s="279"/>
      <c r="S1115" s="307"/>
      <c r="T1115" s="307"/>
      <c r="U1115" s="307"/>
      <c r="V1115" s="307"/>
      <c r="W1115" s="279"/>
      <c r="X1115" s="279"/>
      <c r="Y1115" s="358">
        <f>'4.  2011-2014 LRAM'!Y272*Y1113</f>
        <v>0</v>
      </c>
      <c r="Z1115" s="358">
        <f>'4.  2011-2014 LRAM'!Z272*Z1113</f>
        <v>0</v>
      </c>
      <c r="AA1115" s="358">
        <f>'4.  2011-2014 LRAM'!AA272*AA1113</f>
        <v>0</v>
      </c>
      <c r="AB1115" s="358">
        <f>'4.  2011-2014 LRAM'!AB272*AB1113</f>
        <v>0</v>
      </c>
      <c r="AC1115" s="358">
        <f>'4.  2011-2014 LRAM'!AC272*AC1113</f>
        <v>0</v>
      </c>
      <c r="AD1115" s="358">
        <f>'4.  2011-2014 LRAM'!AD272*AD1113</f>
        <v>0</v>
      </c>
      <c r="AE1115" s="358">
        <f>'4.  2011-2014 LRAM'!AE272*AE1113</f>
        <v>0</v>
      </c>
      <c r="AF1115" s="358">
        <f>'4.  2011-2014 LRAM'!AF272*AF1113</f>
        <v>0</v>
      </c>
      <c r="AG1115" s="358">
        <f>'4.  2011-2014 LRAM'!AG272*AG1113</f>
        <v>0</v>
      </c>
      <c r="AH1115" s="358">
        <f>'4.  2011-2014 LRAM'!AH272*AH1113</f>
        <v>0</v>
      </c>
      <c r="AI1115" s="358">
        <f>'4.  2011-2014 LRAM'!AI272*AI1113</f>
        <v>0</v>
      </c>
      <c r="AJ1115" s="358">
        <f>'4.  2011-2014 LRAM'!AJ272*AJ1113</f>
        <v>0</v>
      </c>
      <c r="AK1115" s="358">
        <f>'4.  2011-2014 LRAM'!AK272*AK1113</f>
        <v>0</v>
      </c>
      <c r="AL1115" s="358">
        <f>'4.  2011-2014 LRAM'!AL272*AL1113</f>
        <v>0</v>
      </c>
      <c r="AM1115" s="593">
        <f t="shared" si="2375"/>
        <v>0</v>
      </c>
    </row>
    <row r="1116" spans="1:39" ht="15.5">
      <c r="B1116" s="321" t="s">
        <v>355</v>
      </c>
      <c r="C1116" s="339"/>
      <c r="D1116" s="307"/>
      <c r="E1116" s="279"/>
      <c r="F1116" s="279"/>
      <c r="G1116" s="279"/>
      <c r="H1116" s="279"/>
      <c r="I1116" s="279"/>
      <c r="J1116" s="279"/>
      <c r="K1116" s="279"/>
      <c r="L1116" s="279"/>
      <c r="M1116" s="279"/>
      <c r="N1116" s="279"/>
      <c r="O1116" s="290"/>
      <c r="P1116" s="279"/>
      <c r="Q1116" s="279"/>
      <c r="R1116" s="279"/>
      <c r="S1116" s="307"/>
      <c r="T1116" s="307"/>
      <c r="U1116" s="307"/>
      <c r="V1116" s="307"/>
      <c r="W1116" s="279"/>
      <c r="X1116" s="279"/>
      <c r="Y1116" s="358">
        <f>'4.  2011-2014 LRAM'!Y401*Y1113</f>
        <v>0</v>
      </c>
      <c r="Z1116" s="358">
        <f>'4.  2011-2014 LRAM'!Z401*Z1113</f>
        <v>0</v>
      </c>
      <c r="AA1116" s="358">
        <f>'4.  2011-2014 LRAM'!AA401*AA1113</f>
        <v>0</v>
      </c>
      <c r="AB1116" s="358">
        <f>'4.  2011-2014 LRAM'!AB401*AB1113</f>
        <v>0</v>
      </c>
      <c r="AC1116" s="358">
        <f>'4.  2011-2014 LRAM'!AC401*AC1113</f>
        <v>0</v>
      </c>
      <c r="AD1116" s="358">
        <f>'4.  2011-2014 LRAM'!AD401*AD1113</f>
        <v>0</v>
      </c>
      <c r="AE1116" s="358">
        <f>'4.  2011-2014 LRAM'!AE401*AE1113</f>
        <v>9819.7687242200718</v>
      </c>
      <c r="AF1116" s="358">
        <f>'4.  2011-2014 LRAM'!AF401*AF1113</f>
        <v>5523.9261979247012</v>
      </c>
      <c r="AG1116" s="358">
        <f>'4.  2011-2014 LRAM'!AG401*AG1113</f>
        <v>0</v>
      </c>
      <c r="AH1116" s="358">
        <f>'4.  2011-2014 LRAM'!AH401*AH1113</f>
        <v>0</v>
      </c>
      <c r="AI1116" s="358">
        <f>'4.  2011-2014 LRAM'!AI401*AI1113</f>
        <v>0</v>
      </c>
      <c r="AJ1116" s="358">
        <f>'4.  2011-2014 LRAM'!AJ401*AJ1113</f>
        <v>0</v>
      </c>
      <c r="AK1116" s="358">
        <f>'4.  2011-2014 LRAM'!AK401*AK1113</f>
        <v>0</v>
      </c>
      <c r="AL1116" s="358">
        <f>'4.  2011-2014 LRAM'!AL401*AL1113</f>
        <v>0</v>
      </c>
      <c r="AM1116" s="593">
        <f t="shared" si="2375"/>
        <v>15343.694922144772</v>
      </c>
    </row>
    <row r="1117" spans="1:39" ht="15.5">
      <c r="B1117" s="321" t="s">
        <v>356</v>
      </c>
      <c r="C1117" s="339"/>
      <c r="D1117" s="307"/>
      <c r="E1117" s="279"/>
      <c r="F1117" s="279"/>
      <c r="G1117" s="279"/>
      <c r="H1117" s="279"/>
      <c r="I1117" s="279"/>
      <c r="J1117" s="279"/>
      <c r="K1117" s="279"/>
      <c r="L1117" s="279"/>
      <c r="M1117" s="279"/>
      <c r="N1117" s="279"/>
      <c r="O1117" s="290"/>
      <c r="P1117" s="279"/>
      <c r="Q1117" s="279"/>
      <c r="R1117" s="279"/>
      <c r="S1117" s="307"/>
      <c r="T1117" s="307"/>
      <c r="U1117" s="307"/>
      <c r="V1117" s="307"/>
      <c r="W1117" s="279"/>
      <c r="X1117" s="279"/>
      <c r="Y1117" s="358">
        <f>'4.  2011-2014 LRAM'!Y531*Y1113</f>
        <v>0</v>
      </c>
      <c r="Z1117" s="358">
        <f>'4.  2011-2014 LRAM'!Z531*Z1113</f>
        <v>10324.17100522717</v>
      </c>
      <c r="AA1117" s="358">
        <f>'4.  2011-2014 LRAM'!AA531*AA1113</f>
        <v>41731.512395234196</v>
      </c>
      <c r="AB1117" s="358">
        <f>'4.  2011-2014 LRAM'!AB531*AB1113</f>
        <v>0</v>
      </c>
      <c r="AC1117" s="358">
        <f>'4.  2011-2014 LRAM'!AC531*AC1113</f>
        <v>247.58683776000004</v>
      </c>
      <c r="AD1117" s="358">
        <f>'4.  2011-2014 LRAM'!AD531*AD1113</f>
        <v>0</v>
      </c>
      <c r="AE1117" s="358">
        <f>'4.  2011-2014 LRAM'!AE531*AE1113</f>
        <v>7201.9930220993829</v>
      </c>
      <c r="AF1117" s="358">
        <f>'4.  2011-2014 LRAM'!AF531*AF1113</f>
        <v>3110.9764880774615</v>
      </c>
      <c r="AG1117" s="358">
        <f>'4.  2011-2014 LRAM'!AG531*AG1113</f>
        <v>0</v>
      </c>
      <c r="AH1117" s="358">
        <f>'4.  2011-2014 LRAM'!AH531*AH1113</f>
        <v>0</v>
      </c>
      <c r="AI1117" s="358">
        <f>'4.  2011-2014 LRAM'!AI531*AI1113</f>
        <v>0</v>
      </c>
      <c r="AJ1117" s="358">
        <f>'4.  2011-2014 LRAM'!AJ531*AJ1113</f>
        <v>0</v>
      </c>
      <c r="AK1117" s="358">
        <f>'4.  2011-2014 LRAM'!AK531*AK1113</f>
        <v>0</v>
      </c>
      <c r="AL1117" s="358">
        <f>'4.  2011-2014 LRAM'!AL531*AL1113</f>
        <v>0</v>
      </c>
      <c r="AM1117" s="593">
        <f t="shared" si="2375"/>
        <v>62616.239748398206</v>
      </c>
    </row>
    <row r="1118" spans="1:39" ht="15.5">
      <c r="B1118" s="321" t="s">
        <v>357</v>
      </c>
      <c r="C1118" s="339"/>
      <c r="D1118" s="307"/>
      <c r="E1118" s="279"/>
      <c r="F1118" s="279"/>
      <c r="G1118" s="279"/>
      <c r="H1118" s="279"/>
      <c r="I1118" s="279"/>
      <c r="J1118" s="279"/>
      <c r="K1118" s="279"/>
      <c r="L1118" s="279"/>
      <c r="M1118" s="279"/>
      <c r="N1118" s="279"/>
      <c r="O1118" s="290"/>
      <c r="P1118" s="279"/>
      <c r="Q1118" s="279"/>
      <c r="R1118" s="279"/>
      <c r="S1118" s="307"/>
      <c r="T1118" s="307"/>
      <c r="U1118" s="307"/>
      <c r="V1118" s="307"/>
      <c r="W1118" s="279"/>
      <c r="X1118" s="279"/>
      <c r="Y1118" s="358">
        <f t="shared" ref="Y1118:AL1118" si="2376">Y212*Y1113</f>
        <v>0</v>
      </c>
      <c r="Z1118" s="358">
        <f t="shared" si="2376"/>
        <v>21482.680571039997</v>
      </c>
      <c r="AA1118" s="358">
        <f t="shared" si="2376"/>
        <v>50701.126859999997</v>
      </c>
      <c r="AB1118" s="358">
        <f t="shared" si="2376"/>
        <v>0</v>
      </c>
      <c r="AC1118" s="358">
        <f t="shared" si="2376"/>
        <v>1535.664</v>
      </c>
      <c r="AD1118" s="358">
        <f t="shared" si="2376"/>
        <v>0</v>
      </c>
      <c r="AE1118" s="358">
        <f t="shared" si="2376"/>
        <v>6699.6935899563869</v>
      </c>
      <c r="AF1118" s="358">
        <f t="shared" si="2376"/>
        <v>7992.790576154418</v>
      </c>
      <c r="AG1118" s="358">
        <f t="shared" si="2376"/>
        <v>0</v>
      </c>
      <c r="AH1118" s="358">
        <f t="shared" si="2376"/>
        <v>0</v>
      </c>
      <c r="AI1118" s="358">
        <f t="shared" si="2376"/>
        <v>0</v>
      </c>
      <c r="AJ1118" s="358">
        <f t="shared" si="2376"/>
        <v>0</v>
      </c>
      <c r="AK1118" s="358">
        <f t="shared" si="2376"/>
        <v>0</v>
      </c>
      <c r="AL1118" s="358">
        <f t="shared" si="2376"/>
        <v>0</v>
      </c>
      <c r="AM1118" s="593">
        <f t="shared" si="2375"/>
        <v>88411.955597150809</v>
      </c>
    </row>
    <row r="1119" spans="1:39" ht="15.5">
      <c r="B1119" s="321" t="s">
        <v>358</v>
      </c>
      <c r="C1119" s="339"/>
      <c r="D1119" s="307"/>
      <c r="E1119" s="279"/>
      <c r="F1119" s="279"/>
      <c r="G1119" s="279"/>
      <c r="H1119" s="279"/>
      <c r="I1119" s="279"/>
      <c r="J1119" s="279"/>
      <c r="K1119" s="279"/>
      <c r="L1119" s="279"/>
      <c r="M1119" s="279"/>
      <c r="N1119" s="279"/>
      <c r="O1119" s="290"/>
      <c r="P1119" s="279"/>
      <c r="Q1119" s="279"/>
      <c r="R1119" s="279"/>
      <c r="S1119" s="307"/>
      <c r="T1119" s="307"/>
      <c r="U1119" s="307"/>
      <c r="V1119" s="307"/>
      <c r="W1119" s="279"/>
      <c r="X1119" s="279"/>
      <c r="Y1119" s="358">
        <f t="shared" ref="Y1119:AL1119" si="2377">Y395*Y1113</f>
        <v>0</v>
      </c>
      <c r="Z1119" s="358">
        <f t="shared" si="2377"/>
        <v>19088.65317475047</v>
      </c>
      <c r="AA1119" s="358">
        <f t="shared" si="2377"/>
        <v>68202.745488085493</v>
      </c>
      <c r="AB1119" s="358">
        <f t="shared" si="2377"/>
        <v>4979.4424461213848</v>
      </c>
      <c r="AC1119" s="358">
        <f t="shared" si="2377"/>
        <v>7386.0303619952492</v>
      </c>
      <c r="AD1119" s="358">
        <f t="shared" si="2377"/>
        <v>0</v>
      </c>
      <c r="AE1119" s="358">
        <f t="shared" si="2377"/>
        <v>665.19208200000003</v>
      </c>
      <c r="AF1119" s="358">
        <f t="shared" si="2377"/>
        <v>11589.4948356</v>
      </c>
      <c r="AG1119" s="358">
        <f t="shared" si="2377"/>
        <v>78.508800000000008</v>
      </c>
      <c r="AH1119" s="358">
        <f t="shared" si="2377"/>
        <v>0</v>
      </c>
      <c r="AI1119" s="358">
        <f t="shared" si="2377"/>
        <v>0</v>
      </c>
      <c r="AJ1119" s="358">
        <f t="shared" si="2377"/>
        <v>0</v>
      </c>
      <c r="AK1119" s="358">
        <f t="shared" si="2377"/>
        <v>0</v>
      </c>
      <c r="AL1119" s="358">
        <f t="shared" si="2377"/>
        <v>0</v>
      </c>
      <c r="AM1119" s="593">
        <f t="shared" si="2375"/>
        <v>111990.06718855258</v>
      </c>
    </row>
    <row r="1120" spans="1:39" ht="15.5">
      <c r="B1120" s="321" t="s">
        <v>359</v>
      </c>
      <c r="C1120" s="339"/>
      <c r="D1120" s="307"/>
      <c r="E1120" s="279"/>
      <c r="F1120" s="279"/>
      <c r="G1120" s="279"/>
      <c r="H1120" s="279"/>
      <c r="I1120" s="279"/>
      <c r="J1120" s="279"/>
      <c r="K1120" s="279"/>
      <c r="L1120" s="279"/>
      <c r="M1120" s="279"/>
      <c r="N1120" s="279"/>
      <c r="O1120" s="290"/>
      <c r="P1120" s="279"/>
      <c r="Q1120" s="279"/>
      <c r="R1120" s="279"/>
      <c r="S1120" s="307"/>
      <c r="T1120" s="307"/>
      <c r="U1120" s="307"/>
      <c r="V1120" s="307"/>
      <c r="W1120" s="279"/>
      <c r="X1120" s="279"/>
      <c r="Y1120" s="358">
        <f t="shared" ref="Y1120:AL1120" si="2378">Y578*Y1113</f>
        <v>0</v>
      </c>
      <c r="Z1120" s="358">
        <f t="shared" si="2378"/>
        <v>17333.693855150268</v>
      </c>
      <c r="AA1120" s="358">
        <f t="shared" si="2378"/>
        <v>81807.693078892684</v>
      </c>
      <c r="AB1120" s="358">
        <f t="shared" si="2378"/>
        <v>0</v>
      </c>
      <c r="AC1120" s="358">
        <f t="shared" si="2378"/>
        <v>3524.1756995004826</v>
      </c>
      <c r="AD1120" s="358">
        <f t="shared" si="2378"/>
        <v>0</v>
      </c>
      <c r="AE1120" s="358">
        <f t="shared" si="2378"/>
        <v>3343.0003598464305</v>
      </c>
      <c r="AF1120" s="358">
        <f t="shared" si="2378"/>
        <v>13092.483897024731</v>
      </c>
      <c r="AG1120" s="358">
        <f t="shared" si="2378"/>
        <v>0</v>
      </c>
      <c r="AH1120" s="358">
        <f t="shared" si="2378"/>
        <v>0</v>
      </c>
      <c r="AI1120" s="358">
        <f t="shared" si="2378"/>
        <v>0</v>
      </c>
      <c r="AJ1120" s="358">
        <f t="shared" si="2378"/>
        <v>0</v>
      </c>
      <c r="AK1120" s="358">
        <f t="shared" si="2378"/>
        <v>0</v>
      </c>
      <c r="AL1120" s="358">
        <f t="shared" si="2378"/>
        <v>0</v>
      </c>
      <c r="AM1120" s="593">
        <f t="shared" si="2375"/>
        <v>119101.0468904146</v>
      </c>
    </row>
    <row r="1121" spans="2:39" ht="15.5">
      <c r="B1121" s="321" t="s">
        <v>360</v>
      </c>
      <c r="C1121" s="339"/>
      <c r="D1121" s="307"/>
      <c r="E1121" s="279"/>
      <c r="F1121" s="279"/>
      <c r="G1121" s="279"/>
      <c r="H1121" s="279"/>
      <c r="I1121" s="279"/>
      <c r="J1121" s="279"/>
      <c r="K1121" s="279"/>
      <c r="L1121" s="279"/>
      <c r="M1121" s="279"/>
      <c r="N1121" s="279"/>
      <c r="O1121" s="290"/>
      <c r="P1121" s="279"/>
      <c r="Q1121" s="279"/>
      <c r="R1121" s="279"/>
      <c r="S1121" s="307"/>
      <c r="T1121" s="307"/>
      <c r="U1121" s="307"/>
      <c r="V1121" s="307"/>
      <c r="W1121" s="279"/>
      <c r="X1121" s="279"/>
      <c r="Y1121" s="358">
        <f t="shared" ref="Y1121:AL1121" si="2379">Y761*Y1113</f>
        <v>0</v>
      </c>
      <c r="Z1121" s="358">
        <f t="shared" si="2379"/>
        <v>17350.874748062408</v>
      </c>
      <c r="AA1121" s="358">
        <f t="shared" si="2379"/>
        <v>63571.882052325942</v>
      </c>
      <c r="AB1121" s="358">
        <f t="shared" si="2379"/>
        <v>0</v>
      </c>
      <c r="AC1121" s="358">
        <f t="shared" si="2379"/>
        <v>111.23972304201682</v>
      </c>
      <c r="AD1121" s="358">
        <f t="shared" si="2379"/>
        <v>0</v>
      </c>
      <c r="AE1121" s="358">
        <f t="shared" si="2379"/>
        <v>4609.6114674384453</v>
      </c>
      <c r="AF1121" s="358">
        <f t="shared" si="2379"/>
        <v>9395.4137045427287</v>
      </c>
      <c r="AG1121" s="358">
        <f t="shared" si="2379"/>
        <v>0</v>
      </c>
      <c r="AH1121" s="358">
        <f t="shared" si="2379"/>
        <v>0</v>
      </c>
      <c r="AI1121" s="358">
        <f t="shared" si="2379"/>
        <v>0</v>
      </c>
      <c r="AJ1121" s="358">
        <f t="shared" si="2379"/>
        <v>0</v>
      </c>
      <c r="AK1121" s="358">
        <f t="shared" si="2379"/>
        <v>0</v>
      </c>
      <c r="AL1121" s="358">
        <f t="shared" si="2379"/>
        <v>0</v>
      </c>
      <c r="AM1121" s="593">
        <f t="shared" si="2375"/>
        <v>95039.021695411546</v>
      </c>
    </row>
    <row r="1122" spans="2:39" ht="15.5">
      <c r="B1122" s="321" t="s">
        <v>361</v>
      </c>
      <c r="C1122" s="339"/>
      <c r="D1122" s="307"/>
      <c r="E1122" s="279"/>
      <c r="F1122" s="279"/>
      <c r="G1122" s="279"/>
      <c r="H1122" s="279"/>
      <c r="I1122" s="279"/>
      <c r="J1122" s="279"/>
      <c r="K1122" s="279"/>
      <c r="L1122" s="279"/>
      <c r="M1122" s="279"/>
      <c r="N1122" s="279"/>
      <c r="O1122" s="290"/>
      <c r="P1122" s="279"/>
      <c r="Q1122" s="279"/>
      <c r="R1122" s="279"/>
      <c r="S1122" s="307"/>
      <c r="T1122" s="307"/>
      <c r="U1122" s="307"/>
      <c r="V1122" s="307"/>
      <c r="W1122" s="279"/>
      <c r="X1122" s="279"/>
      <c r="Y1122" s="358">
        <f t="shared" ref="Y1122:AL1122" si="2380">Y944*Y1113</f>
        <v>0</v>
      </c>
      <c r="Z1122" s="358">
        <f t="shared" si="2380"/>
        <v>5207.5849816682603</v>
      </c>
      <c r="AA1122" s="358">
        <f t="shared" si="2380"/>
        <v>17925.289182220396</v>
      </c>
      <c r="AB1122" s="358">
        <f t="shared" si="2380"/>
        <v>0</v>
      </c>
      <c r="AC1122" s="358">
        <f t="shared" si="2380"/>
        <v>0</v>
      </c>
      <c r="AD1122" s="358">
        <f t="shared" si="2380"/>
        <v>0</v>
      </c>
      <c r="AE1122" s="358">
        <f t="shared" si="2380"/>
        <v>1164.7225866004374</v>
      </c>
      <c r="AF1122" s="358">
        <f t="shared" si="2380"/>
        <v>512.87241482634579</v>
      </c>
      <c r="AG1122" s="358">
        <f t="shared" si="2380"/>
        <v>0</v>
      </c>
      <c r="AH1122" s="358">
        <f t="shared" si="2380"/>
        <v>0</v>
      </c>
      <c r="AI1122" s="358">
        <f t="shared" si="2380"/>
        <v>0</v>
      </c>
      <c r="AJ1122" s="358">
        <f t="shared" si="2380"/>
        <v>0</v>
      </c>
      <c r="AK1122" s="358">
        <f t="shared" si="2380"/>
        <v>0</v>
      </c>
      <c r="AL1122" s="358">
        <f t="shared" si="2380"/>
        <v>0</v>
      </c>
      <c r="AM1122" s="593">
        <f t="shared" si="2375"/>
        <v>24810.46916531544</v>
      </c>
    </row>
    <row r="1123" spans="2:39" ht="15.5">
      <c r="B1123" s="321" t="s">
        <v>362</v>
      </c>
      <c r="C1123" s="339"/>
      <c r="D1123" s="307"/>
      <c r="E1123" s="279"/>
      <c r="F1123" s="279"/>
      <c r="G1123" s="279"/>
      <c r="H1123" s="279"/>
      <c r="I1123" s="279"/>
      <c r="J1123" s="279"/>
      <c r="K1123" s="279"/>
      <c r="L1123" s="279"/>
      <c r="M1123" s="279"/>
      <c r="N1123" s="279"/>
      <c r="O1123" s="290"/>
      <c r="P1123" s="279"/>
      <c r="Q1123" s="279"/>
      <c r="R1123" s="279"/>
      <c r="S1123" s="307"/>
      <c r="T1123" s="307"/>
      <c r="U1123" s="307"/>
      <c r="V1123" s="307"/>
      <c r="W1123" s="279"/>
      <c r="X1123" s="279"/>
      <c r="Y1123" s="358">
        <f>Y1110*Y1113</f>
        <v>0</v>
      </c>
      <c r="Z1123" s="358">
        <f>Z1110*Z1113</f>
        <v>0</v>
      </c>
      <c r="AA1123" s="358">
        <f t="shared" ref="AA1123:AL1123" si="2381">AA1110*AA1113</f>
        <v>0</v>
      </c>
      <c r="AB1123" s="358">
        <f t="shared" si="2381"/>
        <v>0</v>
      </c>
      <c r="AC1123" s="358">
        <f t="shared" si="2381"/>
        <v>0</v>
      </c>
      <c r="AD1123" s="358">
        <f t="shared" si="2381"/>
        <v>0</v>
      </c>
      <c r="AE1123" s="358">
        <f t="shared" si="2381"/>
        <v>0</v>
      </c>
      <c r="AF1123" s="358">
        <f t="shared" si="2381"/>
        <v>0</v>
      </c>
      <c r="AG1123" s="358">
        <f t="shared" si="2381"/>
        <v>0</v>
      </c>
      <c r="AH1123" s="358">
        <f t="shared" si="2381"/>
        <v>0</v>
      </c>
      <c r="AI1123" s="358">
        <f t="shared" si="2381"/>
        <v>0</v>
      </c>
      <c r="AJ1123" s="358">
        <f t="shared" si="2381"/>
        <v>0</v>
      </c>
      <c r="AK1123" s="358">
        <f t="shared" si="2381"/>
        <v>0</v>
      </c>
      <c r="AL1123" s="358">
        <f t="shared" si="2381"/>
        <v>0</v>
      </c>
      <c r="AM1123" s="593">
        <f t="shared" si="2375"/>
        <v>0</v>
      </c>
    </row>
    <row r="1124" spans="2:39" ht="15.5">
      <c r="B1124" s="343" t="s">
        <v>352</v>
      </c>
      <c r="C1124" s="339"/>
      <c r="D1124" s="330"/>
      <c r="E1124" s="329"/>
      <c r="F1124" s="329"/>
      <c r="G1124" s="329"/>
      <c r="H1124" s="329"/>
      <c r="I1124" s="329"/>
      <c r="J1124" s="329"/>
      <c r="K1124" s="329"/>
      <c r="L1124" s="329"/>
      <c r="M1124" s="329"/>
      <c r="N1124" s="329"/>
      <c r="O1124" s="299"/>
      <c r="P1124" s="329"/>
      <c r="Q1124" s="329"/>
      <c r="R1124" s="329"/>
      <c r="S1124" s="330"/>
      <c r="T1124" s="330"/>
      <c r="U1124" s="330"/>
      <c r="V1124" s="330"/>
      <c r="W1124" s="329"/>
      <c r="X1124" s="329"/>
      <c r="Y1124" s="340">
        <f>SUM(Y1114:Y1123)</f>
        <v>0</v>
      </c>
      <c r="Z1124" s="340">
        <f t="shared" ref="Z1124:AE1124" si="2382">SUM(Z1114:Z1123)</f>
        <v>90787.658335898581</v>
      </c>
      <c r="AA1124" s="340">
        <f t="shared" si="2382"/>
        <v>323940.24905675871</v>
      </c>
      <c r="AB1124" s="340">
        <f t="shared" si="2382"/>
        <v>4979.4424461213848</v>
      </c>
      <c r="AC1124" s="340">
        <f t="shared" si="2382"/>
        <v>12804.69662229775</v>
      </c>
      <c r="AD1124" s="340">
        <f t="shared" si="2382"/>
        <v>0</v>
      </c>
      <c r="AE1124" s="340">
        <f t="shared" si="2382"/>
        <v>33503.981832161153</v>
      </c>
      <c r="AF1124" s="340">
        <f>SUM(AF1114:AF1123)</f>
        <v>51217.95811415038</v>
      </c>
      <c r="AG1124" s="340">
        <f t="shared" ref="AG1124:AL1124" si="2383">SUM(AG1114:AG1123)</f>
        <v>78.508800000000008</v>
      </c>
      <c r="AH1124" s="340">
        <f t="shared" si="2383"/>
        <v>0</v>
      </c>
      <c r="AI1124" s="340">
        <f t="shared" si="2383"/>
        <v>0</v>
      </c>
      <c r="AJ1124" s="340">
        <f t="shared" si="2383"/>
        <v>0</v>
      </c>
      <c r="AK1124" s="340">
        <f t="shared" si="2383"/>
        <v>0</v>
      </c>
      <c r="AL1124" s="340">
        <f t="shared" si="2383"/>
        <v>0</v>
      </c>
      <c r="AM1124" s="383">
        <f>SUM(AM1114:AM1123)</f>
        <v>517312.49520738795</v>
      </c>
    </row>
    <row r="1125" spans="2:39" ht="15.5">
      <c r="B1125" s="343" t="s">
        <v>351</v>
      </c>
      <c r="C1125" s="339"/>
      <c r="D1125" s="344"/>
      <c r="E1125" s="329"/>
      <c r="F1125" s="329"/>
      <c r="G1125" s="329"/>
      <c r="H1125" s="329"/>
      <c r="I1125" s="329"/>
      <c r="J1125" s="329"/>
      <c r="K1125" s="329"/>
      <c r="L1125" s="329"/>
      <c r="M1125" s="329"/>
      <c r="N1125" s="329"/>
      <c r="O1125" s="299"/>
      <c r="P1125" s="329"/>
      <c r="Q1125" s="329"/>
      <c r="R1125" s="329"/>
      <c r="S1125" s="330"/>
      <c r="T1125" s="330"/>
      <c r="U1125" s="330"/>
      <c r="V1125" s="330"/>
      <c r="W1125" s="329"/>
      <c r="X1125" s="329"/>
      <c r="Y1125" s="341">
        <f>Y1111*Y1113</f>
        <v>0</v>
      </c>
      <c r="Z1125" s="341">
        <f t="shared" ref="Z1125:AE1125" si="2384">Z1111*Z1113</f>
        <v>45785.126400000001</v>
      </c>
      <c r="AA1125" s="341">
        <f>AA1111*AA1113</f>
        <v>60955.684499999996</v>
      </c>
      <c r="AB1125" s="341">
        <f t="shared" si="2384"/>
        <v>518.91210000000001</v>
      </c>
      <c r="AC1125" s="341">
        <f t="shared" si="2384"/>
        <v>2483.6412</v>
      </c>
      <c r="AD1125" s="341">
        <f t="shared" si="2384"/>
        <v>0</v>
      </c>
      <c r="AE1125" s="341">
        <f t="shared" si="2384"/>
        <v>10009.498000000001</v>
      </c>
      <c r="AF1125" s="341">
        <f t="shared" ref="AF1125:AL1125" si="2385">AF1111*AF1113</f>
        <v>16045.887000000001</v>
      </c>
      <c r="AG1125" s="341">
        <f t="shared" si="2385"/>
        <v>4.7</v>
      </c>
      <c r="AH1125" s="341">
        <f t="shared" si="2385"/>
        <v>0</v>
      </c>
      <c r="AI1125" s="341">
        <f t="shared" si="2385"/>
        <v>0</v>
      </c>
      <c r="AJ1125" s="341">
        <f t="shared" si="2385"/>
        <v>0</v>
      </c>
      <c r="AK1125" s="341">
        <f t="shared" si="2385"/>
        <v>0</v>
      </c>
      <c r="AL1125" s="341">
        <f t="shared" si="2385"/>
        <v>0</v>
      </c>
      <c r="AM1125" s="383">
        <f>SUM(Y1125:AL1125)</f>
        <v>135803.4492</v>
      </c>
    </row>
    <row r="1126" spans="2:39" ht="15.5">
      <c r="B1126" s="343" t="s">
        <v>350</v>
      </c>
      <c r="C1126" s="339"/>
      <c r="D1126" s="344"/>
      <c r="E1126" s="329"/>
      <c r="F1126" s="329"/>
      <c r="G1126" s="329"/>
      <c r="H1126" s="329"/>
      <c r="I1126" s="329"/>
      <c r="J1126" s="329"/>
      <c r="K1126" s="329"/>
      <c r="L1126" s="329"/>
      <c r="M1126" s="329"/>
      <c r="N1126" s="329"/>
      <c r="O1126" s="299"/>
      <c r="P1126" s="329"/>
      <c r="Q1126" s="329"/>
      <c r="R1126" s="329"/>
      <c r="S1126" s="344"/>
      <c r="T1126" s="344"/>
      <c r="U1126" s="344"/>
      <c r="V1126" s="344"/>
      <c r="W1126" s="329"/>
      <c r="X1126" s="329"/>
      <c r="Y1126" s="345"/>
      <c r="Z1126" s="345"/>
      <c r="AA1126" s="345"/>
      <c r="AB1126" s="345"/>
      <c r="AC1126" s="345"/>
      <c r="AD1126" s="345"/>
      <c r="AE1126" s="345"/>
      <c r="AF1126" s="345"/>
      <c r="AG1126" s="345"/>
      <c r="AH1126" s="345"/>
      <c r="AI1126" s="345"/>
      <c r="AJ1126" s="345"/>
      <c r="AK1126" s="345"/>
      <c r="AL1126" s="345"/>
      <c r="AM1126" s="383">
        <f>AM1124-AM1125</f>
        <v>381509.04600738792</v>
      </c>
    </row>
    <row r="1127" spans="2:39" ht="15.5">
      <c r="B1127" s="360"/>
      <c r="C1127" s="419"/>
      <c r="D1127" s="419"/>
      <c r="E1127" s="420"/>
      <c r="F1127" s="420"/>
      <c r="G1127" s="420"/>
      <c r="H1127" s="420"/>
      <c r="I1127" s="420"/>
      <c r="J1127" s="420"/>
      <c r="K1127" s="420"/>
      <c r="L1127" s="420"/>
      <c r="M1127" s="420"/>
      <c r="N1127" s="420"/>
      <c r="O1127" s="421"/>
      <c r="P1127" s="420"/>
      <c r="Q1127" s="420"/>
      <c r="R1127" s="420"/>
      <c r="S1127" s="419"/>
      <c r="T1127" s="422"/>
      <c r="U1127" s="419"/>
      <c r="V1127" s="419"/>
      <c r="W1127" s="420"/>
      <c r="X1127" s="420"/>
      <c r="Y1127" s="423"/>
      <c r="Z1127" s="423"/>
      <c r="AA1127" s="423"/>
      <c r="AB1127" s="423"/>
      <c r="AC1127" s="423"/>
      <c r="AD1127" s="423"/>
      <c r="AE1127" s="423"/>
      <c r="AF1127" s="423"/>
      <c r="AG1127" s="423"/>
      <c r="AH1127" s="423"/>
      <c r="AI1127" s="423"/>
      <c r="AJ1127" s="423"/>
      <c r="AK1127" s="423"/>
      <c r="AL1127" s="423"/>
      <c r="AM1127" s="364"/>
    </row>
    <row r="1128" spans="2:39" ht="19.5" customHeight="1">
      <c r="B1128" s="351" t="s">
        <v>590</v>
      </c>
      <c r="C1128" s="365"/>
      <c r="D1128" s="366"/>
      <c r="E1128" s="366"/>
      <c r="F1128" s="366"/>
      <c r="G1128" s="366"/>
      <c r="H1128" s="366"/>
      <c r="I1128" s="366"/>
      <c r="J1128" s="366"/>
      <c r="K1128" s="366"/>
      <c r="L1128" s="366"/>
      <c r="M1128" s="366"/>
      <c r="N1128" s="366"/>
      <c r="O1128" s="366"/>
      <c r="P1128" s="366"/>
      <c r="Q1128" s="366"/>
      <c r="R1128" s="366"/>
      <c r="S1128" s="352"/>
      <c r="T1128" s="353"/>
      <c r="U1128" s="366"/>
      <c r="V1128" s="366"/>
      <c r="W1128" s="366"/>
      <c r="X1128" s="366"/>
      <c r="Y1128" s="385"/>
      <c r="Z1128" s="385"/>
      <c r="AA1128" s="385"/>
      <c r="AB1128" s="385"/>
      <c r="AC1128" s="385"/>
      <c r="AD1128" s="385"/>
      <c r="AE1128" s="385"/>
      <c r="AF1128" s="385"/>
      <c r="AG1128" s="385"/>
      <c r="AH1128" s="385"/>
      <c r="AI1128" s="385"/>
      <c r="AJ1128" s="385"/>
      <c r="AK1128" s="385"/>
      <c r="AL1128" s="385"/>
      <c r="AM1128" s="367"/>
    </row>
    <row r="1130" spans="2:39">
      <c r="B1130" s="554"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B1130" location="'5.  2015-2020 LRAM'!A1" display="Return to top" xr:uid="{00000000-0004-0000-0A00-00000B000000}"/>
    <hyperlink ref="D948" location="'5.  2015-2020 LRAM'!A1" display="Return to top" xr:uid="{00000000-0004-0000-0A00-00000A000000}"/>
    <hyperlink ref="D765" location="'5.  2015-2020 LRAM'!A1" display="Return to top" xr:uid="{00000000-0004-0000-0A00-000009000000}"/>
    <hyperlink ref="D399" location="'5.  2015-2020 LRAM'!A1" display="Return to top" xr:uid="{00000000-0004-0000-0A00-000008000000}"/>
    <hyperlink ref="D216" location="'5.  2015-2020 LRAM'!A1" display="Return to top" xr:uid="{00000000-0004-0000-0A00-000007000000}"/>
    <hyperlink ref="C29" location="Table_5_f.__2020_Lost_Revenues_Work_Form" display="Table 5-f.  2020 Lost Revenues" xr:uid="{00000000-0004-0000-0A00-000006000000}"/>
    <hyperlink ref="C28" location="Table_5_e.__2019_Lost_Revenues_Work_Form" display="Table 5-e.  2019 Lost Revenues" xr:uid="{00000000-0004-0000-0A00-000005000000}"/>
    <hyperlink ref="D582" location="'5.  2015-2020 LRAM'!A1" display="Return to top" xr:uid="{00000000-0004-0000-0A00-000004000000}"/>
    <hyperlink ref="C27" location="Table_5_d.__2018_Lost_Revenues_Work_Form" display="Table 5-d.  2018 Lost Revenues " xr:uid="{00000000-0004-0000-0A00-000003000000}"/>
    <hyperlink ref="C26" location="Table_5_c.__2017_Lost_Revenues_Work_Form" display="Table 5-c.  2017 Lost Revenues " xr:uid="{00000000-0004-0000-0A00-000002000000}"/>
    <hyperlink ref="C25" location="Table_5_b.__2016_Lost_Revenues_Work_Form" display="Table 5-b.  2016 Lost Revenues " xr:uid="{00000000-0004-0000-0A00-000001000000}"/>
    <hyperlink ref="C24" location="Table_5_a.__2015_Lost_Revenues_Work_Form" display="Table 5-a.  2015 Lost Revenues" xr:uid="{00000000-0004-0000-0A00-000000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E157" zoomScaleNormal="100" workbookViewId="0">
      <selection activeCell="N180" sqref="N180"/>
    </sheetView>
  </sheetViews>
  <sheetFormatPr defaultColWidth="9" defaultRowHeight="14.5"/>
  <cols>
    <col min="1" max="1" width="4.453125" style="12" customWidth="1"/>
    <col min="2" max="2" width="19.453125" style="11" customWidth="1"/>
    <col min="3" max="3" width="31" style="12" customWidth="1"/>
    <col min="4" max="4" width="5" style="12" customWidth="1"/>
    <col min="5" max="5" width="14.36328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453125" style="12" customWidth="1"/>
    <col min="17" max="17" width="14" style="12" customWidth="1"/>
    <col min="18" max="18" width="15.453125" style="12" customWidth="1"/>
    <col min="19" max="19" width="14" style="12" customWidth="1"/>
    <col min="20" max="22" width="15" style="12" customWidth="1"/>
    <col min="23" max="23" width="13.453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74" t="s">
        <v>550</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1040" t="s">
        <v>660</v>
      </c>
      <c r="D8" s="1040"/>
      <c r="E8" s="1040"/>
      <c r="F8" s="1040"/>
      <c r="G8" s="1040"/>
      <c r="H8" s="1040"/>
      <c r="I8" s="1040"/>
      <c r="J8" s="1040"/>
      <c r="K8" s="1040"/>
      <c r="L8" s="1040"/>
      <c r="M8" s="1040"/>
      <c r="N8" s="1040"/>
      <c r="O8" s="1040"/>
      <c r="P8" s="1040"/>
      <c r="Q8" s="1040"/>
      <c r="R8" s="1040"/>
      <c r="S8" s="1040"/>
      <c r="T8" s="105"/>
      <c r="U8" s="105"/>
      <c r="V8" s="105"/>
      <c r="W8" s="105"/>
    </row>
    <row r="9" spans="1:28" s="9" customFormat="1" ht="47" customHeight="1">
      <c r="B9" s="55"/>
      <c r="C9" s="991" t="s">
        <v>671</v>
      </c>
      <c r="D9" s="991"/>
      <c r="E9" s="991"/>
      <c r="F9" s="991"/>
      <c r="G9" s="991"/>
      <c r="H9" s="991"/>
      <c r="I9" s="991"/>
      <c r="J9" s="991"/>
      <c r="K9" s="991"/>
      <c r="L9" s="991"/>
      <c r="M9" s="991"/>
      <c r="N9" s="991"/>
      <c r="O9" s="991"/>
      <c r="P9" s="991"/>
      <c r="Q9" s="991"/>
      <c r="R9" s="991"/>
      <c r="S9" s="991"/>
      <c r="T9" s="105"/>
      <c r="U9" s="105"/>
      <c r="V9" s="105"/>
      <c r="W9" s="105"/>
    </row>
    <row r="10" spans="1:28" s="9" customFormat="1" ht="38" customHeight="1">
      <c r="B10" s="88"/>
      <c r="C10" s="1015" t="s">
        <v>672</v>
      </c>
      <c r="D10" s="991"/>
      <c r="E10" s="991"/>
      <c r="F10" s="991"/>
      <c r="G10" s="991"/>
      <c r="H10" s="991"/>
      <c r="I10" s="991"/>
      <c r="J10" s="991"/>
      <c r="K10" s="991"/>
      <c r="L10" s="991"/>
      <c r="M10" s="991"/>
      <c r="N10" s="991"/>
      <c r="O10" s="991"/>
      <c r="P10" s="991"/>
      <c r="Q10" s="991"/>
      <c r="R10" s="991"/>
      <c r="S10" s="991"/>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39" t="s">
        <v>235</v>
      </c>
      <c r="C12" s="1039"/>
      <c r="D12" s="181"/>
      <c r="E12" s="182" t="s">
        <v>236</v>
      </c>
      <c r="F12" s="51"/>
      <c r="G12" s="51"/>
      <c r="H12" s="44"/>
      <c r="I12" s="51"/>
      <c r="K12" s="556"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Main - Residential</v>
      </c>
      <c r="J14" s="204" t="str">
        <f>'1.  LRAMVA Summary'!E52</f>
        <v>Main - GS&lt;50 kW</v>
      </c>
      <c r="K14" s="204" t="str">
        <f>'1.  LRAMVA Summary'!F52</f>
        <v>Main - GS 50 to 4,999 kW</v>
      </c>
      <c r="L14" s="204" t="str">
        <f>'1.  LRAMVA Summary'!G52</f>
        <v>Main - Large Use</v>
      </c>
      <c r="M14" s="204" t="str">
        <f>'1.  LRAMVA Summary'!H52</f>
        <v>Main - Streetlighting</v>
      </c>
      <c r="N14" s="204" t="str">
        <f>'1.  LRAMVA Summary'!I52</f>
        <v>STEI - Residential</v>
      </c>
      <c r="O14" s="204" t="str">
        <f>'1.  LRAMVA Summary'!J52</f>
        <v>STEI - GS&lt;50 kW</v>
      </c>
      <c r="P14" s="204" t="str">
        <f>'1.  LRAMVA Summary'!K52</f>
        <v>STEI - GS 50 to 4,999 kW</v>
      </c>
      <c r="Q14" s="204" t="str">
        <f>'1.  LRAMVA Summary'!L52</f>
        <v>STEI - Street Lighting</v>
      </c>
      <c r="R14" s="204" t="str">
        <f>'1.  LRAMVA Summary'!M52</f>
        <v>STEI - Sentinel</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69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69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694">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69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694">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69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69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0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0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0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0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0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0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0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0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699</v>
      </c>
      <c r="C55" s="70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700</v>
      </c>
      <c r="C56" s="70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701</v>
      </c>
      <c r="C57" s="233">
        <f>C56</f>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702</v>
      </c>
      <c r="C58" s="236">
        <f>C57</f>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703</v>
      </c>
      <c r="C59" s="233">
        <f>C58</f>
        <v>5.7000000000000002E-3</v>
      </c>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704</v>
      </c>
      <c r="C60" s="233">
        <f>C59</f>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705</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706</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717</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718</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719</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720</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722</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723</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724</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725</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726</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727</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728</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729</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1.7984386699725354</v>
      </c>
      <c r="J136" s="230">
        <f>(SUM('1.  LRAMVA Summary'!E$54:E$77)+SUM('1.  LRAMVA Summary'!E$78:E$79)*(MONTH($E136)-1)/12)*$H136</f>
        <v>7.6783339195160893</v>
      </c>
      <c r="K136" s="230">
        <f>(SUM('1.  LRAMVA Summary'!F$54:F$77)+SUM('1.  LRAMVA Summary'!F$78:F$79)*(MONTH($E136)-1)/12)*$H136</f>
        <v>44.1638262225039</v>
      </c>
      <c r="L136" s="230">
        <f>(SUM('1.  LRAMVA Summary'!G$54:G$77)+SUM('1.  LRAMVA Summary'!G$78:G$79)*(MONTH($E136)-1)/12)*$H136</f>
        <v>0.75562819087841404</v>
      </c>
      <c r="M136" s="230">
        <f>(SUM('1.  LRAMVA Summary'!H$54:H$77)+SUM('1.  LRAMVA Summary'!H$78:H$79)*(MONTH($E136)-1)/12)*$H136</f>
        <v>1.7269362963691792</v>
      </c>
      <c r="N136" s="230">
        <f>(SUM('1.  LRAMVA Summary'!I$54:I$77)+SUM('1.  LRAMVA Summary'!I$78:I$79)*(MONTH($E136)-1)/12)*$H136</f>
        <v>0</v>
      </c>
      <c r="O136" s="230">
        <f>(SUM('1.  LRAMVA Summary'!J$54:J$77)+SUM('1.  LRAMVA Summary'!J$78:J$79)*(MONTH($E136)-1)/12)*$H136</f>
        <v>3.9384511717156689</v>
      </c>
      <c r="P136" s="230">
        <f>(SUM('1.  LRAMVA Summary'!K$54:K$77)+SUM('1.  LRAMVA Summary'!K$78:K$79)*(MONTH($E136)-1)/12)*$H136</f>
        <v>5.8808880357117124</v>
      </c>
      <c r="Q136" s="230">
        <f>(SUM('1.  LRAMVA Summary'!L$54:L$77)+SUM('1.  LRAMVA Summary'!L$78:L$79)*(MONTH($E136)-1)/12)*$H136</f>
        <v>1.2323959375000004E-2</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65.954826466042491</v>
      </c>
    </row>
    <row r="137" spans="2:23" s="9" customFormat="1">
      <c r="B137" s="66"/>
      <c r="E137" s="214">
        <v>43525</v>
      </c>
      <c r="F137" s="214" t="s">
        <v>186</v>
      </c>
      <c r="G137" s="215" t="s">
        <v>65</v>
      </c>
      <c r="H137" s="240">
        <f t="shared" si="75"/>
        <v>2.0416666666666669E-3</v>
      </c>
      <c r="I137" s="230">
        <f>(SUM('1.  LRAMVA Summary'!D$54:D$77)+SUM('1.  LRAMVA Summary'!D$78:D$79)*(MONTH($E137)-1)/12)*$H137</f>
        <v>3.5968773399450709</v>
      </c>
      <c r="J137" s="230">
        <f>(SUM('1.  LRAMVA Summary'!E$54:E$77)+SUM('1.  LRAMVA Summary'!E$78:E$79)*(MONTH($E137)-1)/12)*$H137</f>
        <v>15.356667839032179</v>
      </c>
      <c r="K137" s="230">
        <f>(SUM('1.  LRAMVA Summary'!F$54:F$77)+SUM('1.  LRAMVA Summary'!F$78:F$79)*(MONTH($E137)-1)/12)*$H137</f>
        <v>88.3276524450078</v>
      </c>
      <c r="L137" s="230">
        <f>(SUM('1.  LRAMVA Summary'!G$54:G$77)+SUM('1.  LRAMVA Summary'!G$78:G$79)*(MONTH($E137)-1)/12)*$H137</f>
        <v>1.5112563817568281</v>
      </c>
      <c r="M137" s="230">
        <f>(SUM('1.  LRAMVA Summary'!H$54:H$77)+SUM('1.  LRAMVA Summary'!H$78:H$79)*(MONTH($E137)-1)/12)*$H137</f>
        <v>3.4538725927383584</v>
      </c>
      <c r="N137" s="230">
        <f>(SUM('1.  LRAMVA Summary'!I$54:I$77)+SUM('1.  LRAMVA Summary'!I$78:I$79)*(MONTH($E137)-1)/12)*$H137</f>
        <v>0</v>
      </c>
      <c r="O137" s="230">
        <f>(SUM('1.  LRAMVA Summary'!J$54:J$77)+SUM('1.  LRAMVA Summary'!J$78:J$79)*(MONTH($E137)-1)/12)*$H137</f>
        <v>7.8769023434313379</v>
      </c>
      <c r="P137" s="230">
        <f>(SUM('1.  LRAMVA Summary'!K$54:K$77)+SUM('1.  LRAMVA Summary'!K$78:K$79)*(MONTH($E137)-1)/12)*$H137</f>
        <v>11.761776071423425</v>
      </c>
      <c r="Q137" s="230">
        <f>(SUM('1.  LRAMVA Summary'!L$54:L$77)+SUM('1.  LRAMVA Summary'!L$78:L$79)*(MONTH($E137)-1)/12)*$H137</f>
        <v>2.4647918750000008E-2</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131.90965293208498</v>
      </c>
    </row>
    <row r="138" spans="2:23" s="8" customFormat="1">
      <c r="B138" s="239"/>
      <c r="E138" s="214">
        <v>43556</v>
      </c>
      <c r="F138" s="214" t="s">
        <v>186</v>
      </c>
      <c r="G138" s="215" t="s">
        <v>66</v>
      </c>
      <c r="H138" s="240">
        <f>$C$48/12</f>
        <v>1.8166666666666667E-3</v>
      </c>
      <c r="I138" s="230">
        <f>(SUM('1.  LRAMVA Summary'!D$54:D$77)+SUM('1.  LRAMVA Summary'!D$78:D$79)*(MONTH($E138)-1)/12)*$H138</f>
        <v>4.8007301639266862</v>
      </c>
      <c r="J138" s="230">
        <f>(SUM('1.  LRAMVA Summary'!E$54:E$77)+SUM('1.  LRAMVA Summary'!E$78:E$79)*(MONTH($E138)-1)/12)*$H138</f>
        <v>20.496450544340902</v>
      </c>
      <c r="K138" s="230">
        <f>(SUM('1.  LRAMVA Summary'!F$54:F$77)+SUM('1.  LRAMVA Summary'!F$78:F$79)*(MONTH($E138)-1)/12)*$H138</f>
        <v>117.89037693680633</v>
      </c>
      <c r="L138" s="230">
        <f>(SUM('1.  LRAMVA Summary'!G$54:G$77)+SUM('1.  LRAMVA Summary'!G$78:G$79)*(MONTH($E138)-1)/12)*$H138</f>
        <v>2.0170646401407457</v>
      </c>
      <c r="M138" s="230">
        <f>(SUM('1.  LRAMVA Summary'!H$54:H$77)+SUM('1.  LRAMVA Summary'!H$78:H$79)*(MONTH($E138)-1)/12)*$H138</f>
        <v>4.6098626033691561</v>
      </c>
      <c r="N138" s="230">
        <f>(SUM('1.  LRAMVA Summary'!I$54:I$77)+SUM('1.  LRAMVA Summary'!I$78:I$79)*(MONTH($E138)-1)/12)*$H138</f>
        <v>0</v>
      </c>
      <c r="O138" s="230">
        <f>(SUM('1.  LRAMVA Summary'!J$54:J$77)+SUM('1.  LRAMVA Summary'!J$78:J$79)*(MONTH($E138)-1)/12)*$H138</f>
        <v>10.513253331845091</v>
      </c>
      <c r="P138" s="230">
        <f>(SUM('1.  LRAMVA Summary'!K$54:K$77)+SUM('1.  LRAMVA Summary'!K$78:K$79)*(MONTH($E138)-1)/12)*$H138</f>
        <v>15.698370511654936</v>
      </c>
      <c r="Q138" s="230">
        <f>(SUM('1.  LRAMVA Summary'!L$54:L$77)+SUM('1.  LRAMVA Summary'!L$78:L$79)*(MONTH($E138)-1)/12)*$H138</f>
        <v>3.2897426250000007E-2</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176.05900615833383</v>
      </c>
    </row>
    <row r="139" spans="2:23" s="9" customFormat="1">
      <c r="B139" s="66"/>
      <c r="E139" s="214">
        <v>43586</v>
      </c>
      <c r="F139" s="214" t="s">
        <v>186</v>
      </c>
      <c r="G139" s="215" t="s">
        <v>66</v>
      </c>
      <c r="H139" s="240">
        <f>$C$48/12</f>
        <v>1.8166666666666667E-3</v>
      </c>
      <c r="I139" s="230">
        <f>(SUM('1.  LRAMVA Summary'!D$54:D$77)+SUM('1.  LRAMVA Summary'!D$78:D$79)*(MONTH($E139)-1)/12)*$H139</f>
        <v>6.4009735519022488</v>
      </c>
      <c r="J139" s="230">
        <f>(SUM('1.  LRAMVA Summary'!E$54:E$77)+SUM('1.  LRAMVA Summary'!E$78:E$79)*(MONTH($E139)-1)/12)*$H139</f>
        <v>27.328600725787872</v>
      </c>
      <c r="K139" s="230">
        <f>(SUM('1.  LRAMVA Summary'!F$54:F$77)+SUM('1.  LRAMVA Summary'!F$78:F$79)*(MONTH($E139)-1)/12)*$H139</f>
        <v>157.18716924907508</v>
      </c>
      <c r="L139" s="230">
        <f>(SUM('1.  LRAMVA Summary'!G$54:G$77)+SUM('1.  LRAMVA Summary'!G$78:G$79)*(MONTH($E139)-1)/12)*$H139</f>
        <v>2.689419520187661</v>
      </c>
      <c r="M139" s="230">
        <f>(SUM('1.  LRAMVA Summary'!H$54:H$77)+SUM('1.  LRAMVA Summary'!H$78:H$79)*(MONTH($E139)-1)/12)*$H139</f>
        <v>6.1464834711588745</v>
      </c>
      <c r="N139" s="230">
        <f>(SUM('1.  LRAMVA Summary'!I$54:I$77)+SUM('1.  LRAMVA Summary'!I$78:I$79)*(MONTH($E139)-1)/12)*$H139</f>
        <v>0</v>
      </c>
      <c r="O139" s="230">
        <f>(SUM('1.  LRAMVA Summary'!J$54:J$77)+SUM('1.  LRAMVA Summary'!J$78:J$79)*(MONTH($E139)-1)/12)*$H139</f>
        <v>14.017671109126788</v>
      </c>
      <c r="P139" s="230">
        <f>(SUM('1.  LRAMVA Summary'!K$54:K$77)+SUM('1.  LRAMVA Summary'!K$78:K$79)*(MONTH($E139)-1)/12)*$H139</f>
        <v>20.931160682206581</v>
      </c>
      <c r="Q139" s="230">
        <f>(SUM('1.  LRAMVA Summary'!L$54:L$77)+SUM('1.  LRAMVA Summary'!L$78:L$79)*(MONTH($E139)-1)/12)*$H139</f>
        <v>4.3863235000000007E-2</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234.74534154444513</v>
      </c>
    </row>
    <row r="140" spans="2:23" s="9" customFormat="1">
      <c r="B140" s="66"/>
      <c r="E140" s="214">
        <v>43617</v>
      </c>
      <c r="F140" s="214" t="s">
        <v>186</v>
      </c>
      <c r="G140" s="215" t="s">
        <v>66</v>
      </c>
      <c r="H140" s="240">
        <f t="shared" ref="H140" si="77">$C$48/12</f>
        <v>1.8166666666666667E-3</v>
      </c>
      <c r="I140" s="230">
        <f>(SUM('1.  LRAMVA Summary'!D$54:D$77)+SUM('1.  LRAMVA Summary'!D$78:D$79)*(MONTH($E140)-1)/12)*$H140</f>
        <v>8.0012169398778106</v>
      </c>
      <c r="J140" s="230">
        <f>(SUM('1.  LRAMVA Summary'!E$54:E$77)+SUM('1.  LRAMVA Summary'!E$78:E$79)*(MONTH($E140)-1)/12)*$H140</f>
        <v>34.160750907234849</v>
      </c>
      <c r="K140" s="230">
        <f>(SUM('1.  LRAMVA Summary'!F$54:F$77)+SUM('1.  LRAMVA Summary'!F$78:F$79)*(MONTH($E140)-1)/12)*$H140</f>
        <v>196.48396156134385</v>
      </c>
      <c r="L140" s="230">
        <f>(SUM('1.  LRAMVA Summary'!G$54:G$77)+SUM('1.  LRAMVA Summary'!G$78:G$79)*(MONTH($E140)-1)/12)*$H140</f>
        <v>3.3617744002345762</v>
      </c>
      <c r="M140" s="230">
        <f>(SUM('1.  LRAMVA Summary'!H$54:H$77)+SUM('1.  LRAMVA Summary'!H$78:H$79)*(MONTH($E140)-1)/12)*$H140</f>
        <v>7.6831043389485929</v>
      </c>
      <c r="N140" s="230">
        <f>(SUM('1.  LRAMVA Summary'!I$54:I$77)+SUM('1.  LRAMVA Summary'!I$78:I$79)*(MONTH($E140)-1)/12)*$H140</f>
        <v>0</v>
      </c>
      <c r="O140" s="230">
        <f>(SUM('1.  LRAMVA Summary'!J$54:J$77)+SUM('1.  LRAMVA Summary'!J$78:J$79)*(MONTH($E140)-1)/12)*$H140</f>
        <v>17.522088886408486</v>
      </c>
      <c r="P140" s="230">
        <f>(SUM('1.  LRAMVA Summary'!K$54:K$77)+SUM('1.  LRAMVA Summary'!K$78:K$79)*(MONTH($E140)-1)/12)*$H140</f>
        <v>26.16395085275823</v>
      </c>
      <c r="Q140" s="230">
        <f>(SUM('1.  LRAMVA Summary'!L$54:L$77)+SUM('1.  LRAMVA Summary'!L$78:L$79)*(MONTH($E140)-1)/12)*$H140</f>
        <v>5.4829043750000014E-2</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293.43167693055636</v>
      </c>
    </row>
    <row r="141" spans="2:23" s="9" customFormat="1">
      <c r="B141" s="66"/>
      <c r="E141" s="214">
        <v>43647</v>
      </c>
      <c r="F141" s="214" t="s">
        <v>186</v>
      </c>
      <c r="G141" s="215" t="s">
        <v>68</v>
      </c>
      <c r="H141" s="240">
        <f>$C$49/12</f>
        <v>1.8166666666666667E-3</v>
      </c>
      <c r="I141" s="230">
        <f>(SUM('1.  LRAMVA Summary'!D$54:D$77)+SUM('1.  LRAMVA Summary'!D$78:D$79)*(MONTH($E141)-1)/12)*$H141</f>
        <v>9.6014603278533723</v>
      </c>
      <c r="J141" s="230">
        <f>(SUM('1.  LRAMVA Summary'!E$54:E$77)+SUM('1.  LRAMVA Summary'!E$78:E$79)*(MONTH($E141)-1)/12)*$H141</f>
        <v>40.992901088681805</v>
      </c>
      <c r="K141" s="230">
        <f>(SUM('1.  LRAMVA Summary'!F$54:F$77)+SUM('1.  LRAMVA Summary'!F$78:F$79)*(MONTH($E141)-1)/12)*$H141</f>
        <v>235.78075387361267</v>
      </c>
      <c r="L141" s="230">
        <f>(SUM('1.  LRAMVA Summary'!G$54:G$77)+SUM('1.  LRAMVA Summary'!G$78:G$79)*(MONTH($E141)-1)/12)*$H141</f>
        <v>4.0341292802814914</v>
      </c>
      <c r="M141" s="230">
        <f>(SUM('1.  LRAMVA Summary'!H$54:H$77)+SUM('1.  LRAMVA Summary'!H$78:H$79)*(MONTH($E141)-1)/12)*$H141</f>
        <v>9.2197252067383122</v>
      </c>
      <c r="N141" s="230">
        <f>(SUM('1.  LRAMVA Summary'!I$54:I$77)+SUM('1.  LRAMVA Summary'!I$78:I$79)*(MONTH($E141)-1)/12)*$H141</f>
        <v>0</v>
      </c>
      <c r="O141" s="230">
        <f>(SUM('1.  LRAMVA Summary'!J$54:J$77)+SUM('1.  LRAMVA Summary'!J$78:J$79)*(MONTH($E141)-1)/12)*$H141</f>
        <v>21.026506663690181</v>
      </c>
      <c r="P141" s="230">
        <f>(SUM('1.  LRAMVA Summary'!K$54:K$77)+SUM('1.  LRAMVA Summary'!K$78:K$79)*(MONTH($E141)-1)/12)*$H141</f>
        <v>31.396741023309872</v>
      </c>
      <c r="Q141" s="230">
        <f>(SUM('1.  LRAMVA Summary'!L$54:L$77)+SUM('1.  LRAMVA Summary'!L$78:L$79)*(MONTH($E141)-1)/12)*$H141</f>
        <v>6.5794852500000015E-2</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352.11801231666766</v>
      </c>
    </row>
    <row r="142" spans="2:23" s="9" customFormat="1">
      <c r="B142" s="66"/>
      <c r="E142" s="214">
        <v>43678</v>
      </c>
      <c r="F142" s="214" t="s">
        <v>186</v>
      </c>
      <c r="G142" s="215" t="s">
        <v>68</v>
      </c>
      <c r="H142" s="240">
        <f t="shared" ref="H142" si="78">$C$49/12</f>
        <v>1.8166666666666667E-3</v>
      </c>
      <c r="I142" s="230">
        <f>(SUM('1.  LRAMVA Summary'!D$54:D$77)+SUM('1.  LRAMVA Summary'!D$78:D$79)*(MONTH($E142)-1)/12)*$H142</f>
        <v>11.201703715828934</v>
      </c>
      <c r="J142" s="230">
        <f>(SUM('1.  LRAMVA Summary'!E$54:E$77)+SUM('1.  LRAMVA Summary'!E$78:E$79)*(MONTH($E142)-1)/12)*$H142</f>
        <v>47.825051270128775</v>
      </c>
      <c r="K142" s="230">
        <f>(SUM('1.  LRAMVA Summary'!F$54:F$77)+SUM('1.  LRAMVA Summary'!F$78:F$79)*(MONTH($E142)-1)/12)*$H142</f>
        <v>275.07754618588143</v>
      </c>
      <c r="L142" s="230">
        <f>(SUM('1.  LRAMVA Summary'!G$54:G$77)+SUM('1.  LRAMVA Summary'!G$78:G$79)*(MONTH($E142)-1)/12)*$H142</f>
        <v>4.7064841603284071</v>
      </c>
      <c r="M142" s="230">
        <f>(SUM('1.  LRAMVA Summary'!H$54:H$77)+SUM('1.  LRAMVA Summary'!H$78:H$79)*(MONTH($E142)-1)/12)*$H142</f>
        <v>10.756346074528032</v>
      </c>
      <c r="N142" s="230">
        <f>(SUM('1.  LRAMVA Summary'!I$54:I$77)+SUM('1.  LRAMVA Summary'!I$78:I$79)*(MONTH($E142)-1)/12)*$H142</f>
        <v>0</v>
      </c>
      <c r="O142" s="230">
        <f>(SUM('1.  LRAMVA Summary'!J$54:J$77)+SUM('1.  LRAMVA Summary'!J$78:J$79)*(MONTH($E142)-1)/12)*$H142</f>
        <v>24.530924440971877</v>
      </c>
      <c r="P142" s="230">
        <f>(SUM('1.  LRAMVA Summary'!K$54:K$77)+SUM('1.  LRAMVA Summary'!K$78:K$79)*(MONTH($E142)-1)/12)*$H142</f>
        <v>36.629531193861517</v>
      </c>
      <c r="Q142" s="230">
        <f>(SUM('1.  LRAMVA Summary'!L$54:L$77)+SUM('1.  LRAMVA Summary'!L$78:L$79)*(MONTH($E142)-1)/12)*$H142</f>
        <v>7.6760661250000015E-2</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410.80434770277895</v>
      </c>
    </row>
    <row r="143" spans="2:23" s="9" customFormat="1">
      <c r="B143" s="66"/>
      <c r="E143" s="214">
        <v>43709</v>
      </c>
      <c r="F143" s="214" t="s">
        <v>186</v>
      </c>
      <c r="G143" s="215" t="s">
        <v>68</v>
      </c>
      <c r="H143" s="240">
        <f>$C$49/12</f>
        <v>1.8166666666666667E-3</v>
      </c>
      <c r="I143" s="230">
        <f>(SUM('1.  LRAMVA Summary'!D$54:D$77)+SUM('1.  LRAMVA Summary'!D$78:D$79)*(MONTH($E143)-1)/12)*$H143</f>
        <v>12.801947103804498</v>
      </c>
      <c r="J143" s="230">
        <f>(SUM('1.  LRAMVA Summary'!E$54:E$77)+SUM('1.  LRAMVA Summary'!E$78:E$79)*(MONTH($E143)-1)/12)*$H143</f>
        <v>54.657201451575744</v>
      </c>
      <c r="K143" s="230">
        <f>(SUM('1.  LRAMVA Summary'!F$54:F$77)+SUM('1.  LRAMVA Summary'!F$78:F$79)*(MONTH($E143)-1)/12)*$H143</f>
        <v>314.37433849815017</v>
      </c>
      <c r="L143" s="230">
        <f>(SUM('1.  LRAMVA Summary'!G$54:G$77)+SUM('1.  LRAMVA Summary'!G$78:G$79)*(MONTH($E143)-1)/12)*$H143</f>
        <v>5.3788390403753219</v>
      </c>
      <c r="M143" s="230">
        <f>(SUM('1.  LRAMVA Summary'!H$54:H$77)+SUM('1.  LRAMVA Summary'!H$78:H$79)*(MONTH($E143)-1)/12)*$H143</f>
        <v>12.292966942317749</v>
      </c>
      <c r="N143" s="230">
        <f>(SUM('1.  LRAMVA Summary'!I$54:I$77)+SUM('1.  LRAMVA Summary'!I$78:I$79)*(MONTH($E143)-1)/12)*$H143</f>
        <v>0</v>
      </c>
      <c r="O143" s="230">
        <f>(SUM('1.  LRAMVA Summary'!J$54:J$77)+SUM('1.  LRAMVA Summary'!J$78:J$79)*(MONTH($E143)-1)/12)*$H143</f>
        <v>28.035342218253575</v>
      </c>
      <c r="P143" s="230">
        <f>(SUM('1.  LRAMVA Summary'!K$54:K$77)+SUM('1.  LRAMVA Summary'!K$78:K$79)*(MONTH($E143)-1)/12)*$H143</f>
        <v>41.862321364413162</v>
      </c>
      <c r="Q143" s="230">
        <f>(SUM('1.  LRAMVA Summary'!L$54:L$77)+SUM('1.  LRAMVA Summary'!L$78:L$79)*(MONTH($E143)-1)/12)*$H143</f>
        <v>8.7726470000000015E-2</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469.49068308889025</v>
      </c>
    </row>
    <row r="144" spans="2:23" s="9" customFormat="1">
      <c r="B144" s="66"/>
      <c r="E144" s="214">
        <v>43739</v>
      </c>
      <c r="F144" s="214" t="s">
        <v>186</v>
      </c>
      <c r="G144" s="215" t="s">
        <v>69</v>
      </c>
      <c r="H144" s="240">
        <f>$C$50/12</f>
        <v>1.8166666666666667E-3</v>
      </c>
      <c r="I144" s="230">
        <f>(SUM('1.  LRAMVA Summary'!D$54:D$77)+SUM('1.  LRAMVA Summary'!D$78:D$79)*(MONTH($E144)-1)/12)*$H144</f>
        <v>14.402190491780061</v>
      </c>
      <c r="J144" s="230">
        <f>(SUM('1.  LRAMVA Summary'!E$54:E$77)+SUM('1.  LRAMVA Summary'!E$78:E$79)*(MONTH($E144)-1)/12)*$H144</f>
        <v>61.489351633022729</v>
      </c>
      <c r="K144" s="230">
        <f>(SUM('1.  LRAMVA Summary'!F$54:F$77)+SUM('1.  LRAMVA Summary'!F$78:F$79)*(MONTH($E144)-1)/12)*$H144</f>
        <v>353.67113081041896</v>
      </c>
      <c r="L144" s="230">
        <f>(SUM('1.  LRAMVA Summary'!G$54:G$77)+SUM('1.  LRAMVA Summary'!G$78:G$79)*(MONTH($E144)-1)/12)*$H144</f>
        <v>6.0511939204222367</v>
      </c>
      <c r="M144" s="230">
        <f>(SUM('1.  LRAMVA Summary'!H$54:H$77)+SUM('1.  LRAMVA Summary'!H$78:H$79)*(MONTH($E144)-1)/12)*$H144</f>
        <v>13.829587810107466</v>
      </c>
      <c r="N144" s="230">
        <f>(SUM('1.  LRAMVA Summary'!I$54:I$77)+SUM('1.  LRAMVA Summary'!I$78:I$79)*(MONTH($E144)-1)/12)*$H144</f>
        <v>0</v>
      </c>
      <c r="O144" s="230">
        <f>(SUM('1.  LRAMVA Summary'!J$54:J$77)+SUM('1.  LRAMVA Summary'!J$78:J$79)*(MONTH($E144)-1)/12)*$H144</f>
        <v>31.539759995535274</v>
      </c>
      <c r="P144" s="230">
        <f>(SUM('1.  LRAMVA Summary'!K$54:K$77)+SUM('1.  LRAMVA Summary'!K$78:K$79)*(MONTH($E144)-1)/12)*$H144</f>
        <v>47.095111534964808</v>
      </c>
      <c r="Q144" s="230">
        <f>(SUM('1.  LRAMVA Summary'!L$54:L$77)+SUM('1.  LRAMVA Summary'!L$78:L$79)*(MONTH($E144)-1)/12)*$H144</f>
        <v>9.8692278750000015E-2</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528.17701847500155</v>
      </c>
    </row>
    <row r="145" spans="2:23" s="9" customFormat="1">
      <c r="B145" s="66"/>
      <c r="E145" s="214">
        <v>43770</v>
      </c>
      <c r="F145" s="214" t="s">
        <v>186</v>
      </c>
      <c r="G145" s="215" t="s">
        <v>69</v>
      </c>
      <c r="H145" s="240">
        <f t="shared" ref="H145:H146" si="79">$C$50/12</f>
        <v>1.8166666666666667E-3</v>
      </c>
      <c r="I145" s="230">
        <f>(SUM('1.  LRAMVA Summary'!D$54:D$77)+SUM('1.  LRAMVA Summary'!D$78:D$79)*(MONTH($E145)-1)/12)*$H145</f>
        <v>16.002433879755621</v>
      </c>
      <c r="J145" s="230">
        <f>(SUM('1.  LRAMVA Summary'!E$54:E$77)+SUM('1.  LRAMVA Summary'!E$78:E$79)*(MONTH($E145)-1)/12)*$H145</f>
        <v>68.321501814469698</v>
      </c>
      <c r="K145" s="230">
        <f>(SUM('1.  LRAMVA Summary'!F$54:F$77)+SUM('1.  LRAMVA Summary'!F$78:F$79)*(MONTH($E145)-1)/12)*$H145</f>
        <v>392.96792312268769</v>
      </c>
      <c r="L145" s="230">
        <f>(SUM('1.  LRAMVA Summary'!G$54:G$77)+SUM('1.  LRAMVA Summary'!G$78:G$79)*(MONTH($E145)-1)/12)*$H145</f>
        <v>6.7235488004691524</v>
      </c>
      <c r="M145" s="230">
        <f>(SUM('1.  LRAMVA Summary'!H$54:H$77)+SUM('1.  LRAMVA Summary'!H$78:H$79)*(MONTH($E145)-1)/12)*$H145</f>
        <v>15.366208677897186</v>
      </c>
      <c r="N145" s="230">
        <f>(SUM('1.  LRAMVA Summary'!I$54:I$77)+SUM('1.  LRAMVA Summary'!I$78:I$79)*(MONTH($E145)-1)/12)*$H145</f>
        <v>0</v>
      </c>
      <c r="O145" s="230">
        <f>(SUM('1.  LRAMVA Summary'!J$54:J$77)+SUM('1.  LRAMVA Summary'!J$78:J$79)*(MONTH($E145)-1)/12)*$H145</f>
        <v>35.044177772816973</v>
      </c>
      <c r="P145" s="230">
        <f>(SUM('1.  LRAMVA Summary'!K$54:K$77)+SUM('1.  LRAMVA Summary'!K$78:K$79)*(MONTH($E145)-1)/12)*$H145</f>
        <v>52.32790170551646</v>
      </c>
      <c r="Q145" s="230">
        <f>(SUM('1.  LRAMVA Summary'!L$54:L$77)+SUM('1.  LRAMVA Summary'!L$78:L$79)*(MONTH($E145)-1)/12)*$H145</f>
        <v>0.10965808750000003</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586.86335386111273</v>
      </c>
    </row>
    <row r="146" spans="2:23" s="9" customFormat="1">
      <c r="B146" s="66"/>
      <c r="E146" s="214">
        <v>43800</v>
      </c>
      <c r="F146" s="214" t="s">
        <v>186</v>
      </c>
      <c r="G146" s="215" t="s">
        <v>69</v>
      </c>
      <c r="H146" s="240">
        <f t="shared" si="79"/>
        <v>1.8166666666666667E-3</v>
      </c>
      <c r="I146" s="230">
        <f>(SUM('1.  LRAMVA Summary'!D$54:D$77)+SUM('1.  LRAMVA Summary'!D$78:D$79)*(MONTH($E146)-1)/12)*$H146</f>
        <v>17.602677267731181</v>
      </c>
      <c r="J146" s="230">
        <f>(SUM('1.  LRAMVA Summary'!E$54:E$77)+SUM('1.  LRAMVA Summary'!E$78:E$79)*(MONTH($E146)-1)/12)*$H146</f>
        <v>75.153651995916661</v>
      </c>
      <c r="K146" s="230">
        <f>(SUM('1.  LRAMVA Summary'!F$54:F$77)+SUM('1.  LRAMVA Summary'!F$78:F$79)*(MONTH($E146)-1)/12)*$H146</f>
        <v>432.26471543495649</v>
      </c>
      <c r="L146" s="230">
        <f>(SUM('1.  LRAMVA Summary'!G$54:G$77)+SUM('1.  LRAMVA Summary'!G$78:G$79)*(MONTH($E146)-1)/12)*$H146</f>
        <v>7.3959036805160672</v>
      </c>
      <c r="M146" s="230">
        <f>(SUM('1.  LRAMVA Summary'!H$54:H$77)+SUM('1.  LRAMVA Summary'!H$78:H$79)*(MONTH($E146)-1)/12)*$H146</f>
        <v>16.902829545686906</v>
      </c>
      <c r="N146" s="230">
        <f>(SUM('1.  LRAMVA Summary'!I$54:I$77)+SUM('1.  LRAMVA Summary'!I$78:I$79)*(MONTH($E146)-1)/12)*$H146</f>
        <v>0</v>
      </c>
      <c r="O146" s="230">
        <f>(SUM('1.  LRAMVA Summary'!J$54:J$77)+SUM('1.  LRAMVA Summary'!J$78:J$79)*(MONTH($E146)-1)/12)*$H146</f>
        <v>38.548595550098668</v>
      </c>
      <c r="P146" s="230">
        <f>(SUM('1.  LRAMVA Summary'!K$54:K$77)+SUM('1.  LRAMVA Summary'!K$78:K$79)*(MONTH($E146)-1)/12)*$H146</f>
        <v>57.560691876068098</v>
      </c>
      <c r="Q146" s="230">
        <f>(SUM('1.  LRAMVA Summary'!L$54:L$77)+SUM('1.  LRAMVA Summary'!L$78:L$79)*(MONTH($E146)-1)/12)*$H146</f>
        <v>0.12062389625000002</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645.54968924722402</v>
      </c>
    </row>
    <row r="147" spans="2:23" s="9" customFormat="1" ht="15" thickBot="1">
      <c r="B147" s="66"/>
      <c r="E147" s="216" t="s">
        <v>468</v>
      </c>
      <c r="F147" s="216"/>
      <c r="G147" s="217"/>
      <c r="H147" s="218"/>
      <c r="I147" s="219">
        <f>SUM(I134:I146)</f>
        <v>106.21064945237801</v>
      </c>
      <c r="J147" s="219">
        <f>SUM(J134:J146)</f>
        <v>453.4604631897073</v>
      </c>
      <c r="K147" s="219">
        <f t="shared" ref="K147:O147" si="80">SUM(K134:K146)</f>
        <v>2608.1893943404443</v>
      </c>
      <c r="L147" s="219">
        <f t="shared" si="80"/>
        <v>44.625242015590899</v>
      </c>
      <c r="M147" s="219">
        <f t="shared" si="80"/>
        <v>101.98792355985981</v>
      </c>
      <c r="N147" s="219">
        <f t="shared" si="80"/>
        <v>0</v>
      </c>
      <c r="O147" s="219">
        <f t="shared" si="80"/>
        <v>232.59367348389389</v>
      </c>
      <c r="P147" s="219">
        <f t="shared" ref="P147:V147" si="81">SUM(P134:P146)</f>
        <v>347.30844485188885</v>
      </c>
      <c r="Q147" s="219">
        <f t="shared" si="81"/>
        <v>0.72781782937500017</v>
      </c>
      <c r="R147" s="219">
        <f t="shared" si="81"/>
        <v>0</v>
      </c>
      <c r="S147" s="219">
        <f t="shared" si="81"/>
        <v>0</v>
      </c>
      <c r="T147" s="219">
        <f t="shared" si="81"/>
        <v>0</v>
      </c>
      <c r="U147" s="219">
        <f t="shared" si="81"/>
        <v>0</v>
      </c>
      <c r="V147" s="219">
        <f t="shared" si="81"/>
        <v>0</v>
      </c>
      <c r="W147" s="219">
        <f>SUM(W134:W146)</f>
        <v>3895.1036087231378</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106.21064945237801</v>
      </c>
      <c r="J149" s="228">
        <f t="shared" ref="J149" si="82">J147+J148</f>
        <v>453.4604631897073</v>
      </c>
      <c r="K149" s="228">
        <f t="shared" ref="K149" si="83">K147+K148</f>
        <v>2608.1893943404443</v>
      </c>
      <c r="L149" s="228">
        <f t="shared" ref="L149" si="84">L147+L148</f>
        <v>44.625242015590899</v>
      </c>
      <c r="M149" s="228">
        <f t="shared" ref="M149" si="85">M147+M148</f>
        <v>101.98792355985981</v>
      </c>
      <c r="N149" s="228">
        <f t="shared" ref="N149" si="86">N147+N148</f>
        <v>0</v>
      </c>
      <c r="O149" s="228">
        <f t="shared" ref="O149:V149" si="87">O147+O148</f>
        <v>232.59367348389389</v>
      </c>
      <c r="P149" s="228">
        <f t="shared" si="87"/>
        <v>347.30844485188885</v>
      </c>
      <c r="Q149" s="228">
        <f t="shared" si="87"/>
        <v>0.72781782937500017</v>
      </c>
      <c r="R149" s="228">
        <f t="shared" si="87"/>
        <v>0</v>
      </c>
      <c r="S149" s="228">
        <f t="shared" si="87"/>
        <v>0</v>
      </c>
      <c r="T149" s="228">
        <f t="shared" si="87"/>
        <v>0</v>
      </c>
      <c r="U149" s="228">
        <f t="shared" si="87"/>
        <v>0</v>
      </c>
      <c r="V149" s="228">
        <f t="shared" si="87"/>
        <v>0</v>
      </c>
      <c r="W149" s="228">
        <f>W147+W148</f>
        <v>3895.1036087231378</v>
      </c>
    </row>
    <row r="150" spans="2:23" s="9" customFormat="1">
      <c r="B150" s="66"/>
      <c r="E150" s="214">
        <v>43831</v>
      </c>
      <c r="F150" s="214" t="s">
        <v>187</v>
      </c>
      <c r="G150" s="215" t="s">
        <v>65</v>
      </c>
      <c r="H150" s="240">
        <f>$C$51/12</f>
        <v>1.8166666666666667E-3</v>
      </c>
      <c r="I150" s="230">
        <f>(SUM('1.  LRAMVA Summary'!D$54:D$80)+SUM('1.  LRAMVA Summary'!D$81:D$82)*(MONTH($E150)-1)/12)*$H150</f>
        <v>19.202920655706745</v>
      </c>
      <c r="J150" s="230">
        <f>(SUM('1.  LRAMVA Summary'!E$54:E$80)+SUM('1.  LRAMVA Summary'!E$81:E$82)*(MONTH($E150)-1)/12)*$H150</f>
        <v>81.985802177363624</v>
      </c>
      <c r="K150" s="230">
        <f>(SUM('1.  LRAMVA Summary'!F$54:F$80)+SUM('1.  LRAMVA Summary'!F$81:F$82)*(MONTH($E150)-1)/12)*$H150</f>
        <v>471.56150774722533</v>
      </c>
      <c r="L150" s="230">
        <f>(SUM('1.  LRAMVA Summary'!G$54:G$80)+SUM('1.  LRAMVA Summary'!G$81:G$82)*(MONTH($E150)-1)/12)*$H150</f>
        <v>8.0682585605629829</v>
      </c>
      <c r="M150" s="230">
        <f>(SUM('1.  LRAMVA Summary'!H$54:H$80)+SUM('1.  LRAMVA Summary'!H$81:H$82)*(MONTH($E150)-1)/12)*$H150</f>
        <v>18.439450413476624</v>
      </c>
      <c r="N150" s="230">
        <f>(SUM('1.  LRAMVA Summary'!I$54:I$80)+SUM('1.  LRAMVA Summary'!I$81:I$82)*(MONTH($E150)-1)/12)*$H150</f>
        <v>0</v>
      </c>
      <c r="O150" s="230">
        <f>(SUM('1.  LRAMVA Summary'!J$54:J$80)+SUM('1.  LRAMVA Summary'!J$81:J$82)*(MONTH($E150)-1)/12)*$H150</f>
        <v>42.053013327380363</v>
      </c>
      <c r="P150" s="230">
        <f>(SUM('1.  LRAMVA Summary'!K$54:K$80)+SUM('1.  LRAMVA Summary'!K$81:K$82)*(MONTH($E150)-1)/12)*$H150</f>
        <v>62.793482046619744</v>
      </c>
      <c r="Q150" s="230">
        <f>(SUM('1.  LRAMVA Summary'!L$54:L$80)+SUM('1.  LRAMVA Summary'!L$81:L$82)*(MONTH($E150)-1)/12)*$H150</f>
        <v>0.13158970500000003</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704.23602463333532</v>
      </c>
    </row>
    <row r="151" spans="2:23" s="9" customFormat="1">
      <c r="B151" s="66"/>
      <c r="E151" s="214">
        <v>43862</v>
      </c>
      <c r="F151" s="214" t="s">
        <v>187</v>
      </c>
      <c r="G151" s="215" t="s">
        <v>65</v>
      </c>
      <c r="H151" s="240">
        <f t="shared" ref="H151:H152" si="88">$C$51/12</f>
        <v>1.8166666666666667E-3</v>
      </c>
      <c r="I151" s="230">
        <f>(SUM('1.  LRAMVA Summary'!D$54:D$80)+SUM('1.  LRAMVA Summary'!D$81:D$82)*(MONTH($E151)-1)/12)*$H151</f>
        <v>19.202920655706745</v>
      </c>
      <c r="J151" s="230">
        <f>(SUM('1.  LRAMVA Summary'!E$54:E$80)+SUM('1.  LRAMVA Summary'!E$81:E$82)*(MONTH($E151)-1)/12)*$H151</f>
        <v>88.798685484326043</v>
      </c>
      <c r="K151" s="230">
        <f>(SUM('1.  LRAMVA Summary'!F$54:F$80)+SUM('1.  LRAMVA Summary'!F$81:F$82)*(MONTH($E151)-1)/12)*$H151</f>
        <v>511.37444877040133</v>
      </c>
      <c r="L151" s="230">
        <f>(SUM('1.  LRAMVA Summary'!G$54:G$80)+SUM('1.  LRAMVA Summary'!G$81:G$82)*(MONTH($E151)-1)/12)*$H151</f>
        <v>8.743533293517471</v>
      </c>
      <c r="M151" s="230">
        <f>(SUM('1.  LRAMVA Summary'!H$54:H$80)+SUM('1.  LRAMVA Summary'!H$81:H$82)*(MONTH($E151)-1)/12)*$H151</f>
        <v>20.001943526018923</v>
      </c>
      <c r="N151" s="230">
        <f>(SUM('1.  LRAMVA Summary'!I$54:I$80)+SUM('1.  LRAMVA Summary'!I$81:I$82)*(MONTH($E151)-1)/12)*$H151</f>
        <v>0</v>
      </c>
      <c r="O151" s="230">
        <f>(SUM('1.  LRAMVA Summary'!J$54:J$80)+SUM('1.  LRAMVA Summary'!J$81:J$82)*(MONTH($E151)-1)/12)*$H151</f>
        <v>45.609817129749203</v>
      </c>
      <c r="P151" s="230">
        <f>(SUM('1.  LRAMVA Summary'!K$54:K$80)+SUM('1.  LRAMVA Summary'!K$81:K$82)*(MONTH($E151)-1)/12)*$H151</f>
        <v>68.118142812511948</v>
      </c>
      <c r="Q151" s="230">
        <f>(SUM('1.  LRAMVA Summary'!L$54:L$80)+SUM('1.  LRAMVA Summary'!L$81:L$82)*(MONTH($E151)-1)/12)*$H151</f>
        <v>0.14276353722222224</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761.9922552094539</v>
      </c>
    </row>
    <row r="152" spans="2:23" s="9" customFormat="1">
      <c r="B152" s="66"/>
      <c r="E152" s="214">
        <v>43891</v>
      </c>
      <c r="F152" s="214" t="s">
        <v>187</v>
      </c>
      <c r="G152" s="215" t="s">
        <v>65</v>
      </c>
      <c r="H152" s="240">
        <f t="shared" si="88"/>
        <v>1.8166666666666667E-3</v>
      </c>
      <c r="I152" s="230">
        <f>(SUM('1.  LRAMVA Summary'!D$54:D$80)+SUM('1.  LRAMVA Summary'!D$81:D$82)*(MONTH($E152)-1)/12)*$H152</f>
        <v>19.202920655706745</v>
      </c>
      <c r="J152" s="230">
        <f>(SUM('1.  LRAMVA Summary'!E$54:E$80)+SUM('1.  LRAMVA Summary'!E$81:E$82)*(MONTH($E152)-1)/12)*$H152</f>
        <v>95.611568791288462</v>
      </c>
      <c r="K152" s="230">
        <f>(SUM('1.  LRAMVA Summary'!F$54:F$80)+SUM('1.  LRAMVA Summary'!F$81:F$82)*(MONTH($E152)-1)/12)*$H152</f>
        <v>551.18738979357727</v>
      </c>
      <c r="L152" s="230">
        <f>(SUM('1.  LRAMVA Summary'!G$54:G$80)+SUM('1.  LRAMVA Summary'!G$81:G$82)*(MONTH($E152)-1)/12)*$H152</f>
        <v>9.4188080264719574</v>
      </c>
      <c r="M152" s="230">
        <f>(SUM('1.  LRAMVA Summary'!H$54:H$80)+SUM('1.  LRAMVA Summary'!H$81:H$82)*(MONTH($E152)-1)/12)*$H152</f>
        <v>21.564436638561222</v>
      </c>
      <c r="N152" s="230">
        <f>(SUM('1.  LRAMVA Summary'!I$54:I$80)+SUM('1.  LRAMVA Summary'!I$81:I$82)*(MONTH($E152)-1)/12)*$H152</f>
        <v>0</v>
      </c>
      <c r="O152" s="230">
        <f>(SUM('1.  LRAMVA Summary'!J$54:J$80)+SUM('1.  LRAMVA Summary'!J$81:J$82)*(MONTH($E152)-1)/12)*$H152</f>
        <v>49.16662093211805</v>
      </c>
      <c r="P152" s="230">
        <f>(SUM('1.  LRAMVA Summary'!K$54:K$80)+SUM('1.  LRAMVA Summary'!K$81:K$82)*(MONTH($E152)-1)/12)*$H152</f>
        <v>73.442803578404167</v>
      </c>
      <c r="Q152" s="230">
        <f>(SUM('1.  LRAMVA Summary'!L$54:L$80)+SUM('1.  LRAMVA Summary'!L$81:L$82)*(MONTH($E152)-1)/12)*$H152</f>
        <v>0.15393736944444447</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819.74848578557237</v>
      </c>
    </row>
    <row r="153" spans="2:23" s="9" customFormat="1">
      <c r="B153" s="66"/>
      <c r="E153" s="214">
        <v>43922</v>
      </c>
      <c r="F153" s="214" t="s">
        <v>187</v>
      </c>
      <c r="G153" s="215" t="s">
        <v>66</v>
      </c>
      <c r="H153" s="240">
        <f>$C$52/12</f>
        <v>1.8166666666666667E-3</v>
      </c>
      <c r="I153" s="230">
        <f>(SUM('1.  LRAMVA Summary'!D$54:D$80)+SUM('1.  LRAMVA Summary'!D$81:D$82)*(MONTH($E153)-1)/12)*$H153</f>
        <v>19.202920655706745</v>
      </c>
      <c r="J153" s="230">
        <f>(SUM('1.  LRAMVA Summary'!E$54:E$80)+SUM('1.  LRAMVA Summary'!E$81:E$82)*(MONTH($E153)-1)/12)*$H153</f>
        <v>102.4244520982509</v>
      </c>
      <c r="K153" s="230">
        <f>(SUM('1.  LRAMVA Summary'!F$54:F$80)+SUM('1.  LRAMVA Summary'!F$81:F$82)*(MONTH($E153)-1)/12)*$H153</f>
        <v>591.00033081675315</v>
      </c>
      <c r="L153" s="230">
        <f>(SUM('1.  LRAMVA Summary'!G$54:G$80)+SUM('1.  LRAMVA Summary'!G$81:G$82)*(MONTH($E153)-1)/12)*$H153</f>
        <v>10.094082759426446</v>
      </c>
      <c r="M153" s="230">
        <f>(SUM('1.  LRAMVA Summary'!H$54:H$80)+SUM('1.  LRAMVA Summary'!H$81:H$82)*(MONTH($E153)-1)/12)*$H153</f>
        <v>23.126929751103518</v>
      </c>
      <c r="N153" s="230">
        <f>(SUM('1.  LRAMVA Summary'!I$54:I$80)+SUM('1.  LRAMVA Summary'!I$81:I$82)*(MONTH($E153)-1)/12)*$H153</f>
        <v>0</v>
      </c>
      <c r="O153" s="230">
        <f>(SUM('1.  LRAMVA Summary'!J$54:J$80)+SUM('1.  LRAMVA Summary'!J$81:J$82)*(MONTH($E153)-1)/12)*$H153</f>
        <v>52.72342473448689</v>
      </c>
      <c r="P153" s="230">
        <f>(SUM('1.  LRAMVA Summary'!K$54:K$80)+SUM('1.  LRAMVA Summary'!K$81:K$82)*(MONTH($E153)-1)/12)*$H153</f>
        <v>78.767464344296371</v>
      </c>
      <c r="Q153" s="230">
        <f>(SUM('1.  LRAMVA Summary'!L$54:L$80)+SUM('1.  LRAMVA Summary'!L$81:L$82)*(MONTH($E153)-1)/12)*$H153</f>
        <v>0.16511120166666671</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877.50471636169073</v>
      </c>
    </row>
    <row r="154" spans="2:23" s="9" customFormat="1">
      <c r="B154" s="66"/>
      <c r="E154" s="214">
        <v>43952</v>
      </c>
      <c r="F154" s="214" t="s">
        <v>187</v>
      </c>
      <c r="G154" s="215" t="s">
        <v>66</v>
      </c>
      <c r="H154" s="240">
        <f>$C$52/12</f>
        <v>1.8166666666666667E-3</v>
      </c>
      <c r="I154" s="230">
        <f>(SUM('1.  LRAMVA Summary'!D$54:D$80)+SUM('1.  LRAMVA Summary'!D$81:D$82)*(MONTH($E154)-1)/12)*$H154</f>
        <v>19.202920655706745</v>
      </c>
      <c r="J154" s="230">
        <f>(SUM('1.  LRAMVA Summary'!E$54:E$80)+SUM('1.  LRAMVA Summary'!E$81:E$82)*(MONTH($E154)-1)/12)*$H154</f>
        <v>109.23733540521332</v>
      </c>
      <c r="K154" s="230">
        <f>(SUM('1.  LRAMVA Summary'!F$54:F$80)+SUM('1.  LRAMVA Summary'!F$81:F$82)*(MONTH($E154)-1)/12)*$H154</f>
        <v>630.81327183992914</v>
      </c>
      <c r="L154" s="230">
        <f>(SUM('1.  LRAMVA Summary'!G$54:G$80)+SUM('1.  LRAMVA Summary'!G$81:G$82)*(MONTH($E154)-1)/12)*$H154</f>
        <v>10.769357492380932</v>
      </c>
      <c r="M154" s="230">
        <f>(SUM('1.  LRAMVA Summary'!H$54:H$80)+SUM('1.  LRAMVA Summary'!H$81:H$82)*(MONTH($E154)-1)/12)*$H154</f>
        <v>24.689422863645817</v>
      </c>
      <c r="N154" s="230">
        <f>(SUM('1.  LRAMVA Summary'!I$54:I$80)+SUM('1.  LRAMVA Summary'!I$81:I$82)*(MONTH($E154)-1)/12)*$H154</f>
        <v>0</v>
      </c>
      <c r="O154" s="230">
        <f>(SUM('1.  LRAMVA Summary'!J$54:J$80)+SUM('1.  LRAMVA Summary'!J$81:J$82)*(MONTH($E154)-1)/12)*$H154</f>
        <v>56.280228536855724</v>
      </c>
      <c r="P154" s="230">
        <f>(SUM('1.  LRAMVA Summary'!K$54:K$80)+SUM('1.  LRAMVA Summary'!K$81:K$82)*(MONTH($E154)-1)/12)*$H154</f>
        <v>84.092125110188576</v>
      </c>
      <c r="Q154" s="230">
        <f>(SUM('1.  LRAMVA Summary'!L$54:L$80)+SUM('1.  LRAMVA Summary'!L$81:L$82)*(MONTH($E154)-1)/12)*$H154</f>
        <v>0.17628503388888891</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935.26094693780919</v>
      </c>
    </row>
    <row r="155" spans="2:23" s="9" customFormat="1">
      <c r="B155" s="66"/>
      <c r="E155" s="214">
        <v>43983</v>
      </c>
      <c r="F155" s="214" t="s">
        <v>187</v>
      </c>
      <c r="G155" s="215" t="s">
        <v>66</v>
      </c>
      <c r="H155" s="240">
        <f>$C$52/12</f>
        <v>1.8166666666666667E-3</v>
      </c>
      <c r="I155" s="230">
        <f>(SUM('1.  LRAMVA Summary'!D$54:D$80)+SUM('1.  LRAMVA Summary'!D$81:D$82)*(MONTH($E155)-1)/12)*$H155</f>
        <v>19.202920655706745</v>
      </c>
      <c r="J155" s="230">
        <f>(SUM('1.  LRAMVA Summary'!E$54:E$80)+SUM('1.  LRAMVA Summary'!E$81:E$82)*(MONTH($E155)-1)/12)*$H155</f>
        <v>116.05021871217575</v>
      </c>
      <c r="K155" s="230">
        <f>(SUM('1.  LRAMVA Summary'!F$54:F$80)+SUM('1.  LRAMVA Summary'!F$81:F$82)*(MONTH($E155)-1)/12)*$H155</f>
        <v>670.62621286310514</v>
      </c>
      <c r="L155" s="230">
        <f>(SUM('1.  LRAMVA Summary'!G$54:G$80)+SUM('1.  LRAMVA Summary'!G$81:G$82)*(MONTH($E155)-1)/12)*$H155</f>
        <v>11.44463222533542</v>
      </c>
      <c r="M155" s="230">
        <f>(SUM('1.  LRAMVA Summary'!H$54:H$80)+SUM('1.  LRAMVA Summary'!H$81:H$82)*(MONTH($E155)-1)/12)*$H155</f>
        <v>26.251915976188116</v>
      </c>
      <c r="N155" s="230">
        <f>(SUM('1.  LRAMVA Summary'!I$54:I$80)+SUM('1.  LRAMVA Summary'!I$81:I$82)*(MONTH($E155)-1)/12)*$H155</f>
        <v>0</v>
      </c>
      <c r="O155" s="230">
        <f>(SUM('1.  LRAMVA Summary'!J$54:J$80)+SUM('1.  LRAMVA Summary'!J$81:J$82)*(MONTH($E155)-1)/12)*$H155</f>
        <v>59.837032339224571</v>
      </c>
      <c r="P155" s="230">
        <f>(SUM('1.  LRAMVA Summary'!K$54:K$80)+SUM('1.  LRAMVA Summary'!K$81:K$82)*(MONTH($E155)-1)/12)*$H155</f>
        <v>89.416785876080795</v>
      </c>
      <c r="Q155" s="230">
        <f>(SUM('1.  LRAMVA Summary'!L$54:L$80)+SUM('1.  LRAMVA Summary'!L$81:L$82)*(MONTH($E155)-1)/12)*$H155</f>
        <v>0.18745886611111115</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993.01717751392766</v>
      </c>
    </row>
    <row r="156" spans="2:23" s="9" customFormat="1">
      <c r="B156" s="66"/>
      <c r="E156" s="214">
        <v>44013</v>
      </c>
      <c r="F156" s="214" t="s">
        <v>187</v>
      </c>
      <c r="G156" s="215" t="s">
        <v>68</v>
      </c>
      <c r="H156" s="240">
        <f>$C$53/12</f>
        <v>4.75E-4</v>
      </c>
      <c r="I156" s="230">
        <f>(SUM('1.  LRAMVA Summary'!D$54:D$80)+SUM('1.  LRAMVA Summary'!D$81:D$82)*(MONTH($E156)-1)/12)*$H156</f>
        <v>5.0209471439233235</v>
      </c>
      <c r="J156" s="230">
        <f>(SUM('1.  LRAMVA Summary'!E$54:E$80)+SUM('1.  LRAMVA Summary'!E$81:E$82)*(MONTH($E156)-1)/12)*$H156</f>
        <v>32.124756032526953</v>
      </c>
      <c r="K156" s="230">
        <f>(SUM('1.  LRAMVA Summary'!F$54:F$80)+SUM('1.  LRAMVA Summary'!F$81:F$82)*(MONTH($E156)-1)/12)*$H156</f>
        <v>185.75702647485332</v>
      </c>
      <c r="L156" s="230">
        <f>(SUM('1.  LRAMVA Summary'!G$54:G$80)+SUM('1.  LRAMVA Summary'!G$81:G$82)*(MONTH($E156)-1)/12)*$H156</f>
        <v>3.1689664982684618</v>
      </c>
      <c r="M156" s="230">
        <f>(SUM('1.  LRAMVA Summary'!H$54:H$80)+SUM('1.  LRAMVA Summary'!H$81:H$82)*(MONTH($E156)-1)/12)*$H156</f>
        <v>7.2725748534753833</v>
      </c>
      <c r="N156" s="230">
        <f>(SUM('1.  LRAMVA Summary'!I$54:I$80)+SUM('1.  LRAMVA Summary'!I$81:I$82)*(MONTH($E156)-1)/12)*$H156</f>
        <v>0</v>
      </c>
      <c r="O156" s="230">
        <f>(SUM('1.  LRAMVA Summary'!J$54:J$80)+SUM('1.  LRAMVA Summary'!J$81:J$82)*(MONTH($E156)-1)/12)*$H156</f>
        <v>16.575452569132224</v>
      </c>
      <c r="P156" s="230">
        <f>(SUM('1.  LRAMVA Summary'!K$54:K$80)+SUM('1.  LRAMVA Summary'!K$81:K$82)*(MONTH($E156)-1)/12)*$H156</f>
        <v>24.771846140332389</v>
      </c>
      <c r="Q156" s="230">
        <f>(SUM('1.  LRAMVA Summary'!L$54:L$80)+SUM('1.  LRAMVA Summary'!L$81:L$82)*(MONTH($E156)-1)/12)*$H156</f>
        <v>5.19360725E-2</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274.74350578501208</v>
      </c>
    </row>
    <row r="157" spans="2:23" s="9" customFormat="1">
      <c r="B157" s="66"/>
      <c r="E157" s="214">
        <v>44044</v>
      </c>
      <c r="F157" s="214" t="s">
        <v>187</v>
      </c>
      <c r="G157" s="215" t="s">
        <v>68</v>
      </c>
      <c r="H157" s="240">
        <f>$C$53/12</f>
        <v>4.75E-4</v>
      </c>
      <c r="I157" s="230">
        <f>(SUM('1.  LRAMVA Summary'!D$54:D$80)+SUM('1.  LRAMVA Summary'!D$81:D$82)*(MONTH($E157)-1)/12)*$H157</f>
        <v>5.0209471439233235</v>
      </c>
      <c r="J157" s="230">
        <f>(SUM('1.  LRAMVA Summary'!E$54:E$80)+SUM('1.  LRAMVA Summary'!E$81:E$82)*(MONTH($E157)-1)/12)*$H157</f>
        <v>33.906106254989602</v>
      </c>
      <c r="K157" s="230">
        <f>(SUM('1.  LRAMVA Summary'!F$54:F$80)+SUM('1.  LRAMVA Summary'!F$81:F$82)*(MONTH($E157)-1)/12)*$H157</f>
        <v>196.16683215522502</v>
      </c>
      <c r="L157" s="230">
        <f>(SUM('1.  LRAMVA Summary'!G$54:G$80)+SUM('1.  LRAMVA Summary'!G$81:G$82)*(MONTH($E157)-1)/12)*$H157</f>
        <v>3.3455291578024333</v>
      </c>
      <c r="M157" s="230">
        <f>(SUM('1.  LRAMVA Summary'!H$54:H$80)+SUM('1.  LRAMVA Summary'!H$81:H$82)*(MONTH($E157)-1)/12)*$H157</f>
        <v>7.6811166306080025</v>
      </c>
      <c r="N157" s="230">
        <f>(SUM('1.  LRAMVA Summary'!I$54:I$80)+SUM('1.  LRAMVA Summary'!I$81:I$82)*(MONTH($E157)-1)/12)*$H157</f>
        <v>0</v>
      </c>
      <c r="O157" s="230">
        <f>(SUM('1.  LRAMVA Summary'!J$54:J$80)+SUM('1.  LRAMVA Summary'!J$81:J$82)*(MONTH($E157)-1)/12)*$H157</f>
        <v>17.505442554155266</v>
      </c>
      <c r="P157" s="230">
        <f>(SUM('1.  LRAMVA Summary'!K$54:K$80)+SUM('1.  LRAMVA Summary'!K$81:K$82)*(MONTH($E157)-1)/12)*$H157</f>
        <v>26.164073955267511</v>
      </c>
      <c r="Q157" s="230">
        <f>(SUM('1.  LRAMVA Summary'!L$54:L$80)+SUM('1.  LRAMVA Summary'!L$81:L$82)*(MONTH($E157)-1)/12)*$H157</f>
        <v>5.4857670833333337E-2</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289.84490552280448</v>
      </c>
    </row>
    <row r="158" spans="2:23" s="9" customFormat="1">
      <c r="B158" s="66"/>
      <c r="E158" s="214">
        <v>44075</v>
      </c>
      <c r="F158" s="214" t="s">
        <v>187</v>
      </c>
      <c r="G158" s="215" t="s">
        <v>68</v>
      </c>
      <c r="H158" s="240">
        <f>$C$53/12</f>
        <v>4.75E-4</v>
      </c>
      <c r="I158" s="230">
        <f>(SUM('1.  LRAMVA Summary'!D$54:D$80)+SUM('1.  LRAMVA Summary'!D$81:D$82)*(MONTH($E158)-1)/12)*$H158</f>
        <v>5.0209471439233235</v>
      </c>
      <c r="J158" s="230">
        <f>(SUM('1.  LRAMVA Summary'!E$54:E$80)+SUM('1.  LRAMVA Summary'!E$81:E$82)*(MONTH($E158)-1)/12)*$H158</f>
        <v>35.687456477452258</v>
      </c>
      <c r="K158" s="230">
        <f>(SUM('1.  LRAMVA Summary'!F$54:F$80)+SUM('1.  LRAMVA Summary'!F$81:F$82)*(MONTH($E158)-1)/12)*$H158</f>
        <v>206.57663783559673</v>
      </c>
      <c r="L158" s="230">
        <f>(SUM('1.  LRAMVA Summary'!G$54:G$80)+SUM('1.  LRAMVA Summary'!G$81:G$82)*(MONTH($E158)-1)/12)*$H158</f>
        <v>3.5220918173364049</v>
      </c>
      <c r="M158" s="230">
        <f>(SUM('1.  LRAMVA Summary'!H$54:H$80)+SUM('1.  LRAMVA Summary'!H$81:H$82)*(MONTH($E158)-1)/12)*$H158</f>
        <v>8.0896584077406217</v>
      </c>
      <c r="N158" s="230">
        <f>(SUM('1.  LRAMVA Summary'!I$54:I$80)+SUM('1.  LRAMVA Summary'!I$81:I$82)*(MONTH($E158)-1)/12)*$H158</f>
        <v>0</v>
      </c>
      <c r="O158" s="230">
        <f>(SUM('1.  LRAMVA Summary'!J$54:J$80)+SUM('1.  LRAMVA Summary'!J$81:J$82)*(MONTH($E158)-1)/12)*$H158</f>
        <v>18.435432539178311</v>
      </c>
      <c r="P158" s="230">
        <f>(SUM('1.  LRAMVA Summary'!K$54:K$80)+SUM('1.  LRAMVA Summary'!K$81:K$82)*(MONTH($E158)-1)/12)*$H158</f>
        <v>27.556301770202626</v>
      </c>
      <c r="Q158" s="230">
        <f>(SUM('1.  LRAMVA Summary'!L$54:L$80)+SUM('1.  LRAMVA Summary'!L$81:L$82)*(MONTH($E158)-1)/12)*$H158</f>
        <v>5.7779269166666668E-2</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304.94630526059694</v>
      </c>
    </row>
    <row r="159" spans="2:23" s="9" customFormat="1">
      <c r="B159" s="66"/>
      <c r="E159" s="214">
        <v>44105</v>
      </c>
      <c r="F159" s="214" t="s">
        <v>187</v>
      </c>
      <c r="G159" s="215" t="s">
        <v>69</v>
      </c>
      <c r="H159" s="240">
        <f>$C$54/12</f>
        <v>4.75E-4</v>
      </c>
      <c r="I159" s="230">
        <f>(SUM('1.  LRAMVA Summary'!D$54:D$80)+SUM('1.  LRAMVA Summary'!D$81:D$82)*(MONTH($E159)-1)/12)*$H159</f>
        <v>5.0209471439233235</v>
      </c>
      <c r="J159" s="230">
        <f>(SUM('1.  LRAMVA Summary'!E$54:E$80)+SUM('1.  LRAMVA Summary'!E$81:E$82)*(MONTH($E159)-1)/12)*$H159</f>
        <v>37.4688066999149</v>
      </c>
      <c r="K159" s="230">
        <f>(SUM('1.  LRAMVA Summary'!F$54:F$80)+SUM('1.  LRAMVA Summary'!F$81:F$82)*(MONTH($E159)-1)/12)*$H159</f>
        <v>216.98644351596843</v>
      </c>
      <c r="L159" s="230">
        <f>(SUM('1.  LRAMVA Summary'!G$54:G$80)+SUM('1.  LRAMVA Summary'!G$81:G$82)*(MONTH($E159)-1)/12)*$H159</f>
        <v>3.6986544768703764</v>
      </c>
      <c r="M159" s="230">
        <f>(SUM('1.  LRAMVA Summary'!H$54:H$80)+SUM('1.  LRAMVA Summary'!H$81:H$82)*(MONTH($E159)-1)/12)*$H159</f>
        <v>8.4982001848732409</v>
      </c>
      <c r="N159" s="230">
        <f>(SUM('1.  LRAMVA Summary'!I$54:I$80)+SUM('1.  LRAMVA Summary'!I$81:I$82)*(MONTH($E159)-1)/12)*$H159</f>
        <v>0</v>
      </c>
      <c r="O159" s="230">
        <f>(SUM('1.  LRAMVA Summary'!J$54:J$80)+SUM('1.  LRAMVA Summary'!J$81:J$82)*(MONTH($E159)-1)/12)*$H159</f>
        <v>19.36542252420136</v>
      </c>
      <c r="P159" s="230">
        <f>(SUM('1.  LRAMVA Summary'!K$54:K$80)+SUM('1.  LRAMVA Summary'!K$81:K$82)*(MONTH($E159)-1)/12)*$H159</f>
        <v>28.948529585137749</v>
      </c>
      <c r="Q159" s="230">
        <f>(SUM('1.  LRAMVA Summary'!L$54:L$80)+SUM('1.  LRAMVA Summary'!L$81:L$82)*(MONTH($E159)-1)/12)*$H159</f>
        <v>6.0700867500000005E-2</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320.04770499838929</v>
      </c>
    </row>
    <row r="160" spans="2:23" s="9" customFormat="1">
      <c r="B160" s="66"/>
      <c r="E160" s="214">
        <v>44136</v>
      </c>
      <c r="F160" s="214" t="s">
        <v>187</v>
      </c>
      <c r="G160" s="215" t="s">
        <v>69</v>
      </c>
      <c r="H160" s="240">
        <f>$C$54/12</f>
        <v>4.75E-4</v>
      </c>
      <c r="I160" s="230">
        <f>(SUM('1.  LRAMVA Summary'!D$54:D$80)+SUM('1.  LRAMVA Summary'!D$81:D$82)*(MONTH($E160)-1)/12)*$H160</f>
        <v>5.0209471439233235</v>
      </c>
      <c r="J160" s="230">
        <f>(SUM('1.  LRAMVA Summary'!E$54:E$80)+SUM('1.  LRAMVA Summary'!E$81:E$82)*(MONTH($E160)-1)/12)*$H160</f>
        <v>39.250156922377563</v>
      </c>
      <c r="K160" s="230">
        <f>(SUM('1.  LRAMVA Summary'!F$54:F$80)+SUM('1.  LRAMVA Summary'!F$81:F$82)*(MONTH($E160)-1)/12)*$H160</f>
        <v>227.39624919634014</v>
      </c>
      <c r="L160" s="230">
        <f>(SUM('1.  LRAMVA Summary'!G$54:G$80)+SUM('1.  LRAMVA Summary'!G$81:G$82)*(MONTH($E160)-1)/12)*$H160</f>
        <v>3.8752171364043475</v>
      </c>
      <c r="M160" s="230">
        <f>(SUM('1.  LRAMVA Summary'!H$54:H$80)+SUM('1.  LRAMVA Summary'!H$81:H$82)*(MONTH($E160)-1)/12)*$H160</f>
        <v>8.9067419620058601</v>
      </c>
      <c r="N160" s="230">
        <f>(SUM('1.  LRAMVA Summary'!I$54:I$80)+SUM('1.  LRAMVA Summary'!I$81:I$82)*(MONTH($E160)-1)/12)*$H160</f>
        <v>0</v>
      </c>
      <c r="O160" s="230">
        <f>(SUM('1.  LRAMVA Summary'!J$54:J$80)+SUM('1.  LRAMVA Summary'!J$81:J$82)*(MONTH($E160)-1)/12)*$H160</f>
        <v>20.295412509224402</v>
      </c>
      <c r="P160" s="230">
        <f>(SUM('1.  LRAMVA Summary'!K$54:K$80)+SUM('1.  LRAMVA Summary'!K$81:K$82)*(MONTH($E160)-1)/12)*$H160</f>
        <v>30.340757400072864</v>
      </c>
      <c r="Q160" s="230">
        <f>(SUM('1.  LRAMVA Summary'!L$54:L$80)+SUM('1.  LRAMVA Summary'!L$81:L$82)*(MONTH($E160)-1)/12)*$H160</f>
        <v>6.3622465833333336E-2</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335.14910473618181</v>
      </c>
    </row>
    <row r="161" spans="2:23" s="9" customFormat="1">
      <c r="B161" s="66"/>
      <c r="E161" s="214">
        <v>44166</v>
      </c>
      <c r="F161" s="214" t="s">
        <v>187</v>
      </c>
      <c r="G161" s="215" t="s">
        <v>69</v>
      </c>
      <c r="H161" s="240">
        <f>$C$54/12</f>
        <v>4.75E-4</v>
      </c>
      <c r="I161" s="230">
        <f>(SUM('1.  LRAMVA Summary'!D$54:D$80)+SUM('1.  LRAMVA Summary'!D$81:D$82)*(MONTH($E161)-1)/12)*$H161</f>
        <v>5.0209471439233235</v>
      </c>
      <c r="J161" s="230">
        <f>(SUM('1.  LRAMVA Summary'!E$54:E$80)+SUM('1.  LRAMVA Summary'!E$81:E$82)*(MONTH($E161)-1)/12)*$H161</f>
        <v>41.031507144840212</v>
      </c>
      <c r="K161" s="230">
        <f>(SUM('1.  LRAMVA Summary'!F$54:F$80)+SUM('1.  LRAMVA Summary'!F$81:F$82)*(MONTH($E161)-1)/12)*$H161</f>
        <v>237.80605487671181</v>
      </c>
      <c r="L161" s="230">
        <f>(SUM('1.  LRAMVA Summary'!G$54:G$80)+SUM('1.  LRAMVA Summary'!G$81:G$82)*(MONTH($E161)-1)/12)*$H161</f>
        <v>4.0517797959383195</v>
      </c>
      <c r="M161" s="230">
        <f>(SUM('1.  LRAMVA Summary'!H$54:H$80)+SUM('1.  LRAMVA Summary'!H$81:H$82)*(MONTH($E161)-1)/12)*$H161</f>
        <v>9.3152837391384793</v>
      </c>
      <c r="N161" s="230">
        <f>(SUM('1.  LRAMVA Summary'!I$54:I$80)+SUM('1.  LRAMVA Summary'!I$81:I$82)*(MONTH($E161)-1)/12)*$H161</f>
        <v>0</v>
      </c>
      <c r="O161" s="230">
        <f>(SUM('1.  LRAMVA Summary'!J$54:J$80)+SUM('1.  LRAMVA Summary'!J$81:J$82)*(MONTH($E161)-1)/12)*$H161</f>
        <v>21.225402494247447</v>
      </c>
      <c r="P161" s="230">
        <f>(SUM('1.  LRAMVA Summary'!K$54:K$80)+SUM('1.  LRAMVA Summary'!K$81:K$82)*(MONTH($E161)-1)/12)*$H161</f>
        <v>31.732985215007986</v>
      </c>
      <c r="Q161" s="230">
        <f>(SUM('1.  LRAMVA Summary'!L$54:L$80)+SUM('1.  LRAMVA Summary'!L$81:L$82)*(MONTH($E161)-1)/12)*$H161</f>
        <v>6.6544064166666667E-2</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350.25050447397433</v>
      </c>
    </row>
    <row r="162" spans="2:23" s="9" customFormat="1" ht="15" thickBot="1">
      <c r="B162" s="66"/>
      <c r="E162" s="216" t="s">
        <v>469</v>
      </c>
      <c r="F162" s="216"/>
      <c r="G162" s="217"/>
      <c r="H162" s="218"/>
      <c r="I162" s="219">
        <f>SUM(I149:I161)</f>
        <v>251.5538562501585</v>
      </c>
      <c r="J162" s="219">
        <f>SUM(J149:J161)</f>
        <v>1267.037315390427</v>
      </c>
      <c r="K162" s="219">
        <f t="shared" ref="K162:O162" si="90">SUM(K149:K161)</f>
        <v>7305.4418002261318</v>
      </c>
      <c r="L162" s="219">
        <f t="shared" si="90"/>
        <v>124.82615325590645</v>
      </c>
      <c r="M162" s="219">
        <f t="shared" si="90"/>
        <v>285.8255985066956</v>
      </c>
      <c r="N162" s="219">
        <f t="shared" si="90"/>
        <v>0</v>
      </c>
      <c r="O162" s="219">
        <f t="shared" si="90"/>
        <v>651.66637567384782</v>
      </c>
      <c r="P162" s="219">
        <f t="shared" ref="P162:V162" si="91">SUM(P149:P161)</f>
        <v>973.45374268601165</v>
      </c>
      <c r="Q162" s="219">
        <f t="shared" si="91"/>
        <v>2.0404039527083335</v>
      </c>
      <c r="R162" s="219">
        <f t="shared" si="91"/>
        <v>0</v>
      </c>
      <c r="S162" s="219">
        <f t="shared" si="91"/>
        <v>0</v>
      </c>
      <c r="T162" s="219">
        <f t="shared" si="91"/>
        <v>0</v>
      </c>
      <c r="U162" s="219">
        <f t="shared" si="91"/>
        <v>0</v>
      </c>
      <c r="V162" s="219">
        <f t="shared" si="91"/>
        <v>0</v>
      </c>
      <c r="W162" s="219">
        <f>SUM(W149:W161)</f>
        <v>10861.845245941886</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707</v>
      </c>
      <c r="F164" s="225"/>
      <c r="G164" s="226"/>
      <c r="H164" s="227"/>
      <c r="I164" s="228">
        <f>I162+I163</f>
        <v>251.5538562501585</v>
      </c>
      <c r="J164" s="228">
        <f t="shared" ref="J164:U164" si="92">J162+J163</f>
        <v>1267.037315390427</v>
      </c>
      <c r="K164" s="228">
        <f t="shared" si="92"/>
        <v>7305.4418002261318</v>
      </c>
      <c r="L164" s="228">
        <f t="shared" si="92"/>
        <v>124.82615325590645</v>
      </c>
      <c r="M164" s="228">
        <f t="shared" si="92"/>
        <v>285.8255985066956</v>
      </c>
      <c r="N164" s="228">
        <f t="shared" si="92"/>
        <v>0</v>
      </c>
      <c r="O164" s="228">
        <f t="shared" si="92"/>
        <v>651.66637567384782</v>
      </c>
      <c r="P164" s="228">
        <f t="shared" si="92"/>
        <v>973.45374268601165</v>
      </c>
      <c r="Q164" s="228">
        <f t="shared" si="92"/>
        <v>2.0404039527083335</v>
      </c>
      <c r="R164" s="228">
        <f t="shared" si="92"/>
        <v>0</v>
      </c>
      <c r="S164" s="228">
        <f t="shared" si="92"/>
        <v>0</v>
      </c>
      <c r="T164" s="228">
        <f t="shared" si="92"/>
        <v>0</v>
      </c>
      <c r="U164" s="228">
        <f t="shared" si="92"/>
        <v>0</v>
      </c>
      <c r="V164" s="228">
        <f>V162+V163</f>
        <v>0</v>
      </c>
      <c r="W164" s="228">
        <f>W162+W163</f>
        <v>10861.845245941886</v>
      </c>
    </row>
    <row r="165" spans="2:23">
      <c r="E165" s="214">
        <v>44197</v>
      </c>
      <c r="F165" s="214" t="s">
        <v>713</v>
      </c>
      <c r="G165" s="215" t="s">
        <v>65</v>
      </c>
      <c r="H165" s="926">
        <f>$C$55/12</f>
        <v>4.75E-4</v>
      </c>
      <c r="I165" s="230">
        <f>(SUM('1.  LRAMVA Summary'!D$54:D$80)+SUM('1.  LRAMVA Summary'!D$81:D$82)*(MONTH($E165)-1)/12)*$H165</f>
        <v>5.0209471439233235</v>
      </c>
      <c r="J165" s="230">
        <f>(SUM('1.  LRAMVA Summary'!E$54:E$80)+SUM('1.  LRAMVA Summary'!E$81:E$82)*(MONTH($E165)-1)/12)*$H165</f>
        <v>21.436654697751038</v>
      </c>
      <c r="K165" s="230">
        <f>(SUM('1.  LRAMVA Summary'!F$54:F$80)+SUM('1.  LRAMVA Summary'!F$81:F$82)*(MONTH($E165)-1)/12)*$H165</f>
        <v>123.29819239262312</v>
      </c>
      <c r="L165" s="230">
        <f>(SUM('1.  LRAMVA Summary'!G$54:G$80)+SUM('1.  LRAMVA Summary'!G$81:G$82)*(MONTH($E165)-1)/12)*$H165</f>
        <v>2.109590541064633</v>
      </c>
      <c r="M165" s="230">
        <f>(SUM('1.  LRAMVA Summary'!H$54:H$80)+SUM('1.  LRAMVA Summary'!H$81:H$82)*(MONTH($E165)-1)/12)*$H165</f>
        <v>4.8213241906796673</v>
      </c>
      <c r="N165" s="230">
        <f>(SUM('1.  LRAMVA Summary'!I$54:I$80)+SUM('1.  LRAMVA Summary'!I$81:I$82)*(MONTH($E165)-1)/12)*$H165</f>
        <v>0</v>
      </c>
      <c r="O165" s="230">
        <f>(SUM('1.  LRAMVA Summary'!J$54:J$80)+SUM('1.  LRAMVA Summary'!J$81:J$82)*(MONTH($E165)-1)/12)*$H165</f>
        <v>10.995512658993947</v>
      </c>
      <c r="P165" s="230">
        <f>(SUM('1.  LRAMVA Summary'!K$54:K$80)+SUM('1.  LRAMVA Summary'!K$81:K$82)*(MONTH($E165)-1)/12)*$H165</f>
        <v>16.418479250721678</v>
      </c>
      <c r="Q165" s="230">
        <f>(SUM('1.  LRAMVA Summary'!L$54:L$80)+SUM('1.  LRAMVA Summary'!L$81:L$82)*(MONTH($E165)-1)/12)*$H165</f>
        <v>3.4406482500000002E-2</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184.13510735825739</v>
      </c>
    </row>
    <row r="166" spans="2:23">
      <c r="E166" s="214">
        <v>44228</v>
      </c>
      <c r="F166" s="214" t="s">
        <v>713</v>
      </c>
      <c r="G166" s="215" t="s">
        <v>65</v>
      </c>
      <c r="H166" s="926">
        <f>$C$55/12</f>
        <v>4.75E-4</v>
      </c>
      <c r="I166" s="230">
        <f>(SUM('1.  LRAMVA Summary'!D$54:D$80)+SUM('1.  LRAMVA Summary'!D$81:D$82)*(MONTH($E166)-1)/12)*$H166</f>
        <v>5.0209471439233235</v>
      </c>
      <c r="J166" s="230">
        <f>(SUM('1.  LRAMVA Summary'!E$54:E$80)+SUM('1.  LRAMVA Summary'!E$81:E$82)*(MONTH($E166)-1)/12)*$H166</f>
        <v>23.218004920213691</v>
      </c>
      <c r="K166" s="230">
        <f>(SUM('1.  LRAMVA Summary'!F$54:F$80)+SUM('1.  LRAMVA Summary'!F$81:F$82)*(MONTH($E166)-1)/12)*$H166</f>
        <v>133.70799807299483</v>
      </c>
      <c r="L166" s="230">
        <f>(SUM('1.  LRAMVA Summary'!G$54:G$80)+SUM('1.  LRAMVA Summary'!G$81:G$82)*(MONTH($E166)-1)/12)*$H166</f>
        <v>2.2861532005986045</v>
      </c>
      <c r="M166" s="230">
        <f>(SUM('1.  LRAMVA Summary'!H$54:H$80)+SUM('1.  LRAMVA Summary'!H$81:H$82)*(MONTH($E166)-1)/12)*$H166</f>
        <v>5.2298659678122865</v>
      </c>
      <c r="N166" s="230">
        <f>(SUM('1.  LRAMVA Summary'!I$54:I$80)+SUM('1.  LRAMVA Summary'!I$81:I$82)*(MONTH($E166)-1)/12)*$H166</f>
        <v>0</v>
      </c>
      <c r="O166" s="230">
        <f>(SUM('1.  LRAMVA Summary'!J$54:J$80)+SUM('1.  LRAMVA Summary'!J$81:J$82)*(MONTH($E166)-1)/12)*$H166</f>
        <v>11.925502644016994</v>
      </c>
      <c r="P166" s="230">
        <f>(SUM('1.  LRAMVA Summary'!K$54:K$80)+SUM('1.  LRAMVA Summary'!K$81:K$82)*(MONTH($E166)-1)/12)*$H166</f>
        <v>17.810707065656796</v>
      </c>
      <c r="Q166" s="230">
        <f>(SUM('1.  LRAMVA Summary'!L$54:L$80)+SUM('1.  LRAMVA Summary'!L$81:L$82)*(MONTH($E166)-1)/12)*$H166</f>
        <v>3.7328080833333339E-2</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3">SUM(I166:V166)</f>
        <v>199.23650709604985</v>
      </c>
    </row>
    <row r="167" spans="2:23">
      <c r="E167" s="214">
        <v>44256</v>
      </c>
      <c r="F167" s="214" t="s">
        <v>713</v>
      </c>
      <c r="G167" s="215" t="s">
        <v>65</v>
      </c>
      <c r="H167" s="926">
        <f>$C$55/12</f>
        <v>4.75E-4</v>
      </c>
      <c r="I167" s="230">
        <f>(SUM('1.  LRAMVA Summary'!D$54:D$80)+SUM('1.  LRAMVA Summary'!D$81:D$82)*(MONTH($E167)-1)/12)*$H167</f>
        <v>5.0209471439233235</v>
      </c>
      <c r="J167" s="230">
        <f>(SUM('1.  LRAMVA Summary'!E$54:E$80)+SUM('1.  LRAMVA Summary'!E$81:E$82)*(MONTH($E167)-1)/12)*$H167</f>
        <v>24.99935514267634</v>
      </c>
      <c r="K167" s="230">
        <f>(SUM('1.  LRAMVA Summary'!F$54:F$80)+SUM('1.  LRAMVA Summary'!F$81:F$82)*(MONTH($E167)-1)/12)*$H167</f>
        <v>144.11780375336653</v>
      </c>
      <c r="L167" s="230">
        <f>(SUM('1.  LRAMVA Summary'!G$54:G$80)+SUM('1.  LRAMVA Summary'!G$81:G$82)*(MONTH($E167)-1)/12)*$H167</f>
        <v>2.462715860132576</v>
      </c>
      <c r="M167" s="230">
        <f>(SUM('1.  LRAMVA Summary'!H$54:H$80)+SUM('1.  LRAMVA Summary'!H$81:H$82)*(MONTH($E167)-1)/12)*$H167</f>
        <v>5.6384077449449057</v>
      </c>
      <c r="N167" s="230">
        <f>(SUM('1.  LRAMVA Summary'!I$54:I$80)+SUM('1.  LRAMVA Summary'!I$81:I$82)*(MONTH($E167)-1)/12)*$H167</f>
        <v>0</v>
      </c>
      <c r="O167" s="230">
        <f>(SUM('1.  LRAMVA Summary'!J$54:J$80)+SUM('1.  LRAMVA Summary'!J$81:J$82)*(MONTH($E167)-1)/12)*$H167</f>
        <v>12.85549262904004</v>
      </c>
      <c r="P167" s="230">
        <f>(SUM('1.  LRAMVA Summary'!K$54:K$80)+SUM('1.  LRAMVA Summary'!K$81:K$82)*(MONTH($E167)-1)/12)*$H167</f>
        <v>19.202934880591915</v>
      </c>
      <c r="Q167" s="230">
        <f>(SUM('1.  LRAMVA Summary'!L$54:L$80)+SUM('1.  LRAMVA Summary'!L$81:L$82)*(MONTH($E167)-1)/12)*$H167</f>
        <v>4.024967916666667E-2</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3"/>
        <v>214.33790683384231</v>
      </c>
    </row>
    <row r="168" spans="2:23">
      <c r="E168" s="214">
        <v>44287</v>
      </c>
      <c r="F168" s="214" t="s">
        <v>713</v>
      </c>
      <c r="G168" s="215" t="s">
        <v>66</v>
      </c>
      <c r="H168" s="926">
        <f>$C$56/12</f>
        <v>4.75E-4</v>
      </c>
      <c r="I168" s="230">
        <f>(SUM('1.  LRAMVA Summary'!D$54:D$80)+SUM('1.  LRAMVA Summary'!D$81:D$82)*(MONTH($E168)-1)/12)*$H168</f>
        <v>5.0209471439233235</v>
      </c>
      <c r="J168" s="230">
        <f>(SUM('1.  LRAMVA Summary'!E$54:E$80)+SUM('1.  LRAMVA Summary'!E$81:E$82)*(MONTH($E168)-1)/12)*$H168</f>
        <v>26.780705365138996</v>
      </c>
      <c r="K168" s="230">
        <f>(SUM('1.  LRAMVA Summary'!F$54:F$80)+SUM('1.  LRAMVA Summary'!F$81:F$82)*(MONTH($E168)-1)/12)*$H168</f>
        <v>154.52760943373821</v>
      </c>
      <c r="L168" s="230">
        <f>(SUM('1.  LRAMVA Summary'!G$54:G$80)+SUM('1.  LRAMVA Summary'!G$81:G$82)*(MONTH($E168)-1)/12)*$H168</f>
        <v>2.6392785196665476</v>
      </c>
      <c r="M168" s="230">
        <f>(SUM('1.  LRAMVA Summary'!H$54:H$80)+SUM('1.  LRAMVA Summary'!H$81:H$82)*(MONTH($E168)-1)/12)*$H168</f>
        <v>6.0469495220775258</v>
      </c>
      <c r="N168" s="230">
        <f>(SUM('1.  LRAMVA Summary'!I$54:I$80)+SUM('1.  LRAMVA Summary'!I$81:I$82)*(MONTH($E168)-1)/12)*$H168</f>
        <v>0</v>
      </c>
      <c r="O168" s="230">
        <f>(SUM('1.  LRAMVA Summary'!J$54:J$80)+SUM('1.  LRAMVA Summary'!J$81:J$82)*(MONTH($E168)-1)/12)*$H168</f>
        <v>13.785482614063085</v>
      </c>
      <c r="P168" s="230">
        <f>(SUM('1.  LRAMVA Summary'!K$54:K$80)+SUM('1.  LRAMVA Summary'!K$81:K$82)*(MONTH($E168)-1)/12)*$H168</f>
        <v>20.595162695527033</v>
      </c>
      <c r="Q168" s="230">
        <f>(SUM('1.  LRAMVA Summary'!L$54:L$80)+SUM('1.  LRAMVA Summary'!L$81:L$82)*(MONTH($E168)-1)/12)*$H168</f>
        <v>4.3171277500000008E-2</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3"/>
        <v>229.43930657163472</v>
      </c>
    </row>
    <row r="169" spans="2:23">
      <c r="E169" s="214">
        <v>44317</v>
      </c>
      <c r="F169" s="214" t="s">
        <v>713</v>
      </c>
      <c r="G169" s="215" t="s">
        <v>66</v>
      </c>
      <c r="H169" s="926">
        <f>$C$56/12</f>
        <v>4.75E-4</v>
      </c>
      <c r="I169" s="230">
        <f>(SUM('1.  LRAMVA Summary'!D$54:D$80)+SUM('1.  LRAMVA Summary'!D$81:D$82)*(MONTH($E169)-1)/12)*$H169</f>
        <v>5.0209471439233235</v>
      </c>
      <c r="J169" s="230">
        <f>(SUM('1.  LRAMVA Summary'!E$54:E$80)+SUM('1.  LRAMVA Summary'!E$81:E$82)*(MONTH($E169)-1)/12)*$H169</f>
        <v>28.562055587601648</v>
      </c>
      <c r="K169" s="230">
        <f>(SUM('1.  LRAMVA Summary'!F$54:F$80)+SUM('1.  LRAMVA Summary'!F$81:F$82)*(MONTH($E169)-1)/12)*$H169</f>
        <v>164.93741511410991</v>
      </c>
      <c r="L169" s="230">
        <f>(SUM('1.  LRAMVA Summary'!G$54:G$80)+SUM('1.  LRAMVA Summary'!G$81:G$82)*(MONTH($E169)-1)/12)*$H169</f>
        <v>2.8158411792005191</v>
      </c>
      <c r="M169" s="230">
        <f>(SUM('1.  LRAMVA Summary'!H$54:H$80)+SUM('1.  LRAMVA Summary'!H$81:H$82)*(MONTH($E169)-1)/12)*$H169</f>
        <v>6.455491299210145</v>
      </c>
      <c r="N169" s="230">
        <f>(SUM('1.  LRAMVA Summary'!I$54:I$80)+SUM('1.  LRAMVA Summary'!I$81:I$82)*(MONTH($E169)-1)/12)*$H169</f>
        <v>0</v>
      </c>
      <c r="O169" s="230">
        <f>(SUM('1.  LRAMVA Summary'!J$54:J$80)+SUM('1.  LRAMVA Summary'!J$81:J$82)*(MONTH($E169)-1)/12)*$H169</f>
        <v>14.71547259908613</v>
      </c>
      <c r="P169" s="230">
        <f>(SUM('1.  LRAMVA Summary'!K$54:K$80)+SUM('1.  LRAMVA Summary'!K$81:K$82)*(MONTH($E169)-1)/12)*$H169</f>
        <v>21.987390510462152</v>
      </c>
      <c r="Q169" s="230">
        <f>(SUM('1.  LRAMVA Summary'!L$54:L$80)+SUM('1.  LRAMVA Summary'!L$81:L$82)*(MONTH($E169)-1)/12)*$H169</f>
        <v>4.6092875833333338E-2</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3"/>
        <v>244.54070630942715</v>
      </c>
    </row>
    <row r="170" spans="2:23">
      <c r="E170" s="214">
        <v>44348</v>
      </c>
      <c r="F170" s="214" t="s">
        <v>713</v>
      </c>
      <c r="G170" s="215" t="s">
        <v>66</v>
      </c>
      <c r="H170" s="926">
        <f>$C$56/12</f>
        <v>4.75E-4</v>
      </c>
      <c r="I170" s="230">
        <f>(SUM('1.  LRAMVA Summary'!D$54:D$80)+SUM('1.  LRAMVA Summary'!D$81:D$82)*(MONTH($E170)-1)/12)*$H170</f>
        <v>5.0209471439233235</v>
      </c>
      <c r="J170" s="230">
        <f>(SUM('1.  LRAMVA Summary'!E$54:E$80)+SUM('1.  LRAMVA Summary'!E$81:E$82)*(MONTH($E170)-1)/12)*$H170</f>
        <v>30.343405810064297</v>
      </c>
      <c r="K170" s="230">
        <f>(SUM('1.  LRAMVA Summary'!F$54:F$80)+SUM('1.  LRAMVA Summary'!F$81:F$82)*(MONTH($E170)-1)/12)*$H170</f>
        <v>175.34722079448161</v>
      </c>
      <c r="L170" s="230">
        <f>(SUM('1.  LRAMVA Summary'!G$54:G$80)+SUM('1.  LRAMVA Summary'!G$81:G$82)*(MONTH($E170)-1)/12)*$H170</f>
        <v>2.9924038387344902</v>
      </c>
      <c r="M170" s="230">
        <f>(SUM('1.  LRAMVA Summary'!H$54:H$80)+SUM('1.  LRAMVA Summary'!H$81:H$82)*(MONTH($E170)-1)/12)*$H170</f>
        <v>6.8640330763427642</v>
      </c>
      <c r="N170" s="230">
        <f>(SUM('1.  LRAMVA Summary'!I$54:I$80)+SUM('1.  LRAMVA Summary'!I$81:I$82)*(MONTH($E170)-1)/12)*$H170</f>
        <v>0</v>
      </c>
      <c r="O170" s="230">
        <f>(SUM('1.  LRAMVA Summary'!J$54:J$80)+SUM('1.  LRAMVA Summary'!J$81:J$82)*(MONTH($E170)-1)/12)*$H170</f>
        <v>15.645462584109175</v>
      </c>
      <c r="P170" s="230">
        <f>(SUM('1.  LRAMVA Summary'!K$54:K$80)+SUM('1.  LRAMVA Summary'!K$81:K$82)*(MONTH($E170)-1)/12)*$H170</f>
        <v>23.379618325397271</v>
      </c>
      <c r="Q170" s="230">
        <f>(SUM('1.  LRAMVA Summary'!L$54:L$80)+SUM('1.  LRAMVA Summary'!L$81:L$82)*(MONTH($E170)-1)/12)*$H170</f>
        <v>4.9014474166666676E-2</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3"/>
        <v>259.64210604721956</v>
      </c>
    </row>
    <row r="171" spans="2:23">
      <c r="E171" s="214">
        <v>44378</v>
      </c>
      <c r="F171" s="214" t="s">
        <v>713</v>
      </c>
      <c r="G171" s="215" t="s">
        <v>68</v>
      </c>
      <c r="H171" s="926">
        <f>$C$57/12</f>
        <v>4.75E-4</v>
      </c>
      <c r="I171" s="230">
        <f>(SUM('1.  LRAMVA Summary'!D$54:D$80)+SUM('1.  LRAMVA Summary'!D$81:D$82)*(MONTH($E171)-1)/12)*$H171</f>
        <v>5.0209471439233235</v>
      </c>
      <c r="J171" s="230">
        <f>(SUM('1.  LRAMVA Summary'!E$54:E$80)+SUM('1.  LRAMVA Summary'!E$81:E$82)*(MONTH($E171)-1)/12)*$H171</f>
        <v>32.124756032526953</v>
      </c>
      <c r="K171" s="230">
        <f>(SUM('1.  LRAMVA Summary'!F$54:F$80)+SUM('1.  LRAMVA Summary'!F$81:F$82)*(MONTH($E171)-1)/12)*$H171</f>
        <v>185.75702647485332</v>
      </c>
      <c r="L171" s="230">
        <f>(SUM('1.  LRAMVA Summary'!G$54:G$80)+SUM('1.  LRAMVA Summary'!G$81:G$82)*(MONTH($E171)-1)/12)*$H171</f>
        <v>3.1689664982684618</v>
      </c>
      <c r="M171" s="230">
        <f>(SUM('1.  LRAMVA Summary'!H$54:H$80)+SUM('1.  LRAMVA Summary'!H$81:H$82)*(MONTH($E171)-1)/12)*$H171</f>
        <v>7.2725748534753833</v>
      </c>
      <c r="N171" s="230">
        <f>(SUM('1.  LRAMVA Summary'!I$54:I$80)+SUM('1.  LRAMVA Summary'!I$81:I$82)*(MONTH($E171)-1)/12)*$H171</f>
        <v>0</v>
      </c>
      <c r="O171" s="230">
        <f>(SUM('1.  LRAMVA Summary'!J$54:J$80)+SUM('1.  LRAMVA Summary'!J$81:J$82)*(MONTH($E171)-1)/12)*$H171</f>
        <v>16.575452569132224</v>
      </c>
      <c r="P171" s="230">
        <f>(SUM('1.  LRAMVA Summary'!K$54:K$80)+SUM('1.  LRAMVA Summary'!K$81:K$82)*(MONTH($E171)-1)/12)*$H171</f>
        <v>24.771846140332389</v>
      </c>
      <c r="Q171" s="230">
        <f>(SUM('1.  LRAMVA Summary'!L$54:L$80)+SUM('1.  LRAMVA Summary'!L$81:L$82)*(MONTH($E171)-1)/12)*$H171</f>
        <v>5.19360725E-2</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3"/>
        <v>274.74350578501208</v>
      </c>
    </row>
    <row r="172" spans="2:23">
      <c r="E172" s="214">
        <v>44409</v>
      </c>
      <c r="F172" s="214" t="s">
        <v>713</v>
      </c>
      <c r="G172" s="215" t="s">
        <v>68</v>
      </c>
      <c r="H172" s="926">
        <f>$C$57/12</f>
        <v>4.75E-4</v>
      </c>
      <c r="I172" s="230">
        <f>(SUM('1.  LRAMVA Summary'!D$54:D$80)+SUM('1.  LRAMVA Summary'!D$81:D$82)*(MONTH($E172)-1)/12)*$H172</f>
        <v>5.0209471439233235</v>
      </c>
      <c r="J172" s="230">
        <f>(SUM('1.  LRAMVA Summary'!E$54:E$80)+SUM('1.  LRAMVA Summary'!E$81:E$82)*(MONTH($E172)-1)/12)*$H172</f>
        <v>33.906106254989602</v>
      </c>
      <c r="K172" s="230">
        <f>(SUM('1.  LRAMVA Summary'!F$54:F$80)+SUM('1.  LRAMVA Summary'!F$81:F$82)*(MONTH($E172)-1)/12)*$H172</f>
        <v>196.16683215522502</v>
      </c>
      <c r="L172" s="230">
        <f>(SUM('1.  LRAMVA Summary'!G$54:G$80)+SUM('1.  LRAMVA Summary'!G$81:G$82)*(MONTH($E172)-1)/12)*$H172</f>
        <v>3.3455291578024333</v>
      </c>
      <c r="M172" s="230">
        <f>(SUM('1.  LRAMVA Summary'!H$54:H$80)+SUM('1.  LRAMVA Summary'!H$81:H$82)*(MONTH($E172)-1)/12)*$H172</f>
        <v>7.6811166306080025</v>
      </c>
      <c r="N172" s="230">
        <f>(SUM('1.  LRAMVA Summary'!I$54:I$80)+SUM('1.  LRAMVA Summary'!I$81:I$82)*(MONTH($E172)-1)/12)*$H172</f>
        <v>0</v>
      </c>
      <c r="O172" s="230">
        <f>(SUM('1.  LRAMVA Summary'!J$54:J$80)+SUM('1.  LRAMVA Summary'!J$81:J$82)*(MONTH($E172)-1)/12)*$H172</f>
        <v>17.505442554155266</v>
      </c>
      <c r="P172" s="230">
        <f>(SUM('1.  LRAMVA Summary'!K$54:K$80)+SUM('1.  LRAMVA Summary'!K$81:K$82)*(MONTH($E172)-1)/12)*$H172</f>
        <v>26.164073955267511</v>
      </c>
      <c r="Q172" s="230">
        <f>(SUM('1.  LRAMVA Summary'!L$54:L$80)+SUM('1.  LRAMVA Summary'!L$81:L$82)*(MONTH($E172)-1)/12)*$H172</f>
        <v>5.4857670833333337E-2</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3"/>
        <v>289.84490552280448</v>
      </c>
    </row>
    <row r="173" spans="2:23">
      <c r="E173" s="214">
        <v>44440</v>
      </c>
      <c r="F173" s="214" t="s">
        <v>713</v>
      </c>
      <c r="G173" s="215" t="s">
        <v>68</v>
      </c>
      <c r="H173" s="926">
        <f>$C$57/12</f>
        <v>4.75E-4</v>
      </c>
      <c r="I173" s="230">
        <f>(SUM('1.  LRAMVA Summary'!D$54:D$80)+SUM('1.  LRAMVA Summary'!D$81:D$82)*(MONTH($E173)-1)/12)*$H173</f>
        <v>5.0209471439233235</v>
      </c>
      <c r="J173" s="230">
        <f>(SUM('1.  LRAMVA Summary'!E$54:E$80)+SUM('1.  LRAMVA Summary'!E$81:E$82)*(MONTH($E173)-1)/12)*$H173</f>
        <v>35.687456477452258</v>
      </c>
      <c r="K173" s="230">
        <f>(SUM('1.  LRAMVA Summary'!F$54:F$80)+SUM('1.  LRAMVA Summary'!F$81:F$82)*(MONTH($E173)-1)/12)*$H173</f>
        <v>206.57663783559673</v>
      </c>
      <c r="L173" s="230">
        <f>(SUM('1.  LRAMVA Summary'!G$54:G$80)+SUM('1.  LRAMVA Summary'!G$81:G$82)*(MONTH($E173)-1)/12)*$H173</f>
        <v>3.5220918173364049</v>
      </c>
      <c r="M173" s="230">
        <f>(SUM('1.  LRAMVA Summary'!H$54:H$80)+SUM('1.  LRAMVA Summary'!H$81:H$82)*(MONTH($E173)-1)/12)*$H173</f>
        <v>8.0896584077406217</v>
      </c>
      <c r="N173" s="230">
        <f>(SUM('1.  LRAMVA Summary'!I$54:I$80)+SUM('1.  LRAMVA Summary'!I$81:I$82)*(MONTH($E173)-1)/12)*$H173</f>
        <v>0</v>
      </c>
      <c r="O173" s="230">
        <f>(SUM('1.  LRAMVA Summary'!J$54:J$80)+SUM('1.  LRAMVA Summary'!J$81:J$82)*(MONTH($E173)-1)/12)*$H173</f>
        <v>18.435432539178311</v>
      </c>
      <c r="P173" s="230">
        <f>(SUM('1.  LRAMVA Summary'!K$54:K$80)+SUM('1.  LRAMVA Summary'!K$81:K$82)*(MONTH($E173)-1)/12)*$H173</f>
        <v>27.556301770202626</v>
      </c>
      <c r="Q173" s="230">
        <f>(SUM('1.  LRAMVA Summary'!L$54:L$80)+SUM('1.  LRAMVA Summary'!L$81:L$82)*(MONTH($E173)-1)/12)*$H173</f>
        <v>5.7779269166666668E-2</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3"/>
        <v>304.94630526059694</v>
      </c>
    </row>
    <row r="174" spans="2:23">
      <c r="E174" s="214">
        <v>44470</v>
      </c>
      <c r="F174" s="214" t="s">
        <v>713</v>
      </c>
      <c r="G174" s="215" t="s">
        <v>69</v>
      </c>
      <c r="H174" s="926">
        <f>$C$58/12</f>
        <v>4.75E-4</v>
      </c>
      <c r="I174" s="230">
        <f>(SUM('1.  LRAMVA Summary'!D$54:D$80)+SUM('1.  LRAMVA Summary'!D$81:D$82)*(MONTH($E174)-1)/12)*$H174</f>
        <v>5.0209471439233235</v>
      </c>
      <c r="J174" s="230">
        <f>(SUM('1.  LRAMVA Summary'!E$54:E$80)+SUM('1.  LRAMVA Summary'!E$81:E$82)*(MONTH($E174)-1)/12)*$H174</f>
        <v>37.4688066999149</v>
      </c>
      <c r="K174" s="230">
        <f>(SUM('1.  LRAMVA Summary'!F$54:F$80)+SUM('1.  LRAMVA Summary'!F$81:F$82)*(MONTH($E174)-1)/12)*$H174</f>
        <v>216.98644351596843</v>
      </c>
      <c r="L174" s="230">
        <f>(SUM('1.  LRAMVA Summary'!G$54:G$80)+SUM('1.  LRAMVA Summary'!G$81:G$82)*(MONTH($E174)-1)/12)*$H174</f>
        <v>3.6986544768703764</v>
      </c>
      <c r="M174" s="230">
        <f>(SUM('1.  LRAMVA Summary'!H$54:H$80)+SUM('1.  LRAMVA Summary'!H$81:H$82)*(MONTH($E174)-1)/12)*$H174</f>
        <v>8.4982001848732409</v>
      </c>
      <c r="N174" s="230">
        <f>(SUM('1.  LRAMVA Summary'!I$54:I$80)+SUM('1.  LRAMVA Summary'!I$81:I$82)*(MONTH($E174)-1)/12)*$H174</f>
        <v>0</v>
      </c>
      <c r="O174" s="230">
        <f>(SUM('1.  LRAMVA Summary'!J$54:J$80)+SUM('1.  LRAMVA Summary'!J$81:J$82)*(MONTH($E174)-1)/12)*$H174</f>
        <v>19.36542252420136</v>
      </c>
      <c r="P174" s="230">
        <f>(SUM('1.  LRAMVA Summary'!K$54:K$80)+SUM('1.  LRAMVA Summary'!K$81:K$82)*(MONTH($E174)-1)/12)*$H174</f>
        <v>28.948529585137749</v>
      </c>
      <c r="Q174" s="230">
        <f>(SUM('1.  LRAMVA Summary'!L$54:L$80)+SUM('1.  LRAMVA Summary'!L$81:L$82)*(MONTH($E174)-1)/12)*$H174</f>
        <v>6.0700867500000005E-2</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3"/>
        <v>320.04770499838929</v>
      </c>
    </row>
    <row r="175" spans="2:23">
      <c r="E175" s="214">
        <v>44501</v>
      </c>
      <c r="F175" s="214" t="s">
        <v>713</v>
      </c>
      <c r="G175" s="215" t="s">
        <v>69</v>
      </c>
      <c r="H175" s="926">
        <f>$C$58/12</f>
        <v>4.75E-4</v>
      </c>
      <c r="I175" s="230">
        <f>(SUM('1.  LRAMVA Summary'!D$54:D$80)+SUM('1.  LRAMVA Summary'!D$81:D$82)*(MONTH($E175)-1)/12)*$H175</f>
        <v>5.0209471439233235</v>
      </c>
      <c r="J175" s="230">
        <f>(SUM('1.  LRAMVA Summary'!E$54:E$80)+SUM('1.  LRAMVA Summary'!E$81:E$82)*(MONTH($E175)-1)/12)*$H175</f>
        <v>39.250156922377563</v>
      </c>
      <c r="K175" s="230">
        <f>(SUM('1.  LRAMVA Summary'!F$54:F$80)+SUM('1.  LRAMVA Summary'!F$81:F$82)*(MONTH($E175)-1)/12)*$H175</f>
        <v>227.39624919634014</v>
      </c>
      <c r="L175" s="230">
        <f>(SUM('1.  LRAMVA Summary'!G$54:G$80)+SUM('1.  LRAMVA Summary'!G$81:G$82)*(MONTH($E175)-1)/12)*$H175</f>
        <v>3.8752171364043475</v>
      </c>
      <c r="M175" s="230">
        <f>(SUM('1.  LRAMVA Summary'!H$54:H$80)+SUM('1.  LRAMVA Summary'!H$81:H$82)*(MONTH($E175)-1)/12)*$H175</f>
        <v>8.9067419620058601</v>
      </c>
      <c r="N175" s="230">
        <f>(SUM('1.  LRAMVA Summary'!I$54:I$80)+SUM('1.  LRAMVA Summary'!I$81:I$82)*(MONTH($E175)-1)/12)*$H175</f>
        <v>0</v>
      </c>
      <c r="O175" s="230">
        <f>(SUM('1.  LRAMVA Summary'!J$54:J$80)+SUM('1.  LRAMVA Summary'!J$81:J$82)*(MONTH($E175)-1)/12)*$H175</f>
        <v>20.295412509224402</v>
      </c>
      <c r="P175" s="230">
        <f>(SUM('1.  LRAMVA Summary'!K$54:K$80)+SUM('1.  LRAMVA Summary'!K$81:K$82)*(MONTH($E175)-1)/12)*$H175</f>
        <v>30.340757400072864</v>
      </c>
      <c r="Q175" s="230">
        <f>(SUM('1.  LRAMVA Summary'!L$54:L$80)+SUM('1.  LRAMVA Summary'!L$81:L$82)*(MONTH($E175)-1)/12)*$H175</f>
        <v>6.3622465833333336E-2</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3"/>
        <v>335.14910473618181</v>
      </c>
    </row>
    <row r="176" spans="2:23">
      <c r="E176" s="214">
        <v>44531</v>
      </c>
      <c r="F176" s="214" t="s">
        <v>713</v>
      </c>
      <c r="G176" s="215" t="s">
        <v>69</v>
      </c>
      <c r="H176" s="926">
        <f>$C$58/12</f>
        <v>4.75E-4</v>
      </c>
      <c r="I176" s="230">
        <f>(SUM('1.  LRAMVA Summary'!D$54:D$80)+SUM('1.  LRAMVA Summary'!D$81:D$82)*(MONTH($E176)-1)/12)*$H176</f>
        <v>5.0209471439233235</v>
      </c>
      <c r="J176" s="230">
        <f>(SUM('1.  LRAMVA Summary'!E$54:E$80)+SUM('1.  LRAMVA Summary'!E$81:E$82)*(MONTH($E176)-1)/12)*$H176</f>
        <v>41.031507144840212</v>
      </c>
      <c r="K176" s="230">
        <f>(SUM('1.  LRAMVA Summary'!F$54:F$80)+SUM('1.  LRAMVA Summary'!F$81:F$82)*(MONTH($E176)-1)/12)*$H176</f>
        <v>237.80605487671181</v>
      </c>
      <c r="L176" s="230">
        <f>(SUM('1.  LRAMVA Summary'!G$54:G$80)+SUM('1.  LRAMVA Summary'!G$81:G$82)*(MONTH($E176)-1)/12)*$H176</f>
        <v>4.0517797959383195</v>
      </c>
      <c r="M176" s="230">
        <f>(SUM('1.  LRAMVA Summary'!H$54:H$80)+SUM('1.  LRAMVA Summary'!H$81:H$82)*(MONTH($E176)-1)/12)*$H176</f>
        <v>9.3152837391384793</v>
      </c>
      <c r="N176" s="230">
        <f>(SUM('1.  LRAMVA Summary'!I$54:I$80)+SUM('1.  LRAMVA Summary'!I$81:I$82)*(MONTH($E176)-1)/12)*$H176</f>
        <v>0</v>
      </c>
      <c r="O176" s="230">
        <f>(SUM('1.  LRAMVA Summary'!J$54:J$80)+SUM('1.  LRAMVA Summary'!J$81:J$82)*(MONTH($E176)-1)/12)*$H176</f>
        <v>21.225402494247447</v>
      </c>
      <c r="P176" s="230">
        <f>(SUM('1.  LRAMVA Summary'!K$54:K$80)+SUM('1.  LRAMVA Summary'!K$81:K$82)*(MONTH($E176)-1)/12)*$H176</f>
        <v>31.732985215007986</v>
      </c>
      <c r="Q176" s="230">
        <f>(SUM('1.  LRAMVA Summary'!L$54:L$80)+SUM('1.  LRAMVA Summary'!L$81:L$82)*(MONTH($E176)-1)/12)*$H176</f>
        <v>6.6544064166666667E-2</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350.25050447397433</v>
      </c>
    </row>
    <row r="177" spans="5:23" ht="15" thickBot="1">
      <c r="E177" s="216" t="s">
        <v>708</v>
      </c>
      <c r="F177" s="216"/>
      <c r="G177" s="217"/>
      <c r="H177" s="927"/>
      <c r="I177" s="219">
        <f>SUM(I164:I176)</f>
        <v>311.8052219772382</v>
      </c>
      <c r="J177" s="219">
        <f>SUM(J164:J176)</f>
        <v>1641.8462864459746</v>
      </c>
      <c r="K177" s="219">
        <f t="shared" ref="K177:V177" si="94">SUM(K164:K176)</f>
        <v>9472.0672838421397</v>
      </c>
      <c r="L177" s="219">
        <f t="shared" si="94"/>
        <v>161.79437527792425</v>
      </c>
      <c r="M177" s="219">
        <f t="shared" si="94"/>
        <v>370.64524608560447</v>
      </c>
      <c r="N177" s="219">
        <f t="shared" si="94"/>
        <v>0</v>
      </c>
      <c r="O177" s="219">
        <f t="shared" si="94"/>
        <v>844.99186659329621</v>
      </c>
      <c r="P177" s="219">
        <f t="shared" si="94"/>
        <v>1262.3625294803896</v>
      </c>
      <c r="Q177" s="219">
        <f t="shared" si="94"/>
        <v>2.6461072327083337</v>
      </c>
      <c r="R177" s="219">
        <f t="shared" si="94"/>
        <v>0</v>
      </c>
      <c r="S177" s="219">
        <f t="shared" si="94"/>
        <v>0</v>
      </c>
      <c r="T177" s="219">
        <f t="shared" si="94"/>
        <v>0</v>
      </c>
      <c r="U177" s="219">
        <f t="shared" si="94"/>
        <v>0</v>
      </c>
      <c r="V177" s="219">
        <f t="shared" si="94"/>
        <v>0</v>
      </c>
      <c r="W177" s="219">
        <f>SUM(W164:W176)</f>
        <v>14068.158916935274</v>
      </c>
    </row>
    <row r="178" spans="5:23" ht="15" thickTop="1">
      <c r="E178" s="220" t="s">
        <v>67</v>
      </c>
      <c r="F178" s="220"/>
      <c r="G178" s="221"/>
      <c r="H178" s="928"/>
      <c r="I178" s="223"/>
      <c r="J178" s="223"/>
      <c r="K178" s="223"/>
      <c r="L178" s="223"/>
      <c r="M178" s="223"/>
      <c r="N178" s="223"/>
      <c r="O178" s="223"/>
      <c r="P178" s="223"/>
      <c r="Q178" s="223"/>
      <c r="R178" s="223"/>
      <c r="S178" s="223"/>
      <c r="T178" s="223"/>
      <c r="U178" s="223"/>
      <c r="V178" s="223"/>
      <c r="W178" s="224"/>
    </row>
    <row r="179" spans="5:23">
      <c r="E179" s="225" t="s">
        <v>709</v>
      </c>
      <c r="F179" s="225"/>
      <c r="G179" s="226"/>
      <c r="H179" s="929"/>
      <c r="I179" s="228">
        <f>I177+I178</f>
        <v>311.8052219772382</v>
      </c>
      <c r="J179" s="228">
        <f t="shared" ref="J179:U179" si="95">J177+J178</f>
        <v>1641.8462864459746</v>
      </c>
      <c r="K179" s="228">
        <f t="shared" si="95"/>
        <v>9472.0672838421397</v>
      </c>
      <c r="L179" s="228">
        <f t="shared" si="95"/>
        <v>161.79437527792425</v>
      </c>
      <c r="M179" s="228">
        <f t="shared" si="95"/>
        <v>370.64524608560447</v>
      </c>
      <c r="N179" s="228">
        <f t="shared" si="95"/>
        <v>0</v>
      </c>
      <c r="O179" s="228">
        <f t="shared" si="95"/>
        <v>844.99186659329621</v>
      </c>
      <c r="P179" s="228">
        <f t="shared" si="95"/>
        <v>1262.3625294803896</v>
      </c>
      <c r="Q179" s="228">
        <f t="shared" si="95"/>
        <v>2.6461072327083337</v>
      </c>
      <c r="R179" s="228">
        <f t="shared" si="95"/>
        <v>0</v>
      </c>
      <c r="S179" s="228">
        <f t="shared" si="95"/>
        <v>0</v>
      </c>
      <c r="T179" s="228">
        <f t="shared" si="95"/>
        <v>0</v>
      </c>
      <c r="U179" s="228">
        <f t="shared" si="95"/>
        <v>0</v>
      </c>
      <c r="V179" s="228">
        <f>V177+V178</f>
        <v>0</v>
      </c>
      <c r="W179" s="228">
        <f>W177+W178</f>
        <v>14068.158916935274</v>
      </c>
    </row>
    <row r="180" spans="5:23">
      <c r="E180" s="214">
        <v>44562</v>
      </c>
      <c r="F180" s="214" t="s">
        <v>714</v>
      </c>
      <c r="G180" s="215" t="s">
        <v>65</v>
      </c>
      <c r="H180" s="926">
        <f>$C$59/12</f>
        <v>4.75E-4</v>
      </c>
      <c r="I180" s="230">
        <f>(SUM('1.  LRAMVA Summary'!D$54:D$80)+SUM('1.  LRAMVA Summary'!D$81:D$82)*(MONTH($E180)-1)/12)*$H180</f>
        <v>5.0209471439233235</v>
      </c>
      <c r="J180" s="230">
        <f>(SUM('1.  LRAMVA Summary'!E$54:E$80)+SUM('1.  LRAMVA Summary'!E$81:E$82)*(MONTH($E180)-1)/12)*$H180</f>
        <v>21.436654697751038</v>
      </c>
      <c r="K180" s="230">
        <f>(SUM('1.  LRAMVA Summary'!F$54:F$80)+SUM('1.  LRAMVA Summary'!F$81:F$82)*(MONTH($E180)-1)/12)*$H180</f>
        <v>123.29819239262312</v>
      </c>
      <c r="L180" s="230">
        <f>(SUM('1.  LRAMVA Summary'!G$54:G$80)+SUM('1.  LRAMVA Summary'!G$81:G$82)*(MONTH($E180)-1)/12)*$H180</f>
        <v>2.109590541064633</v>
      </c>
      <c r="M180" s="230">
        <f>(SUM('1.  LRAMVA Summary'!H$54:H$80)+SUM('1.  LRAMVA Summary'!H$81:H$82)*(MONTH($E180)-1)/12)*$H180</f>
        <v>4.8213241906796673</v>
      </c>
      <c r="N180" s="930"/>
      <c r="O180" s="930"/>
      <c r="P180" s="930"/>
      <c r="Q180" s="930"/>
      <c r="R180" s="930"/>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156.68670896604175</v>
      </c>
    </row>
    <row r="181" spans="5:23">
      <c r="E181" s="214">
        <v>44593</v>
      </c>
      <c r="F181" s="214" t="s">
        <v>714</v>
      </c>
      <c r="G181" s="215" t="s">
        <v>65</v>
      </c>
      <c r="H181" s="926">
        <f>$C$59/12</f>
        <v>4.75E-4</v>
      </c>
      <c r="I181" s="230">
        <f>(SUM('1.  LRAMVA Summary'!D$54:D$80)+SUM('1.  LRAMVA Summary'!D$81:D$82)*(MONTH($E181)-1)/12)*$H181</f>
        <v>5.0209471439233235</v>
      </c>
      <c r="J181" s="230">
        <f>(SUM('1.  LRAMVA Summary'!E$54:E$80)+SUM('1.  LRAMVA Summary'!E$81:E$82)*(MONTH($E181)-1)/12)*$H181</f>
        <v>23.218004920213691</v>
      </c>
      <c r="K181" s="230">
        <f>(SUM('1.  LRAMVA Summary'!F$54:F$80)+SUM('1.  LRAMVA Summary'!F$81:F$82)*(MONTH($E181)-1)/12)*$H181</f>
        <v>133.70799807299483</v>
      </c>
      <c r="L181" s="230">
        <f>(SUM('1.  LRAMVA Summary'!G$54:G$80)+SUM('1.  LRAMVA Summary'!G$81:G$82)*(MONTH($E181)-1)/12)*$H181</f>
        <v>2.2861532005986045</v>
      </c>
      <c r="M181" s="230">
        <f>(SUM('1.  LRAMVA Summary'!H$54:H$80)+SUM('1.  LRAMVA Summary'!H$81:H$82)*(MONTH($E181)-1)/12)*$H181</f>
        <v>5.2298659678122865</v>
      </c>
      <c r="N181" s="930"/>
      <c r="O181" s="930"/>
      <c r="P181" s="930"/>
      <c r="Q181" s="930"/>
      <c r="R181" s="930"/>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6">SUM(I181:V181)</f>
        <v>169.46296930554271</v>
      </c>
    </row>
    <row r="182" spans="5:23">
      <c r="E182" s="214">
        <v>44621</v>
      </c>
      <c r="F182" s="214" t="s">
        <v>714</v>
      </c>
      <c r="G182" s="215" t="s">
        <v>65</v>
      </c>
      <c r="H182" s="926">
        <f>$C$59/12</f>
        <v>4.75E-4</v>
      </c>
      <c r="I182" s="230">
        <f>(SUM('1.  LRAMVA Summary'!D$54:D$80)+SUM('1.  LRAMVA Summary'!D$81:D$82)*(MONTH($E182)-1)/12)*$H182</f>
        <v>5.0209471439233235</v>
      </c>
      <c r="J182" s="230">
        <f>(SUM('1.  LRAMVA Summary'!E$54:E$80)+SUM('1.  LRAMVA Summary'!E$81:E$82)*(MONTH($E182)-1)/12)*$H182</f>
        <v>24.99935514267634</v>
      </c>
      <c r="K182" s="230">
        <f>(SUM('1.  LRAMVA Summary'!F$54:F$80)+SUM('1.  LRAMVA Summary'!F$81:F$82)*(MONTH($E182)-1)/12)*$H182</f>
        <v>144.11780375336653</v>
      </c>
      <c r="L182" s="230">
        <f>(SUM('1.  LRAMVA Summary'!G$54:G$80)+SUM('1.  LRAMVA Summary'!G$81:G$82)*(MONTH($E182)-1)/12)*$H182</f>
        <v>2.462715860132576</v>
      </c>
      <c r="M182" s="230">
        <f>(SUM('1.  LRAMVA Summary'!H$54:H$80)+SUM('1.  LRAMVA Summary'!H$81:H$82)*(MONTH($E182)-1)/12)*$H182</f>
        <v>5.6384077449449057</v>
      </c>
      <c r="N182" s="930"/>
      <c r="O182" s="930"/>
      <c r="P182" s="930"/>
      <c r="Q182" s="930"/>
      <c r="R182" s="930"/>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6"/>
        <v>182.23922964504368</v>
      </c>
    </row>
    <row r="183" spans="5:23">
      <c r="E183" s="214">
        <v>44652</v>
      </c>
      <c r="F183" s="214" t="s">
        <v>714</v>
      </c>
      <c r="G183" s="215" t="s">
        <v>66</v>
      </c>
      <c r="H183" s="926">
        <f>$C$60/12</f>
        <v>4.75E-4</v>
      </c>
      <c r="I183" s="230">
        <f>(SUM('1.  LRAMVA Summary'!D$54:D$80)+SUM('1.  LRAMVA Summary'!D$81:D$82)*(MONTH($E183)-1)/12)*$H183</f>
        <v>5.0209471439233235</v>
      </c>
      <c r="J183" s="230">
        <f>(SUM('1.  LRAMVA Summary'!E$54:E$80)+SUM('1.  LRAMVA Summary'!E$81:E$82)*(MONTH($E183)-1)/12)*$H183</f>
        <v>26.780705365138996</v>
      </c>
      <c r="K183" s="230">
        <f>(SUM('1.  LRAMVA Summary'!F$54:F$80)+SUM('1.  LRAMVA Summary'!F$81:F$82)*(MONTH($E183)-1)/12)*$H183</f>
        <v>154.52760943373821</v>
      </c>
      <c r="L183" s="230">
        <f>(SUM('1.  LRAMVA Summary'!G$54:G$80)+SUM('1.  LRAMVA Summary'!G$81:G$82)*(MONTH($E183)-1)/12)*$H183</f>
        <v>2.6392785196665476</v>
      </c>
      <c r="M183" s="230">
        <f>(SUM('1.  LRAMVA Summary'!H$54:H$80)+SUM('1.  LRAMVA Summary'!H$81:H$82)*(MONTH($E183)-1)/12)*$H183</f>
        <v>6.0469495220775258</v>
      </c>
      <c r="N183" s="930"/>
      <c r="O183" s="930"/>
      <c r="P183" s="930"/>
      <c r="Q183" s="930"/>
      <c r="R183" s="930"/>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6"/>
        <v>195.01548998454462</v>
      </c>
    </row>
    <row r="184" spans="5:23">
      <c r="E184" s="214">
        <v>44682</v>
      </c>
      <c r="F184" s="214" t="s">
        <v>714</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6"/>
        <v>0</v>
      </c>
    </row>
    <row r="185" spans="5:23">
      <c r="E185" s="214">
        <v>44713</v>
      </c>
      <c r="F185" s="214" t="s">
        <v>714</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6"/>
        <v>0</v>
      </c>
    </row>
    <row r="186" spans="5:23">
      <c r="E186" s="214">
        <v>44743</v>
      </c>
      <c r="F186" s="214" t="s">
        <v>714</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6"/>
        <v>0</v>
      </c>
    </row>
    <row r="187" spans="5:23">
      <c r="E187" s="214">
        <v>44774</v>
      </c>
      <c r="F187" s="214" t="s">
        <v>714</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6"/>
        <v>0</v>
      </c>
    </row>
    <row r="188" spans="5:23">
      <c r="E188" s="214">
        <v>44805</v>
      </c>
      <c r="F188" s="214" t="s">
        <v>714</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6"/>
        <v>0</v>
      </c>
    </row>
    <row r="189" spans="5:23">
      <c r="E189" s="214">
        <v>44835</v>
      </c>
      <c r="F189" s="214" t="s">
        <v>714</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6"/>
        <v>0</v>
      </c>
    </row>
    <row r="190" spans="5:23">
      <c r="E190" s="214">
        <v>44866</v>
      </c>
      <c r="F190" s="214" t="s">
        <v>714</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6"/>
        <v>0</v>
      </c>
    </row>
    <row r="191" spans="5:23">
      <c r="E191" s="214">
        <v>44896</v>
      </c>
      <c r="F191" s="214" t="s">
        <v>714</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710</v>
      </c>
      <c r="F192" s="216"/>
      <c r="G192" s="217"/>
      <c r="H192" s="218"/>
      <c r="I192" s="219">
        <f>SUM(I179:I191)</f>
        <v>331.88901055293144</v>
      </c>
      <c r="J192" s="219">
        <f>SUM(J179:J191)</f>
        <v>1738.2810065717547</v>
      </c>
      <c r="K192" s="219">
        <f t="shared" ref="K192:V192" si="97">SUM(K179:K191)</f>
        <v>10027.718887494862</v>
      </c>
      <c r="L192" s="219">
        <f t="shared" si="97"/>
        <v>171.29211339938661</v>
      </c>
      <c r="M192" s="219">
        <f t="shared" si="97"/>
        <v>392.38179351111881</v>
      </c>
      <c r="N192" s="219">
        <f t="shared" si="97"/>
        <v>0</v>
      </c>
      <c r="O192" s="219">
        <f t="shared" si="97"/>
        <v>844.99186659329621</v>
      </c>
      <c r="P192" s="219">
        <f t="shared" si="97"/>
        <v>1262.3625294803896</v>
      </c>
      <c r="Q192" s="219">
        <f t="shared" si="97"/>
        <v>2.6461072327083337</v>
      </c>
      <c r="R192" s="219">
        <f t="shared" si="97"/>
        <v>0</v>
      </c>
      <c r="S192" s="219">
        <f t="shared" si="97"/>
        <v>0</v>
      </c>
      <c r="T192" s="219">
        <f t="shared" si="97"/>
        <v>0</v>
      </c>
      <c r="U192" s="219">
        <f t="shared" si="97"/>
        <v>0</v>
      </c>
      <c r="V192" s="219">
        <f t="shared" si="97"/>
        <v>0</v>
      </c>
      <c r="W192" s="219">
        <f>SUM(W179:W191)</f>
        <v>14771.563314836445</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711</v>
      </c>
      <c r="F194" s="225"/>
      <c r="G194" s="226"/>
      <c r="H194" s="227"/>
      <c r="I194" s="228">
        <f>I192+I193</f>
        <v>331.88901055293144</v>
      </c>
      <c r="J194" s="228">
        <f t="shared" ref="J194:U194" si="98">J192+J193</f>
        <v>1738.2810065717547</v>
      </c>
      <c r="K194" s="228">
        <f t="shared" si="98"/>
        <v>10027.718887494862</v>
      </c>
      <c r="L194" s="228">
        <f t="shared" si="98"/>
        <v>171.29211339938661</v>
      </c>
      <c r="M194" s="228">
        <f t="shared" si="98"/>
        <v>392.38179351111881</v>
      </c>
      <c r="N194" s="228">
        <f t="shared" si="98"/>
        <v>0</v>
      </c>
      <c r="O194" s="228">
        <f t="shared" si="98"/>
        <v>844.99186659329621</v>
      </c>
      <c r="P194" s="228">
        <f t="shared" si="98"/>
        <v>1262.3625294803896</v>
      </c>
      <c r="Q194" s="228">
        <f t="shared" si="98"/>
        <v>2.6461072327083337</v>
      </c>
      <c r="R194" s="228">
        <f t="shared" si="98"/>
        <v>0</v>
      </c>
      <c r="S194" s="228">
        <f t="shared" si="98"/>
        <v>0</v>
      </c>
      <c r="T194" s="228">
        <f t="shared" si="98"/>
        <v>0</v>
      </c>
      <c r="U194" s="228">
        <f t="shared" si="98"/>
        <v>0</v>
      </c>
      <c r="V194" s="228">
        <f>V192+V193</f>
        <v>0</v>
      </c>
      <c r="W194" s="228">
        <f>W192+W193</f>
        <v>14771.563314836445</v>
      </c>
    </row>
    <row r="195" spans="5:23">
      <c r="E195" s="214">
        <v>44927</v>
      </c>
      <c r="F195" s="214" t="s">
        <v>715</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715</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99">SUM(I196:V196)</f>
        <v>0</v>
      </c>
    </row>
    <row r="197" spans="5:23">
      <c r="E197" s="214">
        <v>44986</v>
      </c>
      <c r="F197" s="214" t="s">
        <v>715</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99"/>
        <v>0</v>
      </c>
    </row>
    <row r="198" spans="5:23">
      <c r="E198" s="214">
        <v>45017</v>
      </c>
      <c r="F198" s="214" t="s">
        <v>715</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99"/>
        <v>0</v>
      </c>
    </row>
    <row r="199" spans="5:23">
      <c r="E199" s="214">
        <v>45047</v>
      </c>
      <c r="F199" s="214" t="s">
        <v>715</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99"/>
        <v>0</v>
      </c>
    </row>
    <row r="200" spans="5:23">
      <c r="E200" s="214">
        <v>45078</v>
      </c>
      <c r="F200" s="214" t="s">
        <v>715</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99"/>
        <v>0</v>
      </c>
    </row>
    <row r="201" spans="5:23">
      <c r="E201" s="214">
        <v>45108</v>
      </c>
      <c r="F201" s="214" t="s">
        <v>715</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99"/>
        <v>0</v>
      </c>
    </row>
    <row r="202" spans="5:23">
      <c r="E202" s="214">
        <v>45139</v>
      </c>
      <c r="F202" s="214" t="s">
        <v>715</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99"/>
        <v>0</v>
      </c>
    </row>
    <row r="203" spans="5:23">
      <c r="E203" s="214">
        <v>45170</v>
      </c>
      <c r="F203" s="214" t="s">
        <v>715</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99"/>
        <v>0</v>
      </c>
    </row>
    <row r="204" spans="5:23">
      <c r="E204" s="214">
        <v>45200</v>
      </c>
      <c r="F204" s="214" t="s">
        <v>715</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99"/>
        <v>0</v>
      </c>
    </row>
    <row r="205" spans="5:23">
      <c r="E205" s="214">
        <v>45231</v>
      </c>
      <c r="F205" s="214" t="s">
        <v>715</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99"/>
        <v>0</v>
      </c>
    </row>
    <row r="206" spans="5:23">
      <c r="E206" s="214">
        <v>45261</v>
      </c>
      <c r="F206" s="214" t="s">
        <v>715</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712</v>
      </c>
      <c r="F207" s="216"/>
      <c r="G207" s="217"/>
      <c r="H207" s="218"/>
      <c r="I207" s="219">
        <f>SUM(I194:I206)</f>
        <v>331.88901055293144</v>
      </c>
      <c r="J207" s="219">
        <f>SUM(J194:J206)</f>
        <v>1738.2810065717547</v>
      </c>
      <c r="K207" s="219">
        <f t="shared" ref="K207:V207" si="100">SUM(K194:K206)</f>
        <v>10027.718887494862</v>
      </c>
      <c r="L207" s="219">
        <f t="shared" si="100"/>
        <v>171.29211339938661</v>
      </c>
      <c r="M207" s="219">
        <f t="shared" si="100"/>
        <v>392.38179351111881</v>
      </c>
      <c r="N207" s="219">
        <f t="shared" si="100"/>
        <v>0</v>
      </c>
      <c r="O207" s="219">
        <f t="shared" si="100"/>
        <v>844.99186659329621</v>
      </c>
      <c r="P207" s="219">
        <f t="shared" si="100"/>
        <v>1262.3625294803896</v>
      </c>
      <c r="Q207" s="219">
        <f t="shared" si="100"/>
        <v>2.6461072327083337</v>
      </c>
      <c r="R207" s="219">
        <f t="shared" si="100"/>
        <v>0</v>
      </c>
      <c r="S207" s="219">
        <f t="shared" si="100"/>
        <v>0</v>
      </c>
      <c r="T207" s="219">
        <f t="shared" si="100"/>
        <v>0</v>
      </c>
      <c r="U207" s="219">
        <f t="shared" si="100"/>
        <v>0</v>
      </c>
      <c r="V207" s="219">
        <f t="shared" si="100"/>
        <v>0</v>
      </c>
      <c r="W207" s="219">
        <f>SUM(W194:W206)</f>
        <v>14771.563314836445</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730</v>
      </c>
      <c r="F209" s="225"/>
      <c r="G209" s="226"/>
      <c r="H209" s="227"/>
      <c r="I209" s="228">
        <f>I207+I208</f>
        <v>331.88901055293144</v>
      </c>
      <c r="J209" s="228">
        <f t="shared" ref="J209:U209" si="101">J207+J208</f>
        <v>1738.2810065717547</v>
      </c>
      <c r="K209" s="228">
        <f t="shared" si="101"/>
        <v>10027.718887494862</v>
      </c>
      <c r="L209" s="228">
        <f t="shared" si="101"/>
        <v>171.29211339938661</v>
      </c>
      <c r="M209" s="228">
        <f t="shared" si="101"/>
        <v>392.38179351111881</v>
      </c>
      <c r="N209" s="228">
        <f t="shared" si="101"/>
        <v>0</v>
      </c>
      <c r="O209" s="228">
        <f t="shared" si="101"/>
        <v>844.99186659329621</v>
      </c>
      <c r="P209" s="228">
        <f t="shared" si="101"/>
        <v>1262.3625294803896</v>
      </c>
      <c r="Q209" s="228">
        <f t="shared" si="101"/>
        <v>2.6461072327083337</v>
      </c>
      <c r="R209" s="228">
        <f t="shared" si="101"/>
        <v>0</v>
      </c>
      <c r="S209" s="228">
        <f t="shared" si="101"/>
        <v>0</v>
      </c>
      <c r="T209" s="228">
        <f t="shared" si="101"/>
        <v>0</v>
      </c>
      <c r="U209" s="228">
        <f t="shared" si="101"/>
        <v>0</v>
      </c>
      <c r="V209" s="228">
        <f>V207+V208</f>
        <v>0</v>
      </c>
      <c r="W209" s="228">
        <f>W207+W208</f>
        <v>14771.563314836445</v>
      </c>
    </row>
    <row r="210" spans="5:23">
      <c r="E210" s="214">
        <v>45292</v>
      </c>
      <c r="F210" s="214" t="s">
        <v>734</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734</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2">SUM(I211:V211)</f>
        <v>0</v>
      </c>
    </row>
    <row r="212" spans="5:23">
      <c r="E212" s="214">
        <v>45352</v>
      </c>
      <c r="F212" s="214" t="s">
        <v>734</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2"/>
        <v>0</v>
      </c>
    </row>
    <row r="213" spans="5:23">
      <c r="E213" s="214">
        <v>45383</v>
      </c>
      <c r="F213" s="214" t="s">
        <v>734</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2"/>
        <v>0</v>
      </c>
    </row>
    <row r="214" spans="5:23">
      <c r="E214" s="214">
        <v>45413</v>
      </c>
      <c r="F214" s="214" t="s">
        <v>734</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2"/>
        <v>0</v>
      </c>
    </row>
    <row r="215" spans="5:23">
      <c r="E215" s="214">
        <v>45444</v>
      </c>
      <c r="F215" s="214" t="s">
        <v>734</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2"/>
        <v>0</v>
      </c>
    </row>
    <row r="216" spans="5:23">
      <c r="E216" s="214">
        <v>45474</v>
      </c>
      <c r="F216" s="214" t="s">
        <v>734</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2"/>
        <v>0</v>
      </c>
    </row>
    <row r="217" spans="5:23">
      <c r="E217" s="214">
        <v>45505</v>
      </c>
      <c r="F217" s="214" t="s">
        <v>734</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2"/>
        <v>0</v>
      </c>
    </row>
    <row r="218" spans="5:23">
      <c r="E218" s="214">
        <v>45536</v>
      </c>
      <c r="F218" s="214" t="s">
        <v>734</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2"/>
        <v>0</v>
      </c>
    </row>
    <row r="219" spans="5:23">
      <c r="E219" s="214">
        <v>45566</v>
      </c>
      <c r="F219" s="214" t="s">
        <v>734</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2"/>
        <v>0</v>
      </c>
    </row>
    <row r="220" spans="5:23">
      <c r="E220" s="214">
        <v>45597</v>
      </c>
      <c r="F220" s="214" t="s">
        <v>734</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2"/>
        <v>0</v>
      </c>
    </row>
    <row r="221" spans="5:23">
      <c r="E221" s="214">
        <v>45627</v>
      </c>
      <c r="F221" s="214" t="s">
        <v>734</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732</v>
      </c>
      <c r="F222" s="216"/>
      <c r="G222" s="217"/>
      <c r="H222" s="218"/>
      <c r="I222" s="219">
        <f>SUM(I209:I221)</f>
        <v>331.88901055293144</v>
      </c>
      <c r="J222" s="219">
        <f>SUM(J209:J221)</f>
        <v>1738.2810065717547</v>
      </c>
      <c r="K222" s="219">
        <f t="shared" ref="K222:V222" si="103">SUM(K209:K221)</f>
        <v>10027.718887494862</v>
      </c>
      <c r="L222" s="219">
        <f t="shared" si="103"/>
        <v>171.29211339938661</v>
      </c>
      <c r="M222" s="219">
        <f t="shared" si="103"/>
        <v>392.38179351111881</v>
      </c>
      <c r="N222" s="219">
        <f t="shared" si="103"/>
        <v>0</v>
      </c>
      <c r="O222" s="219">
        <f t="shared" si="103"/>
        <v>844.99186659329621</v>
      </c>
      <c r="P222" s="219">
        <f t="shared" si="103"/>
        <v>1262.3625294803896</v>
      </c>
      <c r="Q222" s="219">
        <f t="shared" si="103"/>
        <v>2.6461072327083337</v>
      </c>
      <c r="R222" s="219">
        <f t="shared" si="103"/>
        <v>0</v>
      </c>
      <c r="S222" s="219">
        <f t="shared" si="103"/>
        <v>0</v>
      </c>
      <c r="T222" s="219">
        <f t="shared" si="103"/>
        <v>0</v>
      </c>
      <c r="U222" s="219">
        <f t="shared" si="103"/>
        <v>0</v>
      </c>
      <c r="V222" s="219">
        <f t="shared" si="103"/>
        <v>0</v>
      </c>
      <c r="W222" s="219">
        <f>SUM(W209:W221)</f>
        <v>14771.563314836445</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731</v>
      </c>
      <c r="F224" s="225"/>
      <c r="G224" s="226"/>
      <c r="H224" s="227"/>
      <c r="I224" s="228">
        <f>I222+I223</f>
        <v>331.88901055293144</v>
      </c>
      <c r="J224" s="228">
        <f t="shared" ref="J224:U224" si="104">J222+J223</f>
        <v>1738.2810065717547</v>
      </c>
      <c r="K224" s="228">
        <f t="shared" si="104"/>
        <v>10027.718887494862</v>
      </c>
      <c r="L224" s="228">
        <f t="shared" si="104"/>
        <v>171.29211339938661</v>
      </c>
      <c r="M224" s="228">
        <f t="shared" si="104"/>
        <v>392.38179351111881</v>
      </c>
      <c r="N224" s="228">
        <f t="shared" si="104"/>
        <v>0</v>
      </c>
      <c r="O224" s="228">
        <f t="shared" si="104"/>
        <v>844.99186659329621</v>
      </c>
      <c r="P224" s="228">
        <f t="shared" si="104"/>
        <v>1262.3625294803896</v>
      </c>
      <c r="Q224" s="228">
        <f t="shared" si="104"/>
        <v>2.6461072327083337</v>
      </c>
      <c r="R224" s="228">
        <f t="shared" si="104"/>
        <v>0</v>
      </c>
      <c r="S224" s="228">
        <f t="shared" si="104"/>
        <v>0</v>
      </c>
      <c r="T224" s="228">
        <f t="shared" si="104"/>
        <v>0</v>
      </c>
      <c r="U224" s="228">
        <f t="shared" si="104"/>
        <v>0</v>
      </c>
      <c r="V224" s="228">
        <f>V222+V223</f>
        <v>0</v>
      </c>
      <c r="W224" s="228">
        <f>W222+W223</f>
        <v>14771.563314836445</v>
      </c>
    </row>
    <row r="225" spans="5:23">
      <c r="E225" s="214">
        <v>45658</v>
      </c>
      <c r="F225" s="214" t="s">
        <v>735</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735</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5">SUM(I226:V226)</f>
        <v>0</v>
      </c>
    </row>
    <row r="227" spans="5:23">
      <c r="E227" s="214">
        <v>45717</v>
      </c>
      <c r="F227" s="214" t="s">
        <v>735</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5"/>
        <v>0</v>
      </c>
    </row>
    <row r="228" spans="5:23">
      <c r="E228" s="214">
        <v>45748</v>
      </c>
      <c r="F228" s="214" t="s">
        <v>735</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5"/>
        <v>0</v>
      </c>
    </row>
    <row r="229" spans="5:23">
      <c r="E229" s="214">
        <v>45778</v>
      </c>
      <c r="F229" s="214" t="s">
        <v>735</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5"/>
        <v>0</v>
      </c>
    </row>
    <row r="230" spans="5:23">
      <c r="E230" s="214">
        <v>45809</v>
      </c>
      <c r="F230" s="214" t="s">
        <v>735</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5"/>
        <v>0</v>
      </c>
    </row>
    <row r="231" spans="5:23">
      <c r="E231" s="214">
        <v>45839</v>
      </c>
      <c r="F231" s="214" t="s">
        <v>735</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5"/>
        <v>0</v>
      </c>
    </row>
    <row r="232" spans="5:23">
      <c r="E232" s="214">
        <v>45870</v>
      </c>
      <c r="F232" s="214" t="s">
        <v>735</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5"/>
        <v>0</v>
      </c>
    </row>
    <row r="233" spans="5:23">
      <c r="E233" s="214">
        <v>45901</v>
      </c>
      <c r="F233" s="214" t="s">
        <v>735</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5"/>
        <v>0</v>
      </c>
    </row>
    <row r="234" spans="5:23">
      <c r="E234" s="214">
        <v>45931</v>
      </c>
      <c r="F234" s="214" t="s">
        <v>735</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5"/>
        <v>0</v>
      </c>
    </row>
    <row r="235" spans="5:23">
      <c r="E235" s="214">
        <v>45962</v>
      </c>
      <c r="F235" s="214" t="s">
        <v>735</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5"/>
        <v>0</v>
      </c>
    </row>
    <row r="236" spans="5:23">
      <c r="E236" s="214">
        <v>45992</v>
      </c>
      <c r="F236" s="214" t="s">
        <v>735</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733</v>
      </c>
      <c r="F237" s="216"/>
      <c r="G237" s="217"/>
      <c r="H237" s="218"/>
      <c r="I237" s="219">
        <f>SUM(I224:I236)</f>
        <v>331.88901055293144</v>
      </c>
      <c r="J237" s="219">
        <f>SUM(J224:J236)</f>
        <v>1738.2810065717547</v>
      </c>
      <c r="K237" s="219">
        <f t="shared" ref="K237:U237" si="106">SUM(K224:K236)</f>
        <v>10027.718887494862</v>
      </c>
      <c r="L237" s="219">
        <f t="shared" si="106"/>
        <v>171.29211339938661</v>
      </c>
      <c r="M237" s="219">
        <f>SUM(M224:M236)</f>
        <v>392.38179351111881</v>
      </c>
      <c r="N237" s="219">
        <f t="shared" si="106"/>
        <v>0</v>
      </c>
      <c r="O237" s="219">
        <f t="shared" si="106"/>
        <v>844.99186659329621</v>
      </c>
      <c r="P237" s="219">
        <f t="shared" si="106"/>
        <v>1262.3625294803896</v>
      </c>
      <c r="Q237" s="219">
        <f t="shared" si="106"/>
        <v>2.6461072327083337</v>
      </c>
      <c r="R237" s="219">
        <f t="shared" si="106"/>
        <v>0</v>
      </c>
      <c r="S237" s="219">
        <f t="shared" si="106"/>
        <v>0</v>
      </c>
      <c r="T237" s="219">
        <f t="shared" si="106"/>
        <v>0</v>
      </c>
      <c r="U237" s="219">
        <f t="shared" si="106"/>
        <v>0</v>
      </c>
      <c r="V237" s="219">
        <f>SUM(V224:V236)</f>
        <v>0</v>
      </c>
      <c r="W237" s="219">
        <f>SUM(W224:W236)</f>
        <v>14771.563314836445</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3" zoomScale="90" zoomScaleNormal="90" workbookViewId="0">
      <selection activeCell="AI14" sqref="AI14"/>
    </sheetView>
  </sheetViews>
  <sheetFormatPr defaultColWidth="9" defaultRowHeight="14.5" outlineLevelRow="1"/>
  <cols>
    <col min="1" max="1" width="6" style="12" customWidth="1"/>
    <col min="2" max="2" width="24.36328125" style="12" customWidth="1"/>
    <col min="3" max="3" width="11.453125" style="12" customWidth="1"/>
    <col min="4" max="4" width="37.453125" style="12" customWidth="1"/>
    <col min="5" max="5" width="35" style="12" bestFit="1" customWidth="1"/>
    <col min="6" max="6" width="26.453125" style="12" customWidth="1"/>
    <col min="7" max="7" width="17" style="12" customWidth="1"/>
    <col min="8" max="8" width="19.453125" style="12" customWidth="1"/>
    <col min="9" max="10" width="23" style="599" customWidth="1"/>
    <col min="11" max="11" width="2" style="16" customWidth="1"/>
    <col min="12" max="41" width="9" style="12"/>
    <col min="42" max="42" width="2" style="12" customWidth="1"/>
    <col min="43" max="43" width="12.45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15"/>
      <c r="D13" s="601" t="s">
        <v>406</v>
      </c>
      <c r="E13" s="17"/>
      <c r="F13" s="177"/>
      <c r="G13" s="178"/>
      <c r="H13" s="179"/>
      <c r="K13" s="179"/>
      <c r="L13" s="177"/>
      <c r="M13" s="177"/>
      <c r="N13" s="177"/>
      <c r="O13" s="177"/>
      <c r="P13" s="177"/>
      <c r="Q13" s="180"/>
    </row>
    <row r="14" spans="2:73" ht="30" customHeight="1" outlineLevel="1" thickBot="1">
      <c r="B14" s="90"/>
      <c r="D14" s="574" t="s">
        <v>550</v>
      </c>
      <c r="I14" s="12"/>
      <c r="J14" s="12"/>
      <c r="BU14" s="12"/>
    </row>
    <row r="15" spans="2:73" ht="26.25" customHeight="1" outlineLevel="1">
      <c r="C15" s="90"/>
      <c r="I15" s="12"/>
      <c r="J15" s="12"/>
    </row>
    <row r="16" spans="2:73" ht="23.25" customHeight="1" outlineLevel="1">
      <c r="B16" s="116" t="s">
        <v>504</v>
      </c>
      <c r="C16" s="90"/>
      <c r="D16" s="579" t="s">
        <v>615</v>
      </c>
      <c r="E16" s="569"/>
      <c r="F16" s="569"/>
      <c r="G16" s="580"/>
      <c r="H16" s="569"/>
      <c r="I16" s="569"/>
      <c r="J16" s="569"/>
      <c r="K16" s="604"/>
      <c r="L16" s="569"/>
      <c r="M16" s="569"/>
      <c r="N16" s="569"/>
      <c r="O16" s="569"/>
      <c r="P16" s="569"/>
      <c r="Q16" s="569"/>
      <c r="R16" s="569"/>
      <c r="S16" s="569"/>
      <c r="T16" s="569"/>
      <c r="U16" s="569"/>
      <c r="V16" s="569"/>
      <c r="W16" s="569"/>
      <c r="X16" s="569"/>
      <c r="Y16" s="569"/>
      <c r="Z16" s="569"/>
      <c r="AA16" s="569"/>
      <c r="AB16" s="569"/>
      <c r="AC16" s="569"/>
      <c r="AD16" s="569"/>
      <c r="AE16" s="569"/>
      <c r="AF16" s="569"/>
      <c r="AG16" s="569"/>
    </row>
    <row r="17" spans="2:73" ht="23.25" customHeight="1" outlineLevel="1">
      <c r="B17" s="654" t="s">
        <v>609</v>
      </c>
      <c r="C17" s="90"/>
      <c r="D17" s="575" t="s">
        <v>589</v>
      </c>
      <c r="E17" s="569"/>
      <c r="F17" s="569"/>
      <c r="G17" s="580"/>
      <c r="H17" s="569"/>
      <c r="I17" s="569"/>
      <c r="J17" s="569"/>
      <c r="K17" s="604"/>
      <c r="L17" s="569"/>
      <c r="M17" s="569"/>
      <c r="N17" s="569"/>
      <c r="O17" s="569"/>
      <c r="P17" s="569"/>
      <c r="Q17" s="569"/>
      <c r="R17" s="569"/>
      <c r="S17" s="569"/>
      <c r="T17" s="569"/>
      <c r="U17" s="569"/>
      <c r="V17" s="569"/>
      <c r="W17" s="569"/>
      <c r="X17" s="569"/>
      <c r="Y17" s="569"/>
      <c r="Z17" s="569"/>
      <c r="AA17" s="569"/>
      <c r="AB17" s="569"/>
      <c r="AC17" s="569"/>
      <c r="AD17" s="569"/>
      <c r="AE17" s="569"/>
      <c r="AF17" s="569"/>
      <c r="AG17" s="569"/>
    </row>
    <row r="18" spans="2:73" ht="23.25" customHeight="1" outlineLevel="1">
      <c r="C18" s="90"/>
      <c r="D18" s="575" t="s">
        <v>622</v>
      </c>
      <c r="E18" s="569"/>
      <c r="F18" s="569"/>
      <c r="G18" s="580"/>
      <c r="H18" s="569"/>
      <c r="I18" s="569"/>
      <c r="J18" s="569"/>
      <c r="K18" s="604"/>
      <c r="L18" s="569"/>
      <c r="M18" s="569"/>
      <c r="N18" s="569"/>
      <c r="O18" s="569"/>
      <c r="P18" s="569"/>
      <c r="Q18" s="569"/>
      <c r="R18" s="569"/>
      <c r="S18" s="569"/>
      <c r="T18" s="569"/>
      <c r="U18" s="569"/>
      <c r="V18" s="569"/>
      <c r="W18" s="569"/>
      <c r="X18" s="569"/>
      <c r="Y18" s="569"/>
      <c r="Z18" s="569"/>
      <c r="AA18" s="569"/>
      <c r="AB18" s="569"/>
      <c r="AC18" s="569"/>
      <c r="AD18" s="569"/>
      <c r="AE18" s="569"/>
      <c r="AF18" s="569"/>
      <c r="AG18" s="569"/>
    </row>
    <row r="19" spans="2:73" ht="23.25" customHeight="1" outlineLevel="1">
      <c r="C19" s="90"/>
      <c r="D19" s="575" t="s">
        <v>621</v>
      </c>
      <c r="E19" s="569"/>
      <c r="F19" s="569"/>
      <c r="G19" s="580"/>
      <c r="H19" s="569"/>
      <c r="I19" s="569"/>
      <c r="J19" s="569"/>
      <c r="K19" s="604"/>
      <c r="L19" s="569"/>
      <c r="M19" s="569"/>
      <c r="N19" s="569"/>
      <c r="O19" s="569"/>
      <c r="P19" s="569"/>
      <c r="Q19" s="569"/>
      <c r="R19" s="569"/>
      <c r="S19" s="569"/>
      <c r="T19" s="569"/>
      <c r="U19" s="569"/>
      <c r="V19" s="569"/>
      <c r="W19" s="569"/>
      <c r="X19" s="569"/>
      <c r="Y19" s="569"/>
      <c r="Z19" s="569"/>
      <c r="AA19" s="569"/>
      <c r="AB19" s="569"/>
      <c r="AC19" s="569"/>
      <c r="AD19" s="569"/>
      <c r="AE19" s="569"/>
      <c r="AF19" s="569"/>
      <c r="AG19" s="569"/>
    </row>
    <row r="20" spans="2:73" ht="23.25" customHeight="1" outlineLevel="1">
      <c r="C20" s="90"/>
      <c r="D20" s="575" t="s">
        <v>623</v>
      </c>
      <c r="E20" s="569"/>
      <c r="F20" s="569"/>
      <c r="G20" s="580"/>
      <c r="H20" s="569"/>
      <c r="I20" s="569"/>
      <c r="J20" s="569"/>
      <c r="K20" s="604"/>
      <c r="L20" s="569"/>
      <c r="M20" s="569"/>
      <c r="N20" s="569"/>
      <c r="O20" s="569"/>
      <c r="P20" s="569"/>
      <c r="Q20" s="569"/>
      <c r="R20" s="569"/>
      <c r="S20" s="569"/>
      <c r="T20" s="569"/>
      <c r="U20" s="569"/>
      <c r="V20" s="569"/>
      <c r="W20" s="569"/>
      <c r="X20" s="569"/>
      <c r="Y20" s="569"/>
      <c r="Z20" s="569"/>
      <c r="AA20" s="569"/>
      <c r="AB20" s="569"/>
      <c r="AC20" s="569"/>
      <c r="AD20" s="569"/>
      <c r="AE20" s="569"/>
      <c r="AF20" s="569"/>
      <c r="AG20" s="569"/>
    </row>
    <row r="21" spans="2:73" ht="23.25" customHeight="1" outlineLevel="1">
      <c r="C21" s="90"/>
      <c r="D21" s="667" t="s">
        <v>631</v>
      </c>
      <c r="E21" s="569"/>
      <c r="F21" s="569"/>
      <c r="G21" s="580"/>
      <c r="H21" s="569"/>
      <c r="I21" s="569"/>
      <c r="J21" s="569"/>
      <c r="K21" s="604"/>
      <c r="L21" s="569"/>
      <c r="M21" s="569"/>
      <c r="N21" s="569"/>
      <c r="O21" s="569"/>
      <c r="P21" s="569"/>
      <c r="Q21" s="569"/>
      <c r="R21" s="569"/>
      <c r="S21" s="569"/>
      <c r="T21" s="569"/>
      <c r="U21" s="569"/>
      <c r="V21" s="569"/>
      <c r="W21" s="569"/>
      <c r="X21" s="569"/>
      <c r="Y21" s="569"/>
      <c r="Z21" s="569"/>
      <c r="AA21" s="569"/>
      <c r="AB21" s="569"/>
      <c r="AC21" s="569"/>
      <c r="AD21" s="569"/>
      <c r="AE21" s="569"/>
      <c r="AF21" s="569"/>
      <c r="AG21" s="569"/>
    </row>
    <row r="22" spans="2:73">
      <c r="I22" s="12"/>
      <c r="J22" s="12"/>
    </row>
    <row r="23" spans="2:73" ht="15.5">
      <c r="B23" s="182" t="s">
        <v>594</v>
      </c>
      <c r="H23" s="10"/>
      <c r="I23" s="10"/>
      <c r="J23" s="10"/>
    </row>
    <row r="24" spans="2:73" s="634" customFormat="1" ht="21" customHeight="1">
      <c r="B24" s="666" t="s">
        <v>598</v>
      </c>
      <c r="C24" s="1041" t="s">
        <v>599</v>
      </c>
      <c r="D24" s="1041"/>
      <c r="E24" s="1041"/>
      <c r="F24" s="1041"/>
      <c r="G24" s="1041"/>
      <c r="H24" s="642" t="s">
        <v>596</v>
      </c>
      <c r="I24" s="642" t="s">
        <v>595</v>
      </c>
      <c r="J24" s="642" t="s">
        <v>597</v>
      </c>
      <c r="K24" s="633"/>
      <c r="L24" s="634" t="s">
        <v>599</v>
      </c>
      <c r="AQ24" s="634" t="s">
        <v>599</v>
      </c>
      <c r="BU24" s="633"/>
    </row>
    <row r="25" spans="2:73" s="250" customFormat="1" ht="49.5" customHeight="1">
      <c r="B25" s="245" t="s">
        <v>472</v>
      </c>
      <c r="C25" s="245" t="s">
        <v>211</v>
      </c>
      <c r="D25" s="592" t="s">
        <v>473</v>
      </c>
      <c r="E25" s="245" t="s">
        <v>208</v>
      </c>
      <c r="F25" s="245" t="s">
        <v>474</v>
      </c>
      <c r="G25" s="245" t="s">
        <v>475</v>
      </c>
      <c r="H25" s="592" t="s">
        <v>476</v>
      </c>
      <c r="I25" s="600" t="s">
        <v>587</v>
      </c>
      <c r="J25" s="607" t="s">
        <v>588</v>
      </c>
      <c r="K25" s="605"/>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55"/>
      <c r="I26" s="598"/>
      <c r="J26" s="598"/>
      <c r="K26" s="606"/>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56"/>
      <c r="C27" s="656"/>
      <c r="D27" s="656"/>
      <c r="E27" s="656"/>
      <c r="F27" s="656"/>
      <c r="G27" s="656"/>
      <c r="H27" s="656"/>
      <c r="I27" s="608"/>
      <c r="J27" s="608"/>
      <c r="K27" s="597"/>
      <c r="L27" s="660"/>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c r="AM27" s="661"/>
      <c r="AN27" s="661"/>
      <c r="AO27" s="662"/>
      <c r="AP27" s="597"/>
      <c r="AQ27" s="660"/>
      <c r="AR27" s="661"/>
      <c r="AS27" s="661"/>
      <c r="AT27" s="661"/>
      <c r="AU27" s="661"/>
      <c r="AV27" s="661"/>
      <c r="AW27" s="661"/>
      <c r="AX27" s="661"/>
      <c r="AY27" s="661"/>
      <c r="AZ27" s="661"/>
      <c r="BA27" s="661"/>
      <c r="BB27" s="661"/>
      <c r="BC27" s="661"/>
      <c r="BD27" s="661"/>
      <c r="BE27" s="661"/>
      <c r="BF27" s="661"/>
      <c r="BG27" s="661"/>
      <c r="BH27" s="661"/>
      <c r="BI27" s="661"/>
      <c r="BJ27" s="661"/>
      <c r="BK27" s="661"/>
      <c r="BL27" s="661"/>
      <c r="BM27" s="661"/>
      <c r="BN27" s="661"/>
      <c r="BO27" s="661"/>
      <c r="BP27" s="661"/>
      <c r="BQ27" s="661"/>
      <c r="BR27" s="661"/>
      <c r="BS27" s="661"/>
      <c r="BT27" s="662"/>
      <c r="BU27" s="16"/>
    </row>
    <row r="28" spans="2:73" s="17" customFormat="1" ht="15.5">
      <c r="B28" s="656"/>
      <c r="C28" s="656"/>
      <c r="D28" s="656"/>
      <c r="E28" s="656"/>
      <c r="F28" s="656"/>
      <c r="G28" s="656"/>
      <c r="H28" s="656"/>
      <c r="I28" s="608"/>
      <c r="J28" s="608"/>
      <c r="K28" s="597"/>
      <c r="L28" s="660"/>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c r="AL28" s="661"/>
      <c r="AM28" s="661"/>
      <c r="AN28" s="661"/>
      <c r="AO28" s="662"/>
      <c r="AP28" s="597"/>
      <c r="AQ28" s="660"/>
      <c r="AR28" s="661"/>
      <c r="AS28" s="661"/>
      <c r="AT28" s="661"/>
      <c r="AU28" s="661"/>
      <c r="AV28" s="661"/>
      <c r="AW28" s="661"/>
      <c r="AX28" s="661"/>
      <c r="AY28" s="661"/>
      <c r="AZ28" s="661"/>
      <c r="BA28" s="661"/>
      <c r="BB28" s="661"/>
      <c r="BC28" s="661"/>
      <c r="BD28" s="661"/>
      <c r="BE28" s="661"/>
      <c r="BF28" s="661"/>
      <c r="BG28" s="661"/>
      <c r="BH28" s="661"/>
      <c r="BI28" s="661"/>
      <c r="BJ28" s="661"/>
      <c r="BK28" s="661"/>
      <c r="BL28" s="661"/>
      <c r="BM28" s="661"/>
      <c r="BN28" s="661"/>
      <c r="BO28" s="661"/>
      <c r="BP28" s="661"/>
      <c r="BQ28" s="661"/>
      <c r="BR28" s="661"/>
      <c r="BS28" s="661"/>
      <c r="BT28" s="662"/>
      <c r="BU28" s="16"/>
    </row>
    <row r="29" spans="2:73" s="17" customFormat="1" ht="16.5" customHeight="1">
      <c r="B29" s="656"/>
      <c r="C29" s="656"/>
      <c r="D29" s="656"/>
      <c r="E29" s="656"/>
      <c r="F29" s="656"/>
      <c r="G29" s="656"/>
      <c r="H29" s="656"/>
      <c r="I29" s="608"/>
      <c r="J29" s="608"/>
      <c r="K29" s="597"/>
      <c r="L29" s="660"/>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L29" s="661"/>
      <c r="AM29" s="661"/>
      <c r="AN29" s="661"/>
      <c r="AO29" s="662"/>
      <c r="AP29" s="597"/>
      <c r="AQ29" s="660"/>
      <c r="AR29" s="661"/>
      <c r="AS29" s="661"/>
      <c r="AT29" s="661"/>
      <c r="AU29" s="661"/>
      <c r="AV29" s="661"/>
      <c r="AW29" s="661"/>
      <c r="AX29" s="661"/>
      <c r="AY29" s="661"/>
      <c r="AZ29" s="661"/>
      <c r="BA29" s="661"/>
      <c r="BB29" s="661"/>
      <c r="BC29" s="661"/>
      <c r="BD29" s="661"/>
      <c r="BE29" s="661"/>
      <c r="BF29" s="661"/>
      <c r="BG29" s="661"/>
      <c r="BH29" s="661"/>
      <c r="BI29" s="661"/>
      <c r="BJ29" s="661"/>
      <c r="BK29" s="661"/>
      <c r="BL29" s="661"/>
      <c r="BM29" s="661"/>
      <c r="BN29" s="661"/>
      <c r="BO29" s="661"/>
      <c r="BP29" s="661"/>
      <c r="BQ29" s="661"/>
      <c r="BR29" s="661"/>
      <c r="BS29" s="661"/>
      <c r="BT29" s="662"/>
      <c r="BU29" s="16"/>
    </row>
    <row r="30" spans="2:73" s="17" customFormat="1" ht="15.5">
      <c r="B30" s="656"/>
      <c r="C30" s="656"/>
      <c r="D30" s="656"/>
      <c r="E30" s="656"/>
      <c r="F30" s="656"/>
      <c r="G30" s="656"/>
      <c r="H30" s="656"/>
      <c r="I30" s="608"/>
      <c r="J30" s="608"/>
      <c r="K30" s="597"/>
      <c r="L30" s="660"/>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L30" s="661"/>
      <c r="AM30" s="661"/>
      <c r="AN30" s="661"/>
      <c r="AO30" s="662"/>
      <c r="AP30" s="597"/>
      <c r="AQ30" s="660"/>
      <c r="AR30" s="661"/>
      <c r="AS30" s="661"/>
      <c r="AT30" s="661"/>
      <c r="AU30" s="661"/>
      <c r="AV30" s="661"/>
      <c r="AW30" s="661"/>
      <c r="AX30" s="661"/>
      <c r="AY30" s="661"/>
      <c r="AZ30" s="661"/>
      <c r="BA30" s="661"/>
      <c r="BB30" s="661"/>
      <c r="BC30" s="661"/>
      <c r="BD30" s="661"/>
      <c r="BE30" s="661"/>
      <c r="BF30" s="661"/>
      <c r="BG30" s="661"/>
      <c r="BH30" s="661"/>
      <c r="BI30" s="661"/>
      <c r="BJ30" s="661"/>
      <c r="BK30" s="661"/>
      <c r="BL30" s="661"/>
      <c r="BM30" s="661"/>
      <c r="BN30" s="661"/>
      <c r="BO30" s="661"/>
      <c r="BP30" s="661"/>
      <c r="BQ30" s="661"/>
      <c r="BR30" s="661"/>
      <c r="BS30" s="661"/>
      <c r="BT30" s="662"/>
      <c r="BU30" s="16"/>
    </row>
    <row r="31" spans="2:73" s="17" customFormat="1" ht="15.5">
      <c r="B31" s="656"/>
      <c r="C31" s="656"/>
      <c r="D31" s="656"/>
      <c r="E31" s="656"/>
      <c r="F31" s="656"/>
      <c r="G31" s="656"/>
      <c r="H31" s="656"/>
      <c r="I31" s="608"/>
      <c r="J31" s="608"/>
      <c r="K31" s="597"/>
      <c r="L31" s="660"/>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2"/>
      <c r="AP31" s="597"/>
      <c r="AQ31" s="660"/>
      <c r="AR31" s="661"/>
      <c r="AS31" s="661"/>
      <c r="AT31" s="661"/>
      <c r="AU31" s="661"/>
      <c r="AV31" s="661"/>
      <c r="AW31" s="661"/>
      <c r="AX31" s="661"/>
      <c r="AY31" s="661"/>
      <c r="AZ31" s="661"/>
      <c r="BA31" s="661"/>
      <c r="BB31" s="661"/>
      <c r="BC31" s="661"/>
      <c r="BD31" s="661"/>
      <c r="BE31" s="661"/>
      <c r="BF31" s="661"/>
      <c r="BG31" s="661"/>
      <c r="BH31" s="661"/>
      <c r="BI31" s="661"/>
      <c r="BJ31" s="661"/>
      <c r="BK31" s="661"/>
      <c r="BL31" s="661"/>
      <c r="BM31" s="661"/>
      <c r="BN31" s="661"/>
      <c r="BO31" s="661"/>
      <c r="BP31" s="661"/>
      <c r="BQ31" s="661"/>
      <c r="BR31" s="661"/>
      <c r="BS31" s="661"/>
      <c r="BT31" s="662"/>
      <c r="BU31" s="16"/>
    </row>
    <row r="32" spans="2:73" s="17" customFormat="1" ht="15.5">
      <c r="B32" s="656"/>
      <c r="C32" s="656"/>
      <c r="D32" s="656"/>
      <c r="E32" s="656"/>
      <c r="F32" s="656"/>
      <c r="G32" s="656"/>
      <c r="H32" s="656"/>
      <c r="I32" s="608"/>
      <c r="J32" s="608"/>
      <c r="K32" s="597"/>
      <c r="L32" s="660"/>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L32" s="661"/>
      <c r="AM32" s="661"/>
      <c r="AN32" s="661"/>
      <c r="AO32" s="662"/>
      <c r="AP32" s="597"/>
      <c r="AQ32" s="660"/>
      <c r="AR32" s="661"/>
      <c r="AS32" s="661"/>
      <c r="AT32" s="661"/>
      <c r="AU32" s="661"/>
      <c r="AV32" s="661"/>
      <c r="AW32" s="661"/>
      <c r="AX32" s="661"/>
      <c r="AY32" s="661"/>
      <c r="AZ32" s="661"/>
      <c r="BA32" s="661"/>
      <c r="BB32" s="661"/>
      <c r="BC32" s="661"/>
      <c r="BD32" s="661"/>
      <c r="BE32" s="661"/>
      <c r="BF32" s="661"/>
      <c r="BG32" s="661"/>
      <c r="BH32" s="661"/>
      <c r="BI32" s="661"/>
      <c r="BJ32" s="661"/>
      <c r="BK32" s="661"/>
      <c r="BL32" s="661"/>
      <c r="BM32" s="661"/>
      <c r="BN32" s="661"/>
      <c r="BO32" s="661"/>
      <c r="BP32" s="661"/>
      <c r="BQ32" s="661"/>
      <c r="BR32" s="661"/>
      <c r="BS32" s="661"/>
      <c r="BT32" s="662"/>
      <c r="BU32" s="16"/>
    </row>
    <row r="33" spans="2:73" s="17" customFormat="1" ht="15.5">
      <c r="B33" s="656"/>
      <c r="C33" s="656"/>
      <c r="D33" s="656"/>
      <c r="E33" s="656"/>
      <c r="F33" s="656"/>
      <c r="G33" s="656"/>
      <c r="H33" s="656"/>
      <c r="I33" s="608"/>
      <c r="J33" s="608"/>
      <c r="K33" s="597"/>
      <c r="L33" s="660"/>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661"/>
      <c r="AL33" s="661"/>
      <c r="AM33" s="661"/>
      <c r="AN33" s="661"/>
      <c r="AO33" s="662"/>
      <c r="AP33" s="597"/>
      <c r="AQ33" s="660"/>
      <c r="AR33" s="661"/>
      <c r="AS33" s="661"/>
      <c r="AT33" s="661"/>
      <c r="AU33" s="661"/>
      <c r="AV33" s="661"/>
      <c r="AW33" s="661"/>
      <c r="AX33" s="661"/>
      <c r="AY33" s="661"/>
      <c r="AZ33" s="661"/>
      <c r="BA33" s="661"/>
      <c r="BB33" s="661"/>
      <c r="BC33" s="661"/>
      <c r="BD33" s="661"/>
      <c r="BE33" s="661"/>
      <c r="BF33" s="661"/>
      <c r="BG33" s="661"/>
      <c r="BH33" s="661"/>
      <c r="BI33" s="661"/>
      <c r="BJ33" s="661"/>
      <c r="BK33" s="661"/>
      <c r="BL33" s="661"/>
      <c r="BM33" s="661"/>
      <c r="BN33" s="661"/>
      <c r="BO33" s="661"/>
      <c r="BP33" s="661"/>
      <c r="BQ33" s="661"/>
      <c r="BR33" s="661"/>
      <c r="BS33" s="661"/>
      <c r="BT33" s="662"/>
      <c r="BU33" s="16"/>
    </row>
    <row r="34" spans="2:73" s="17" customFormat="1" ht="15.5">
      <c r="B34" s="656"/>
      <c r="C34" s="656"/>
      <c r="D34" s="656"/>
      <c r="E34" s="656"/>
      <c r="F34" s="656"/>
      <c r="G34" s="656"/>
      <c r="H34" s="656"/>
      <c r="I34" s="608"/>
      <c r="J34" s="608"/>
      <c r="K34" s="597"/>
      <c r="L34" s="660"/>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c r="AL34" s="661"/>
      <c r="AM34" s="661"/>
      <c r="AN34" s="661"/>
      <c r="AO34" s="662"/>
      <c r="AP34" s="597"/>
      <c r="AQ34" s="660"/>
      <c r="AR34" s="661"/>
      <c r="AS34" s="661"/>
      <c r="AT34" s="661"/>
      <c r="AU34" s="661"/>
      <c r="AV34" s="661"/>
      <c r="AW34" s="661"/>
      <c r="AX34" s="661"/>
      <c r="AY34" s="661"/>
      <c r="AZ34" s="661"/>
      <c r="BA34" s="661"/>
      <c r="BB34" s="661"/>
      <c r="BC34" s="661"/>
      <c r="BD34" s="661"/>
      <c r="BE34" s="661"/>
      <c r="BF34" s="661"/>
      <c r="BG34" s="661"/>
      <c r="BH34" s="661"/>
      <c r="BI34" s="661"/>
      <c r="BJ34" s="661"/>
      <c r="BK34" s="661"/>
      <c r="BL34" s="661"/>
      <c r="BM34" s="661"/>
      <c r="BN34" s="661"/>
      <c r="BO34" s="661"/>
      <c r="BP34" s="661"/>
      <c r="BQ34" s="661"/>
      <c r="BR34" s="661"/>
      <c r="BS34" s="661"/>
      <c r="BT34" s="662"/>
      <c r="BU34" s="16"/>
    </row>
    <row r="35" spans="2:73" s="17" customFormat="1" ht="15.5">
      <c r="B35" s="656"/>
      <c r="C35" s="656"/>
      <c r="D35" s="656"/>
      <c r="E35" s="656"/>
      <c r="F35" s="656"/>
      <c r="G35" s="656"/>
      <c r="H35" s="656"/>
      <c r="I35" s="608"/>
      <c r="J35" s="608"/>
      <c r="K35" s="597"/>
      <c r="L35" s="660"/>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L35" s="661"/>
      <c r="AM35" s="661"/>
      <c r="AN35" s="661"/>
      <c r="AO35" s="662"/>
      <c r="AP35" s="597"/>
      <c r="AQ35" s="660"/>
      <c r="AR35" s="661"/>
      <c r="AS35" s="661"/>
      <c r="AT35" s="661"/>
      <c r="AU35" s="661"/>
      <c r="AV35" s="661"/>
      <c r="AW35" s="661"/>
      <c r="AX35" s="661"/>
      <c r="AY35" s="661"/>
      <c r="AZ35" s="661"/>
      <c r="BA35" s="661"/>
      <c r="BB35" s="661"/>
      <c r="BC35" s="661"/>
      <c r="BD35" s="661"/>
      <c r="BE35" s="661"/>
      <c r="BF35" s="661"/>
      <c r="BG35" s="661"/>
      <c r="BH35" s="661"/>
      <c r="BI35" s="661"/>
      <c r="BJ35" s="661"/>
      <c r="BK35" s="661"/>
      <c r="BL35" s="661"/>
      <c r="BM35" s="661"/>
      <c r="BN35" s="661"/>
      <c r="BO35" s="661"/>
      <c r="BP35" s="661"/>
      <c r="BQ35" s="661"/>
      <c r="BR35" s="661"/>
      <c r="BS35" s="661"/>
      <c r="BT35" s="662"/>
      <c r="BU35" s="16"/>
    </row>
    <row r="36" spans="2:73" s="17" customFormat="1" ht="15.5">
      <c r="B36" s="656"/>
      <c r="C36" s="656"/>
      <c r="D36" s="656"/>
      <c r="E36" s="656"/>
      <c r="F36" s="656"/>
      <c r="G36" s="656"/>
      <c r="H36" s="656"/>
      <c r="I36" s="608"/>
      <c r="J36" s="608"/>
      <c r="K36" s="597"/>
      <c r="L36" s="660"/>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L36" s="661"/>
      <c r="AM36" s="661"/>
      <c r="AN36" s="661"/>
      <c r="AO36" s="662"/>
      <c r="AP36" s="597"/>
      <c r="AQ36" s="660"/>
      <c r="AR36" s="661"/>
      <c r="AS36" s="661"/>
      <c r="AT36" s="661"/>
      <c r="AU36" s="661"/>
      <c r="AV36" s="661"/>
      <c r="AW36" s="661"/>
      <c r="AX36" s="661"/>
      <c r="AY36" s="661"/>
      <c r="AZ36" s="661"/>
      <c r="BA36" s="661"/>
      <c r="BB36" s="661"/>
      <c r="BC36" s="661"/>
      <c r="BD36" s="661"/>
      <c r="BE36" s="661"/>
      <c r="BF36" s="661"/>
      <c r="BG36" s="661"/>
      <c r="BH36" s="661"/>
      <c r="BI36" s="661"/>
      <c r="BJ36" s="661"/>
      <c r="BK36" s="661"/>
      <c r="BL36" s="661"/>
      <c r="BM36" s="661"/>
      <c r="BN36" s="661"/>
      <c r="BO36" s="661"/>
      <c r="BP36" s="661"/>
      <c r="BQ36" s="661"/>
      <c r="BR36" s="661"/>
      <c r="BS36" s="661"/>
      <c r="BT36" s="662"/>
      <c r="BU36" s="16"/>
    </row>
    <row r="37" spans="2:73" s="17" customFormat="1" ht="15.5">
      <c r="B37" s="656"/>
      <c r="C37" s="656"/>
      <c r="D37" s="656"/>
      <c r="E37" s="656"/>
      <c r="F37" s="656"/>
      <c r="G37" s="656"/>
      <c r="H37" s="656"/>
      <c r="I37" s="608"/>
      <c r="J37" s="608"/>
      <c r="K37" s="597"/>
      <c r="L37" s="660"/>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2"/>
      <c r="AP37" s="597"/>
      <c r="AQ37" s="660"/>
      <c r="AR37" s="661"/>
      <c r="AS37" s="661"/>
      <c r="AT37" s="661"/>
      <c r="AU37" s="661"/>
      <c r="AV37" s="661"/>
      <c r="AW37" s="661"/>
      <c r="AX37" s="661"/>
      <c r="AY37" s="661"/>
      <c r="AZ37" s="661"/>
      <c r="BA37" s="661"/>
      <c r="BB37" s="661"/>
      <c r="BC37" s="661"/>
      <c r="BD37" s="661"/>
      <c r="BE37" s="661"/>
      <c r="BF37" s="661"/>
      <c r="BG37" s="661"/>
      <c r="BH37" s="661"/>
      <c r="BI37" s="661"/>
      <c r="BJ37" s="661"/>
      <c r="BK37" s="661"/>
      <c r="BL37" s="661"/>
      <c r="BM37" s="661"/>
      <c r="BN37" s="661"/>
      <c r="BO37" s="661"/>
      <c r="BP37" s="661"/>
      <c r="BQ37" s="661"/>
      <c r="BR37" s="661"/>
      <c r="BS37" s="661"/>
      <c r="BT37" s="662"/>
      <c r="BU37" s="16"/>
    </row>
    <row r="38" spans="2:73" s="17" customFormat="1" ht="15.5">
      <c r="B38" s="656"/>
      <c r="C38" s="656"/>
      <c r="D38" s="656"/>
      <c r="E38" s="656"/>
      <c r="F38" s="656"/>
      <c r="G38" s="656"/>
      <c r="H38" s="656"/>
      <c r="I38" s="608"/>
      <c r="J38" s="608"/>
      <c r="K38" s="597"/>
      <c r="L38" s="660"/>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2"/>
      <c r="AP38" s="597"/>
      <c r="AQ38" s="660"/>
      <c r="AR38" s="661"/>
      <c r="AS38" s="661"/>
      <c r="AT38" s="661"/>
      <c r="AU38" s="661"/>
      <c r="AV38" s="661"/>
      <c r="AW38" s="661"/>
      <c r="AX38" s="661"/>
      <c r="AY38" s="661"/>
      <c r="AZ38" s="661"/>
      <c r="BA38" s="661"/>
      <c r="BB38" s="661"/>
      <c r="BC38" s="661"/>
      <c r="BD38" s="661"/>
      <c r="BE38" s="661"/>
      <c r="BF38" s="661"/>
      <c r="BG38" s="661"/>
      <c r="BH38" s="661"/>
      <c r="BI38" s="661"/>
      <c r="BJ38" s="661"/>
      <c r="BK38" s="661"/>
      <c r="BL38" s="661"/>
      <c r="BM38" s="661"/>
      <c r="BN38" s="661"/>
      <c r="BO38" s="661"/>
      <c r="BP38" s="661"/>
      <c r="BQ38" s="661"/>
      <c r="BR38" s="661"/>
      <c r="BS38" s="661"/>
      <c r="BT38" s="662"/>
      <c r="BU38" s="16"/>
    </row>
    <row r="39" spans="2:73" s="17" customFormat="1" ht="15.5">
      <c r="B39" s="656"/>
      <c r="C39" s="656"/>
      <c r="D39" s="656"/>
      <c r="E39" s="656"/>
      <c r="F39" s="656"/>
      <c r="G39" s="656"/>
      <c r="H39" s="656"/>
      <c r="I39" s="608"/>
      <c r="J39" s="608"/>
      <c r="K39" s="597"/>
      <c r="L39" s="660"/>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2"/>
      <c r="AP39" s="597"/>
      <c r="AQ39" s="660"/>
      <c r="AR39" s="661"/>
      <c r="AS39" s="661"/>
      <c r="AT39" s="661"/>
      <c r="AU39" s="661"/>
      <c r="AV39" s="661"/>
      <c r="AW39" s="661"/>
      <c r="AX39" s="661"/>
      <c r="AY39" s="661"/>
      <c r="AZ39" s="661"/>
      <c r="BA39" s="661"/>
      <c r="BB39" s="661"/>
      <c r="BC39" s="661"/>
      <c r="BD39" s="661"/>
      <c r="BE39" s="661"/>
      <c r="BF39" s="661"/>
      <c r="BG39" s="661"/>
      <c r="BH39" s="661"/>
      <c r="BI39" s="661"/>
      <c r="BJ39" s="661"/>
      <c r="BK39" s="661"/>
      <c r="BL39" s="661"/>
      <c r="BM39" s="661"/>
      <c r="BN39" s="661"/>
      <c r="BO39" s="661"/>
      <c r="BP39" s="661"/>
      <c r="BQ39" s="661"/>
      <c r="BR39" s="661"/>
      <c r="BS39" s="661"/>
      <c r="BT39" s="662"/>
      <c r="BU39" s="16"/>
    </row>
    <row r="40" spans="2:73" s="17" customFormat="1" ht="15.5">
      <c r="B40" s="656"/>
      <c r="C40" s="656"/>
      <c r="D40" s="656"/>
      <c r="E40" s="656"/>
      <c r="F40" s="656"/>
      <c r="G40" s="656"/>
      <c r="H40" s="656"/>
      <c r="I40" s="608"/>
      <c r="J40" s="608"/>
      <c r="K40" s="597"/>
      <c r="L40" s="660"/>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2"/>
      <c r="AP40" s="597"/>
      <c r="AQ40" s="660"/>
      <c r="AR40" s="661"/>
      <c r="AS40" s="661"/>
      <c r="AT40" s="661"/>
      <c r="AU40" s="661"/>
      <c r="AV40" s="661"/>
      <c r="AW40" s="661"/>
      <c r="AX40" s="661"/>
      <c r="AY40" s="661"/>
      <c r="AZ40" s="661"/>
      <c r="BA40" s="661"/>
      <c r="BB40" s="661"/>
      <c r="BC40" s="661"/>
      <c r="BD40" s="661"/>
      <c r="BE40" s="661"/>
      <c r="BF40" s="661"/>
      <c r="BG40" s="661"/>
      <c r="BH40" s="661"/>
      <c r="BI40" s="661"/>
      <c r="BJ40" s="661"/>
      <c r="BK40" s="661"/>
      <c r="BL40" s="661"/>
      <c r="BM40" s="661"/>
      <c r="BN40" s="661"/>
      <c r="BO40" s="661"/>
      <c r="BP40" s="661"/>
      <c r="BQ40" s="661"/>
      <c r="BR40" s="661"/>
      <c r="BS40" s="661"/>
      <c r="BT40" s="662"/>
      <c r="BU40" s="16"/>
    </row>
    <row r="41" spans="2:73" s="17" customFormat="1" ht="15.5">
      <c r="B41" s="656"/>
      <c r="C41" s="656"/>
      <c r="D41" s="656"/>
      <c r="E41" s="656"/>
      <c r="F41" s="656"/>
      <c r="G41" s="656"/>
      <c r="H41" s="656"/>
      <c r="I41" s="608"/>
      <c r="J41" s="608"/>
      <c r="K41" s="597"/>
      <c r="L41" s="660"/>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2"/>
      <c r="AP41" s="597"/>
      <c r="AQ41" s="660"/>
      <c r="AR41" s="661"/>
      <c r="AS41" s="661"/>
      <c r="AT41" s="661"/>
      <c r="AU41" s="661"/>
      <c r="AV41" s="661"/>
      <c r="AW41" s="661"/>
      <c r="AX41" s="661"/>
      <c r="AY41" s="661"/>
      <c r="AZ41" s="661"/>
      <c r="BA41" s="661"/>
      <c r="BB41" s="661"/>
      <c r="BC41" s="661"/>
      <c r="BD41" s="661"/>
      <c r="BE41" s="661"/>
      <c r="BF41" s="661"/>
      <c r="BG41" s="661"/>
      <c r="BH41" s="661"/>
      <c r="BI41" s="661"/>
      <c r="BJ41" s="661"/>
      <c r="BK41" s="661"/>
      <c r="BL41" s="661"/>
      <c r="BM41" s="661"/>
      <c r="BN41" s="661"/>
      <c r="BO41" s="661"/>
      <c r="BP41" s="661"/>
      <c r="BQ41" s="661"/>
      <c r="BR41" s="661"/>
      <c r="BS41" s="661"/>
      <c r="BT41" s="662"/>
      <c r="BU41" s="16"/>
    </row>
    <row r="42" spans="2:73" s="17" customFormat="1" ht="15.5">
      <c r="B42" s="656"/>
      <c r="C42" s="656"/>
      <c r="D42" s="656"/>
      <c r="E42" s="656"/>
      <c r="F42" s="656"/>
      <c r="G42" s="656"/>
      <c r="H42" s="656"/>
      <c r="I42" s="608"/>
      <c r="J42" s="608"/>
      <c r="K42" s="597"/>
      <c r="L42" s="660"/>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c r="AN42" s="661"/>
      <c r="AO42" s="662"/>
      <c r="AP42" s="597"/>
      <c r="AQ42" s="660"/>
      <c r="AR42" s="661"/>
      <c r="AS42" s="661"/>
      <c r="AT42" s="661"/>
      <c r="AU42" s="661"/>
      <c r="AV42" s="661"/>
      <c r="AW42" s="661"/>
      <c r="AX42" s="661"/>
      <c r="AY42" s="661"/>
      <c r="AZ42" s="661"/>
      <c r="BA42" s="661"/>
      <c r="BB42" s="661"/>
      <c r="BC42" s="661"/>
      <c r="BD42" s="661"/>
      <c r="BE42" s="661"/>
      <c r="BF42" s="661"/>
      <c r="BG42" s="661"/>
      <c r="BH42" s="661"/>
      <c r="BI42" s="661"/>
      <c r="BJ42" s="661"/>
      <c r="BK42" s="661"/>
      <c r="BL42" s="661"/>
      <c r="BM42" s="661"/>
      <c r="BN42" s="661"/>
      <c r="BO42" s="661"/>
      <c r="BP42" s="661"/>
      <c r="BQ42" s="661"/>
      <c r="BR42" s="661"/>
      <c r="BS42" s="661"/>
      <c r="BT42" s="662"/>
      <c r="BU42" s="16"/>
    </row>
    <row r="43" spans="2:73" s="17" customFormat="1" ht="15.5">
      <c r="B43" s="656"/>
      <c r="C43" s="656"/>
      <c r="D43" s="656"/>
      <c r="E43" s="656"/>
      <c r="F43" s="656"/>
      <c r="G43" s="656"/>
      <c r="H43" s="656"/>
      <c r="I43" s="608"/>
      <c r="J43" s="608"/>
      <c r="K43" s="597"/>
      <c r="L43" s="660"/>
      <c r="M43" s="661"/>
      <c r="N43" s="661"/>
      <c r="O43" s="661"/>
      <c r="P43" s="661"/>
      <c r="Q43" s="661"/>
      <c r="R43" s="661"/>
      <c r="S43" s="661"/>
      <c r="T43" s="661"/>
      <c r="U43" s="661"/>
      <c r="V43" s="661"/>
      <c r="W43" s="661"/>
      <c r="X43" s="661"/>
      <c r="Y43" s="661"/>
      <c r="Z43" s="661"/>
      <c r="AA43" s="661"/>
      <c r="AB43" s="661"/>
      <c r="AC43" s="661"/>
      <c r="AD43" s="661"/>
      <c r="AE43" s="661"/>
      <c r="AF43" s="661"/>
      <c r="AG43" s="661"/>
      <c r="AH43" s="661"/>
      <c r="AI43" s="661"/>
      <c r="AJ43" s="661"/>
      <c r="AK43" s="661"/>
      <c r="AL43" s="661"/>
      <c r="AM43" s="661"/>
      <c r="AN43" s="661"/>
      <c r="AO43" s="662"/>
      <c r="AP43" s="597"/>
      <c r="AQ43" s="660"/>
      <c r="AR43" s="661"/>
      <c r="AS43" s="661"/>
      <c r="AT43" s="661"/>
      <c r="AU43" s="661"/>
      <c r="AV43" s="661"/>
      <c r="AW43" s="661"/>
      <c r="AX43" s="661"/>
      <c r="AY43" s="661"/>
      <c r="AZ43" s="661"/>
      <c r="BA43" s="661"/>
      <c r="BB43" s="661"/>
      <c r="BC43" s="661"/>
      <c r="BD43" s="661"/>
      <c r="BE43" s="661"/>
      <c r="BF43" s="661"/>
      <c r="BG43" s="661"/>
      <c r="BH43" s="661"/>
      <c r="BI43" s="661"/>
      <c r="BJ43" s="661"/>
      <c r="BK43" s="661"/>
      <c r="BL43" s="661"/>
      <c r="BM43" s="661"/>
      <c r="BN43" s="661"/>
      <c r="BO43" s="661"/>
      <c r="BP43" s="661"/>
      <c r="BQ43" s="661"/>
      <c r="BR43" s="661"/>
      <c r="BS43" s="661"/>
      <c r="BT43" s="662"/>
      <c r="BU43" s="16"/>
    </row>
    <row r="44" spans="2:73" s="17" customFormat="1" ht="15.5">
      <c r="B44" s="656"/>
      <c r="C44" s="656"/>
      <c r="D44" s="656"/>
      <c r="E44" s="656"/>
      <c r="F44" s="656"/>
      <c r="G44" s="656"/>
      <c r="H44" s="656"/>
      <c r="I44" s="608"/>
      <c r="J44" s="608"/>
      <c r="K44" s="597"/>
      <c r="L44" s="660"/>
      <c r="M44" s="661"/>
      <c r="N44" s="661"/>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1"/>
      <c r="AN44" s="661"/>
      <c r="AO44" s="662"/>
      <c r="AP44" s="597"/>
      <c r="AQ44" s="660"/>
      <c r="AR44" s="661"/>
      <c r="AS44" s="661"/>
      <c r="AT44" s="661"/>
      <c r="AU44" s="661"/>
      <c r="AV44" s="661"/>
      <c r="AW44" s="661"/>
      <c r="AX44" s="661"/>
      <c r="AY44" s="661"/>
      <c r="AZ44" s="661"/>
      <c r="BA44" s="661"/>
      <c r="BB44" s="661"/>
      <c r="BC44" s="661"/>
      <c r="BD44" s="661"/>
      <c r="BE44" s="661"/>
      <c r="BF44" s="661"/>
      <c r="BG44" s="661"/>
      <c r="BH44" s="661"/>
      <c r="BI44" s="661"/>
      <c r="BJ44" s="661"/>
      <c r="BK44" s="661"/>
      <c r="BL44" s="661"/>
      <c r="BM44" s="661"/>
      <c r="BN44" s="661"/>
      <c r="BO44" s="661"/>
      <c r="BP44" s="661"/>
      <c r="BQ44" s="661"/>
      <c r="BR44" s="661"/>
      <c r="BS44" s="661"/>
      <c r="BT44" s="662"/>
      <c r="BU44" s="16"/>
    </row>
    <row r="45" spans="2:73" s="17" customFormat="1" ht="15.5">
      <c r="B45" s="656"/>
      <c r="C45" s="656"/>
      <c r="D45" s="656"/>
      <c r="E45" s="656"/>
      <c r="F45" s="656"/>
      <c r="G45" s="656"/>
      <c r="H45" s="656"/>
      <c r="I45" s="608"/>
      <c r="J45" s="608"/>
      <c r="K45" s="597"/>
      <c r="L45" s="660"/>
      <c r="M45" s="661"/>
      <c r="N45" s="661"/>
      <c r="O45" s="661"/>
      <c r="P45" s="661"/>
      <c r="Q45" s="661"/>
      <c r="R45" s="661"/>
      <c r="S45" s="661"/>
      <c r="T45" s="661"/>
      <c r="U45" s="661"/>
      <c r="V45" s="661"/>
      <c r="W45" s="661"/>
      <c r="X45" s="661"/>
      <c r="Y45" s="661"/>
      <c r="Z45" s="661"/>
      <c r="AA45" s="661"/>
      <c r="AB45" s="661"/>
      <c r="AC45" s="661"/>
      <c r="AD45" s="661"/>
      <c r="AE45" s="661"/>
      <c r="AF45" s="661"/>
      <c r="AG45" s="661"/>
      <c r="AH45" s="661"/>
      <c r="AI45" s="661"/>
      <c r="AJ45" s="661"/>
      <c r="AK45" s="661"/>
      <c r="AL45" s="661"/>
      <c r="AM45" s="661"/>
      <c r="AN45" s="661"/>
      <c r="AO45" s="662"/>
      <c r="AP45" s="597"/>
      <c r="AQ45" s="660"/>
      <c r="AR45" s="661"/>
      <c r="AS45" s="661"/>
      <c r="AT45" s="661"/>
      <c r="AU45" s="661"/>
      <c r="AV45" s="661"/>
      <c r="AW45" s="661"/>
      <c r="AX45" s="661"/>
      <c r="AY45" s="661"/>
      <c r="AZ45" s="661"/>
      <c r="BA45" s="661"/>
      <c r="BB45" s="661"/>
      <c r="BC45" s="661"/>
      <c r="BD45" s="661"/>
      <c r="BE45" s="661"/>
      <c r="BF45" s="661"/>
      <c r="BG45" s="661"/>
      <c r="BH45" s="661"/>
      <c r="BI45" s="661"/>
      <c r="BJ45" s="661"/>
      <c r="BK45" s="661"/>
      <c r="BL45" s="661"/>
      <c r="BM45" s="661"/>
      <c r="BN45" s="661"/>
      <c r="BO45" s="661"/>
      <c r="BP45" s="661"/>
      <c r="BQ45" s="661"/>
      <c r="BR45" s="661"/>
      <c r="BS45" s="661"/>
      <c r="BT45" s="662"/>
      <c r="BU45" s="16"/>
    </row>
    <row r="46" spans="2:73" s="17" customFormat="1" ht="15.5">
      <c r="B46" s="656"/>
      <c r="C46" s="656"/>
      <c r="D46" s="656"/>
      <c r="E46" s="656"/>
      <c r="F46" s="656"/>
      <c r="G46" s="656"/>
      <c r="H46" s="656"/>
      <c r="I46" s="608"/>
      <c r="J46" s="608"/>
      <c r="K46" s="597"/>
      <c r="L46" s="660"/>
      <c r="M46" s="661"/>
      <c r="N46" s="661"/>
      <c r="O46" s="661"/>
      <c r="P46" s="661"/>
      <c r="Q46" s="661"/>
      <c r="R46" s="661"/>
      <c r="S46" s="661"/>
      <c r="T46" s="661"/>
      <c r="U46" s="661"/>
      <c r="V46" s="661"/>
      <c r="W46" s="661"/>
      <c r="X46" s="661"/>
      <c r="Y46" s="661"/>
      <c r="Z46" s="661"/>
      <c r="AA46" s="661"/>
      <c r="AB46" s="661"/>
      <c r="AC46" s="661"/>
      <c r="AD46" s="661"/>
      <c r="AE46" s="661"/>
      <c r="AF46" s="661"/>
      <c r="AG46" s="661"/>
      <c r="AH46" s="661"/>
      <c r="AI46" s="661"/>
      <c r="AJ46" s="661"/>
      <c r="AK46" s="661"/>
      <c r="AL46" s="661"/>
      <c r="AM46" s="661"/>
      <c r="AN46" s="661"/>
      <c r="AO46" s="662"/>
      <c r="AP46" s="597"/>
      <c r="AQ46" s="660"/>
      <c r="AR46" s="661"/>
      <c r="AS46" s="661"/>
      <c r="AT46" s="661"/>
      <c r="AU46" s="661"/>
      <c r="AV46" s="661"/>
      <c r="AW46" s="661"/>
      <c r="AX46" s="661"/>
      <c r="AY46" s="661"/>
      <c r="AZ46" s="661"/>
      <c r="BA46" s="661"/>
      <c r="BB46" s="661"/>
      <c r="BC46" s="661"/>
      <c r="BD46" s="661"/>
      <c r="BE46" s="661"/>
      <c r="BF46" s="661"/>
      <c r="BG46" s="661"/>
      <c r="BH46" s="661"/>
      <c r="BI46" s="661"/>
      <c r="BJ46" s="661"/>
      <c r="BK46" s="661"/>
      <c r="BL46" s="661"/>
      <c r="BM46" s="661"/>
      <c r="BN46" s="661"/>
      <c r="BO46" s="661"/>
      <c r="BP46" s="661"/>
      <c r="BQ46" s="661"/>
      <c r="BR46" s="661"/>
      <c r="BS46" s="661"/>
      <c r="BT46" s="662"/>
      <c r="BU46" s="16"/>
    </row>
    <row r="47" spans="2:73" s="17" customFormat="1" ht="15.5">
      <c r="B47" s="656"/>
      <c r="C47" s="656"/>
      <c r="D47" s="656"/>
      <c r="E47" s="656"/>
      <c r="F47" s="656"/>
      <c r="G47" s="656"/>
      <c r="H47" s="656"/>
      <c r="I47" s="608"/>
      <c r="J47" s="608"/>
      <c r="K47" s="597"/>
      <c r="L47" s="660"/>
      <c r="M47" s="661"/>
      <c r="N47" s="661"/>
      <c r="O47" s="661"/>
      <c r="P47" s="661"/>
      <c r="Q47" s="661"/>
      <c r="R47" s="661"/>
      <c r="S47" s="661"/>
      <c r="T47" s="661"/>
      <c r="U47" s="661"/>
      <c r="V47" s="661"/>
      <c r="W47" s="661"/>
      <c r="X47" s="661"/>
      <c r="Y47" s="661"/>
      <c r="Z47" s="661"/>
      <c r="AA47" s="661"/>
      <c r="AB47" s="661"/>
      <c r="AC47" s="661"/>
      <c r="AD47" s="661"/>
      <c r="AE47" s="661"/>
      <c r="AF47" s="661"/>
      <c r="AG47" s="661"/>
      <c r="AH47" s="661"/>
      <c r="AI47" s="661"/>
      <c r="AJ47" s="661"/>
      <c r="AK47" s="661"/>
      <c r="AL47" s="661"/>
      <c r="AM47" s="661"/>
      <c r="AN47" s="661"/>
      <c r="AO47" s="662"/>
      <c r="AP47" s="597"/>
      <c r="AQ47" s="660"/>
      <c r="AR47" s="661"/>
      <c r="AS47" s="661"/>
      <c r="AT47" s="661"/>
      <c r="AU47" s="661"/>
      <c r="AV47" s="661"/>
      <c r="AW47" s="661"/>
      <c r="AX47" s="661"/>
      <c r="AY47" s="661"/>
      <c r="AZ47" s="661"/>
      <c r="BA47" s="661"/>
      <c r="BB47" s="661"/>
      <c r="BC47" s="661"/>
      <c r="BD47" s="661"/>
      <c r="BE47" s="661"/>
      <c r="BF47" s="661"/>
      <c r="BG47" s="661"/>
      <c r="BH47" s="661"/>
      <c r="BI47" s="661"/>
      <c r="BJ47" s="661"/>
      <c r="BK47" s="661"/>
      <c r="BL47" s="661"/>
      <c r="BM47" s="661"/>
      <c r="BN47" s="661"/>
      <c r="BO47" s="661"/>
      <c r="BP47" s="661"/>
      <c r="BQ47" s="661"/>
      <c r="BR47" s="661"/>
      <c r="BS47" s="661"/>
      <c r="BT47" s="662"/>
      <c r="BU47" s="16"/>
    </row>
    <row r="48" spans="2:73" s="17" customFormat="1" ht="15.5">
      <c r="B48" s="656"/>
      <c r="C48" s="656"/>
      <c r="D48" s="656"/>
      <c r="E48" s="656"/>
      <c r="F48" s="656"/>
      <c r="G48" s="656"/>
      <c r="H48" s="656"/>
      <c r="I48" s="608"/>
      <c r="J48" s="608"/>
      <c r="K48" s="597"/>
      <c r="L48" s="660"/>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1"/>
      <c r="AM48" s="661"/>
      <c r="AN48" s="661"/>
      <c r="AO48" s="662"/>
      <c r="AP48" s="597"/>
      <c r="AQ48" s="660"/>
      <c r="AR48" s="661"/>
      <c r="AS48" s="661"/>
      <c r="AT48" s="661"/>
      <c r="AU48" s="661"/>
      <c r="AV48" s="661"/>
      <c r="AW48" s="661"/>
      <c r="AX48" s="661"/>
      <c r="AY48" s="661"/>
      <c r="AZ48" s="661"/>
      <c r="BA48" s="661"/>
      <c r="BB48" s="661"/>
      <c r="BC48" s="661"/>
      <c r="BD48" s="661"/>
      <c r="BE48" s="661"/>
      <c r="BF48" s="661"/>
      <c r="BG48" s="661"/>
      <c r="BH48" s="661"/>
      <c r="BI48" s="661"/>
      <c r="BJ48" s="661"/>
      <c r="BK48" s="661"/>
      <c r="BL48" s="661"/>
      <c r="BM48" s="661"/>
      <c r="BN48" s="661"/>
      <c r="BO48" s="661"/>
      <c r="BP48" s="661"/>
      <c r="BQ48" s="661"/>
      <c r="BR48" s="661"/>
      <c r="BS48" s="661"/>
      <c r="BT48" s="662"/>
      <c r="BU48" s="16"/>
    </row>
    <row r="49" spans="2:73" s="17" customFormat="1" ht="15.5">
      <c r="B49" s="656"/>
      <c r="C49" s="656"/>
      <c r="D49" s="656"/>
      <c r="E49" s="656"/>
      <c r="F49" s="656"/>
      <c r="G49" s="656"/>
      <c r="H49" s="656"/>
      <c r="I49" s="608"/>
      <c r="J49" s="608"/>
      <c r="K49" s="597"/>
      <c r="L49" s="660"/>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661"/>
      <c r="AM49" s="661"/>
      <c r="AN49" s="661"/>
      <c r="AO49" s="662"/>
      <c r="AP49" s="597"/>
      <c r="AQ49" s="660"/>
      <c r="AR49" s="661"/>
      <c r="AS49" s="661"/>
      <c r="AT49" s="661"/>
      <c r="AU49" s="661"/>
      <c r="AV49" s="661"/>
      <c r="AW49" s="661"/>
      <c r="AX49" s="661"/>
      <c r="AY49" s="661"/>
      <c r="AZ49" s="661"/>
      <c r="BA49" s="661"/>
      <c r="BB49" s="661"/>
      <c r="BC49" s="661"/>
      <c r="BD49" s="661"/>
      <c r="BE49" s="661"/>
      <c r="BF49" s="661"/>
      <c r="BG49" s="661"/>
      <c r="BH49" s="661"/>
      <c r="BI49" s="661"/>
      <c r="BJ49" s="661"/>
      <c r="BK49" s="661"/>
      <c r="BL49" s="661"/>
      <c r="BM49" s="661"/>
      <c r="BN49" s="661"/>
      <c r="BO49" s="661"/>
      <c r="BP49" s="661"/>
      <c r="BQ49" s="661"/>
      <c r="BR49" s="661"/>
      <c r="BS49" s="661"/>
      <c r="BT49" s="662"/>
      <c r="BU49" s="16"/>
    </row>
    <row r="50" spans="2:73" s="17" customFormat="1" ht="15.5">
      <c r="B50" s="656"/>
      <c r="C50" s="656"/>
      <c r="D50" s="656"/>
      <c r="E50" s="656"/>
      <c r="F50" s="656"/>
      <c r="G50" s="656"/>
      <c r="H50" s="656"/>
      <c r="I50" s="608"/>
      <c r="J50" s="608"/>
      <c r="K50" s="597"/>
      <c r="L50" s="660"/>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L50" s="661"/>
      <c r="AM50" s="661"/>
      <c r="AN50" s="661"/>
      <c r="AO50" s="662"/>
      <c r="AP50" s="597"/>
      <c r="AQ50" s="660"/>
      <c r="AR50" s="661"/>
      <c r="AS50" s="661"/>
      <c r="AT50" s="661"/>
      <c r="AU50" s="661"/>
      <c r="AV50" s="661"/>
      <c r="AW50" s="661"/>
      <c r="AX50" s="661"/>
      <c r="AY50" s="661"/>
      <c r="AZ50" s="661"/>
      <c r="BA50" s="661"/>
      <c r="BB50" s="661"/>
      <c r="BC50" s="661"/>
      <c r="BD50" s="661"/>
      <c r="BE50" s="661"/>
      <c r="BF50" s="661"/>
      <c r="BG50" s="661"/>
      <c r="BH50" s="661"/>
      <c r="BI50" s="661"/>
      <c r="BJ50" s="661"/>
      <c r="BK50" s="661"/>
      <c r="BL50" s="661"/>
      <c r="BM50" s="661"/>
      <c r="BN50" s="661"/>
      <c r="BO50" s="661"/>
      <c r="BP50" s="661"/>
      <c r="BQ50" s="661"/>
      <c r="BR50" s="661"/>
      <c r="BS50" s="661"/>
      <c r="BT50" s="662"/>
      <c r="BU50" s="16"/>
    </row>
    <row r="51" spans="2:73" s="17" customFormat="1" ht="15.5">
      <c r="B51" s="656"/>
      <c r="C51" s="656"/>
      <c r="D51" s="656"/>
      <c r="E51" s="656"/>
      <c r="F51" s="656"/>
      <c r="G51" s="656"/>
      <c r="H51" s="656"/>
      <c r="I51" s="608"/>
      <c r="J51" s="608"/>
      <c r="K51" s="597"/>
      <c r="L51" s="660"/>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661"/>
      <c r="AM51" s="661"/>
      <c r="AN51" s="661"/>
      <c r="AO51" s="662"/>
      <c r="AP51" s="597"/>
      <c r="AQ51" s="660"/>
      <c r="AR51" s="661"/>
      <c r="AS51" s="661"/>
      <c r="AT51" s="661"/>
      <c r="AU51" s="661"/>
      <c r="AV51" s="661"/>
      <c r="AW51" s="661"/>
      <c r="AX51" s="661"/>
      <c r="AY51" s="661"/>
      <c r="AZ51" s="661"/>
      <c r="BA51" s="661"/>
      <c r="BB51" s="661"/>
      <c r="BC51" s="661"/>
      <c r="BD51" s="661"/>
      <c r="BE51" s="661"/>
      <c r="BF51" s="661"/>
      <c r="BG51" s="661"/>
      <c r="BH51" s="661"/>
      <c r="BI51" s="661"/>
      <c r="BJ51" s="661"/>
      <c r="BK51" s="661"/>
      <c r="BL51" s="661"/>
      <c r="BM51" s="661"/>
      <c r="BN51" s="661"/>
      <c r="BO51" s="661"/>
      <c r="BP51" s="661"/>
      <c r="BQ51" s="661"/>
      <c r="BR51" s="661"/>
      <c r="BS51" s="661"/>
      <c r="BT51" s="662"/>
      <c r="BU51" s="16"/>
    </row>
    <row r="52" spans="2:73" s="17" customFormat="1" ht="15.5">
      <c r="B52" s="656"/>
      <c r="C52" s="656"/>
      <c r="D52" s="656"/>
      <c r="E52" s="656"/>
      <c r="F52" s="656"/>
      <c r="G52" s="656"/>
      <c r="H52" s="656"/>
      <c r="I52" s="608"/>
      <c r="J52" s="608"/>
      <c r="K52" s="597"/>
      <c r="L52" s="660"/>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L52" s="661"/>
      <c r="AM52" s="661"/>
      <c r="AN52" s="661"/>
      <c r="AO52" s="662"/>
      <c r="AP52" s="597"/>
      <c r="AQ52" s="660"/>
      <c r="AR52" s="661"/>
      <c r="AS52" s="661"/>
      <c r="AT52" s="661"/>
      <c r="AU52" s="661"/>
      <c r="AV52" s="661"/>
      <c r="AW52" s="661"/>
      <c r="AX52" s="661"/>
      <c r="AY52" s="661"/>
      <c r="AZ52" s="661"/>
      <c r="BA52" s="661"/>
      <c r="BB52" s="661"/>
      <c r="BC52" s="661"/>
      <c r="BD52" s="661"/>
      <c r="BE52" s="661"/>
      <c r="BF52" s="661"/>
      <c r="BG52" s="661"/>
      <c r="BH52" s="661"/>
      <c r="BI52" s="661"/>
      <c r="BJ52" s="661"/>
      <c r="BK52" s="661"/>
      <c r="BL52" s="661"/>
      <c r="BM52" s="661"/>
      <c r="BN52" s="661"/>
      <c r="BO52" s="661"/>
      <c r="BP52" s="661"/>
      <c r="BQ52" s="661"/>
      <c r="BR52" s="661"/>
      <c r="BS52" s="661"/>
      <c r="BT52" s="662"/>
      <c r="BU52" s="16"/>
    </row>
    <row r="53" spans="2:73">
      <c r="B53" s="656"/>
      <c r="C53" s="656"/>
      <c r="D53" s="656"/>
      <c r="E53" s="656"/>
      <c r="F53" s="656"/>
      <c r="G53" s="656"/>
      <c r="H53" s="656"/>
      <c r="I53" s="608"/>
      <c r="J53" s="608"/>
      <c r="K53" s="597"/>
      <c r="L53" s="660"/>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c r="AN53" s="661"/>
      <c r="AO53" s="662"/>
      <c r="AP53" s="597"/>
      <c r="AQ53" s="660"/>
      <c r="AR53" s="661"/>
      <c r="AS53" s="661"/>
      <c r="AT53" s="661"/>
      <c r="AU53" s="661"/>
      <c r="AV53" s="661"/>
      <c r="AW53" s="661"/>
      <c r="AX53" s="661"/>
      <c r="AY53" s="661"/>
      <c r="AZ53" s="661"/>
      <c r="BA53" s="661"/>
      <c r="BB53" s="661"/>
      <c r="BC53" s="661"/>
      <c r="BD53" s="661"/>
      <c r="BE53" s="661"/>
      <c r="BF53" s="661"/>
      <c r="BG53" s="661"/>
      <c r="BH53" s="661"/>
      <c r="BI53" s="661"/>
      <c r="BJ53" s="661"/>
      <c r="BK53" s="661"/>
      <c r="BL53" s="661"/>
      <c r="BM53" s="661"/>
      <c r="BN53" s="661"/>
      <c r="BO53" s="661"/>
      <c r="BP53" s="661"/>
      <c r="BQ53" s="661"/>
      <c r="BR53" s="661"/>
      <c r="BS53" s="661"/>
      <c r="BT53" s="662"/>
    </row>
    <row r="54" spans="2:73">
      <c r="B54" s="656"/>
      <c r="C54" s="656"/>
      <c r="D54" s="656"/>
      <c r="E54" s="656"/>
      <c r="F54" s="656"/>
      <c r="G54" s="656"/>
      <c r="H54" s="656"/>
      <c r="I54" s="608"/>
      <c r="J54" s="608"/>
      <c r="K54" s="597"/>
      <c r="L54" s="660"/>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1"/>
      <c r="AO54" s="662"/>
      <c r="AP54" s="597"/>
      <c r="AQ54" s="660"/>
      <c r="AR54" s="661"/>
      <c r="AS54" s="661"/>
      <c r="AT54" s="661"/>
      <c r="AU54" s="661"/>
      <c r="AV54" s="661"/>
      <c r="AW54" s="661"/>
      <c r="AX54" s="661"/>
      <c r="AY54" s="661"/>
      <c r="AZ54" s="661"/>
      <c r="BA54" s="661"/>
      <c r="BB54" s="661"/>
      <c r="BC54" s="661"/>
      <c r="BD54" s="661"/>
      <c r="BE54" s="661"/>
      <c r="BF54" s="661"/>
      <c r="BG54" s="661"/>
      <c r="BH54" s="661"/>
      <c r="BI54" s="661"/>
      <c r="BJ54" s="661"/>
      <c r="BK54" s="661"/>
      <c r="BL54" s="661"/>
      <c r="BM54" s="661"/>
      <c r="BN54" s="661"/>
      <c r="BO54" s="661"/>
      <c r="BP54" s="661"/>
      <c r="BQ54" s="661"/>
      <c r="BR54" s="661"/>
      <c r="BS54" s="661"/>
      <c r="BT54" s="662"/>
    </row>
    <row r="55" spans="2:73">
      <c r="B55" s="656"/>
      <c r="C55" s="656"/>
      <c r="D55" s="656"/>
      <c r="E55" s="656"/>
      <c r="F55" s="656"/>
      <c r="G55" s="656"/>
      <c r="H55" s="656"/>
      <c r="I55" s="608"/>
      <c r="J55" s="608"/>
      <c r="K55" s="597"/>
      <c r="L55" s="660"/>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2"/>
      <c r="AP55" s="597"/>
      <c r="AQ55" s="660"/>
      <c r="AR55" s="661"/>
      <c r="AS55" s="661"/>
      <c r="AT55" s="661"/>
      <c r="AU55" s="661"/>
      <c r="AV55" s="661"/>
      <c r="AW55" s="661"/>
      <c r="AX55" s="661"/>
      <c r="AY55" s="661"/>
      <c r="AZ55" s="661"/>
      <c r="BA55" s="661"/>
      <c r="BB55" s="661"/>
      <c r="BC55" s="661"/>
      <c r="BD55" s="661"/>
      <c r="BE55" s="661"/>
      <c r="BF55" s="661"/>
      <c r="BG55" s="661"/>
      <c r="BH55" s="661"/>
      <c r="BI55" s="661"/>
      <c r="BJ55" s="661"/>
      <c r="BK55" s="661"/>
      <c r="BL55" s="661"/>
      <c r="BM55" s="661"/>
      <c r="BN55" s="661"/>
      <c r="BO55" s="661"/>
      <c r="BP55" s="661"/>
      <c r="BQ55" s="661"/>
      <c r="BR55" s="661"/>
      <c r="BS55" s="661"/>
      <c r="BT55" s="662"/>
    </row>
    <row r="56" spans="2:73">
      <c r="B56" s="656"/>
      <c r="C56" s="656"/>
      <c r="D56" s="656"/>
      <c r="E56" s="656"/>
      <c r="F56" s="656"/>
      <c r="G56" s="656"/>
      <c r="H56" s="656"/>
      <c r="I56" s="608"/>
      <c r="J56" s="608"/>
      <c r="K56" s="597"/>
      <c r="L56" s="660"/>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2"/>
      <c r="AP56" s="597"/>
      <c r="AQ56" s="660"/>
      <c r="AR56" s="661"/>
      <c r="AS56" s="661"/>
      <c r="AT56" s="661"/>
      <c r="AU56" s="661"/>
      <c r="AV56" s="661"/>
      <c r="AW56" s="661"/>
      <c r="AX56" s="661"/>
      <c r="AY56" s="661"/>
      <c r="AZ56" s="661"/>
      <c r="BA56" s="661"/>
      <c r="BB56" s="661"/>
      <c r="BC56" s="661"/>
      <c r="BD56" s="661"/>
      <c r="BE56" s="661"/>
      <c r="BF56" s="661"/>
      <c r="BG56" s="661"/>
      <c r="BH56" s="661"/>
      <c r="BI56" s="661"/>
      <c r="BJ56" s="661"/>
      <c r="BK56" s="661"/>
      <c r="BL56" s="661"/>
      <c r="BM56" s="661"/>
      <c r="BN56" s="661"/>
      <c r="BO56" s="661"/>
      <c r="BP56" s="661"/>
      <c r="BQ56" s="661"/>
      <c r="BR56" s="661"/>
      <c r="BS56" s="661"/>
      <c r="BT56" s="662"/>
    </row>
    <row r="57" spans="2:73">
      <c r="B57" s="656"/>
      <c r="C57" s="656"/>
      <c r="D57" s="656"/>
      <c r="E57" s="656"/>
      <c r="F57" s="656"/>
      <c r="G57" s="656"/>
      <c r="H57" s="656"/>
      <c r="I57" s="608"/>
      <c r="J57" s="608"/>
      <c r="K57" s="597"/>
      <c r="L57" s="660"/>
      <c r="M57" s="661"/>
      <c r="N57" s="661"/>
      <c r="O57" s="661"/>
      <c r="P57" s="661"/>
      <c r="Q57" s="661"/>
      <c r="R57" s="661"/>
      <c r="S57" s="661"/>
      <c r="T57" s="661"/>
      <c r="U57" s="661"/>
      <c r="V57" s="661"/>
      <c r="W57" s="661"/>
      <c r="X57" s="661"/>
      <c r="Y57" s="661"/>
      <c r="Z57" s="661"/>
      <c r="AA57" s="661"/>
      <c r="AB57" s="661"/>
      <c r="AC57" s="661"/>
      <c r="AD57" s="661"/>
      <c r="AE57" s="661"/>
      <c r="AF57" s="661"/>
      <c r="AG57" s="661"/>
      <c r="AH57" s="661"/>
      <c r="AI57" s="661"/>
      <c r="AJ57" s="661"/>
      <c r="AK57" s="661"/>
      <c r="AL57" s="661"/>
      <c r="AM57" s="661"/>
      <c r="AN57" s="661"/>
      <c r="AO57" s="662"/>
      <c r="AP57" s="597"/>
      <c r="AQ57" s="660"/>
      <c r="AR57" s="661"/>
      <c r="AS57" s="661"/>
      <c r="AT57" s="661"/>
      <c r="AU57" s="661"/>
      <c r="AV57" s="661"/>
      <c r="AW57" s="661"/>
      <c r="AX57" s="661"/>
      <c r="AY57" s="661"/>
      <c r="AZ57" s="661"/>
      <c r="BA57" s="661"/>
      <c r="BB57" s="661"/>
      <c r="BC57" s="661"/>
      <c r="BD57" s="661"/>
      <c r="BE57" s="661"/>
      <c r="BF57" s="661"/>
      <c r="BG57" s="661"/>
      <c r="BH57" s="661"/>
      <c r="BI57" s="661"/>
      <c r="BJ57" s="661"/>
      <c r="BK57" s="661"/>
      <c r="BL57" s="661"/>
      <c r="BM57" s="661"/>
      <c r="BN57" s="661"/>
      <c r="BO57" s="661"/>
      <c r="BP57" s="661"/>
      <c r="BQ57" s="661"/>
      <c r="BR57" s="661"/>
      <c r="BS57" s="661"/>
      <c r="BT57" s="662"/>
    </row>
    <row r="58" spans="2:73">
      <c r="B58" s="656"/>
      <c r="C58" s="656"/>
      <c r="D58" s="656"/>
      <c r="E58" s="656"/>
      <c r="F58" s="656"/>
      <c r="G58" s="656"/>
      <c r="H58" s="656"/>
      <c r="I58" s="608"/>
      <c r="J58" s="608"/>
      <c r="K58" s="597"/>
      <c r="L58" s="660"/>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M58" s="661"/>
      <c r="AN58" s="661"/>
      <c r="AO58" s="662"/>
      <c r="AP58" s="597"/>
      <c r="AQ58" s="660"/>
      <c r="AR58" s="661"/>
      <c r="AS58" s="661"/>
      <c r="AT58" s="661"/>
      <c r="AU58" s="661"/>
      <c r="AV58" s="661"/>
      <c r="AW58" s="661"/>
      <c r="AX58" s="661"/>
      <c r="AY58" s="661"/>
      <c r="AZ58" s="661"/>
      <c r="BA58" s="661"/>
      <c r="BB58" s="661"/>
      <c r="BC58" s="661"/>
      <c r="BD58" s="661"/>
      <c r="BE58" s="661"/>
      <c r="BF58" s="661"/>
      <c r="BG58" s="661"/>
      <c r="BH58" s="661"/>
      <c r="BI58" s="661"/>
      <c r="BJ58" s="661"/>
      <c r="BK58" s="661"/>
      <c r="BL58" s="661"/>
      <c r="BM58" s="661"/>
      <c r="BN58" s="661"/>
      <c r="BO58" s="661"/>
      <c r="BP58" s="661"/>
      <c r="BQ58" s="661"/>
      <c r="BR58" s="661"/>
      <c r="BS58" s="661"/>
      <c r="BT58" s="662"/>
    </row>
    <row r="59" spans="2:73">
      <c r="B59" s="656"/>
      <c r="C59" s="656"/>
      <c r="D59" s="656"/>
      <c r="E59" s="656"/>
      <c r="F59" s="656"/>
      <c r="G59" s="656"/>
      <c r="H59" s="656"/>
      <c r="I59" s="608"/>
      <c r="J59" s="608"/>
      <c r="K59" s="597"/>
      <c r="L59" s="660"/>
      <c r="M59" s="661"/>
      <c r="N59" s="661"/>
      <c r="O59" s="661"/>
      <c r="P59" s="661"/>
      <c r="Q59" s="661"/>
      <c r="R59" s="661"/>
      <c r="S59" s="661"/>
      <c r="T59" s="661"/>
      <c r="U59" s="661"/>
      <c r="V59" s="661"/>
      <c r="W59" s="661"/>
      <c r="X59" s="661"/>
      <c r="Y59" s="661"/>
      <c r="Z59" s="661"/>
      <c r="AA59" s="661"/>
      <c r="AB59" s="661"/>
      <c r="AC59" s="661"/>
      <c r="AD59" s="661"/>
      <c r="AE59" s="661"/>
      <c r="AF59" s="661"/>
      <c r="AG59" s="661"/>
      <c r="AH59" s="661"/>
      <c r="AI59" s="661"/>
      <c r="AJ59" s="661"/>
      <c r="AK59" s="661"/>
      <c r="AL59" s="661"/>
      <c r="AM59" s="661"/>
      <c r="AN59" s="661"/>
      <c r="AO59" s="662"/>
      <c r="AP59" s="597"/>
      <c r="AQ59" s="660"/>
      <c r="AR59" s="661"/>
      <c r="AS59" s="661"/>
      <c r="AT59" s="661"/>
      <c r="AU59" s="661"/>
      <c r="AV59" s="661"/>
      <c r="AW59" s="661"/>
      <c r="AX59" s="661"/>
      <c r="AY59" s="661"/>
      <c r="AZ59" s="661"/>
      <c r="BA59" s="661"/>
      <c r="BB59" s="661"/>
      <c r="BC59" s="661"/>
      <c r="BD59" s="661"/>
      <c r="BE59" s="661"/>
      <c r="BF59" s="661"/>
      <c r="BG59" s="661"/>
      <c r="BH59" s="661"/>
      <c r="BI59" s="661"/>
      <c r="BJ59" s="661"/>
      <c r="BK59" s="661"/>
      <c r="BL59" s="661"/>
      <c r="BM59" s="661"/>
      <c r="BN59" s="661"/>
      <c r="BO59" s="661"/>
      <c r="BP59" s="661"/>
      <c r="BQ59" s="661"/>
      <c r="BR59" s="661"/>
      <c r="BS59" s="661"/>
      <c r="BT59" s="662"/>
    </row>
    <row r="60" spans="2:73" ht="15.5">
      <c r="B60" s="656"/>
      <c r="C60" s="656"/>
      <c r="D60" s="656"/>
      <c r="E60" s="656"/>
      <c r="F60" s="656"/>
      <c r="G60" s="656"/>
      <c r="H60" s="656"/>
      <c r="I60" s="608"/>
      <c r="J60" s="608"/>
      <c r="K60" s="597"/>
      <c r="L60" s="660"/>
      <c r="M60" s="661"/>
      <c r="N60" s="661"/>
      <c r="O60" s="661"/>
      <c r="P60" s="661"/>
      <c r="Q60" s="661"/>
      <c r="R60" s="661"/>
      <c r="S60" s="661"/>
      <c r="T60" s="661"/>
      <c r="U60" s="661"/>
      <c r="V60" s="661"/>
      <c r="W60" s="661"/>
      <c r="X60" s="661"/>
      <c r="Y60" s="661"/>
      <c r="Z60" s="661"/>
      <c r="AA60" s="661"/>
      <c r="AB60" s="661"/>
      <c r="AC60" s="661"/>
      <c r="AD60" s="661"/>
      <c r="AE60" s="661"/>
      <c r="AF60" s="661"/>
      <c r="AG60" s="661"/>
      <c r="AH60" s="661"/>
      <c r="AI60" s="661"/>
      <c r="AJ60" s="661"/>
      <c r="AK60" s="661"/>
      <c r="AL60" s="661"/>
      <c r="AM60" s="661"/>
      <c r="AN60" s="661"/>
      <c r="AO60" s="662"/>
      <c r="AP60" s="597"/>
      <c r="AQ60" s="660"/>
      <c r="AR60" s="661"/>
      <c r="AS60" s="661"/>
      <c r="AT60" s="661"/>
      <c r="AU60" s="661"/>
      <c r="AV60" s="661"/>
      <c r="AW60" s="661"/>
      <c r="AX60" s="661"/>
      <c r="AY60" s="661"/>
      <c r="AZ60" s="661"/>
      <c r="BA60" s="661"/>
      <c r="BB60" s="661"/>
      <c r="BC60" s="661"/>
      <c r="BD60" s="661"/>
      <c r="BE60" s="661"/>
      <c r="BF60" s="661"/>
      <c r="BG60" s="661"/>
      <c r="BH60" s="661"/>
      <c r="BI60" s="661"/>
      <c r="BJ60" s="661"/>
      <c r="BK60" s="661"/>
      <c r="BL60" s="661"/>
      <c r="BM60" s="661"/>
      <c r="BN60" s="661"/>
      <c r="BO60" s="661"/>
      <c r="BP60" s="661"/>
      <c r="BQ60" s="661"/>
      <c r="BR60" s="661"/>
      <c r="BS60" s="661"/>
      <c r="BT60" s="662"/>
      <c r="BU60" s="163"/>
    </row>
    <row r="61" spans="2:73">
      <c r="B61" s="656"/>
      <c r="C61" s="656"/>
      <c r="D61" s="656"/>
      <c r="E61" s="656"/>
      <c r="F61" s="656"/>
      <c r="G61" s="656"/>
      <c r="H61" s="656"/>
      <c r="I61" s="608"/>
      <c r="J61" s="608"/>
      <c r="K61" s="597"/>
      <c r="L61" s="660"/>
      <c r="M61" s="661"/>
      <c r="N61" s="661"/>
      <c r="O61" s="661"/>
      <c r="P61" s="661"/>
      <c r="Q61" s="661"/>
      <c r="R61" s="661"/>
      <c r="S61" s="661"/>
      <c r="T61" s="661"/>
      <c r="U61" s="661"/>
      <c r="V61" s="661"/>
      <c r="W61" s="661"/>
      <c r="X61" s="661"/>
      <c r="Y61" s="661"/>
      <c r="Z61" s="661"/>
      <c r="AA61" s="661"/>
      <c r="AB61" s="661"/>
      <c r="AC61" s="661"/>
      <c r="AD61" s="661"/>
      <c r="AE61" s="661"/>
      <c r="AF61" s="661"/>
      <c r="AG61" s="661"/>
      <c r="AH61" s="661"/>
      <c r="AI61" s="661"/>
      <c r="AJ61" s="661"/>
      <c r="AK61" s="661"/>
      <c r="AL61" s="661"/>
      <c r="AM61" s="661"/>
      <c r="AN61" s="661"/>
      <c r="AO61" s="662"/>
      <c r="AP61" s="597"/>
      <c r="AQ61" s="660"/>
      <c r="AR61" s="661"/>
      <c r="AS61" s="661"/>
      <c r="AT61" s="661"/>
      <c r="AU61" s="661"/>
      <c r="AV61" s="661"/>
      <c r="AW61" s="661"/>
      <c r="AX61" s="661"/>
      <c r="AY61" s="661"/>
      <c r="AZ61" s="661"/>
      <c r="BA61" s="661"/>
      <c r="BB61" s="661"/>
      <c r="BC61" s="661"/>
      <c r="BD61" s="661"/>
      <c r="BE61" s="661"/>
      <c r="BF61" s="661"/>
      <c r="BG61" s="661"/>
      <c r="BH61" s="661"/>
      <c r="BI61" s="661"/>
      <c r="BJ61" s="661"/>
      <c r="BK61" s="661"/>
      <c r="BL61" s="661"/>
      <c r="BM61" s="661"/>
      <c r="BN61" s="661"/>
      <c r="BO61" s="661"/>
      <c r="BP61" s="661"/>
      <c r="BQ61" s="661"/>
      <c r="BR61" s="661"/>
      <c r="BS61" s="661"/>
      <c r="BT61" s="662"/>
    </row>
    <row r="62" spans="2:73">
      <c r="B62" s="656"/>
      <c r="C62" s="656"/>
      <c r="D62" s="656"/>
      <c r="E62" s="656"/>
      <c r="F62" s="656"/>
      <c r="G62" s="656"/>
      <c r="H62" s="656"/>
      <c r="I62" s="608"/>
      <c r="J62" s="608"/>
      <c r="K62" s="597"/>
      <c r="L62" s="660"/>
      <c r="M62" s="661"/>
      <c r="N62" s="661"/>
      <c r="O62" s="661"/>
      <c r="P62" s="661"/>
      <c r="Q62" s="661"/>
      <c r="R62" s="661"/>
      <c r="S62" s="661"/>
      <c r="T62" s="661"/>
      <c r="U62" s="661"/>
      <c r="V62" s="661"/>
      <c r="W62" s="661"/>
      <c r="X62" s="661"/>
      <c r="Y62" s="661"/>
      <c r="Z62" s="661"/>
      <c r="AA62" s="661"/>
      <c r="AB62" s="661"/>
      <c r="AC62" s="661"/>
      <c r="AD62" s="661"/>
      <c r="AE62" s="661"/>
      <c r="AF62" s="661"/>
      <c r="AG62" s="661"/>
      <c r="AH62" s="661"/>
      <c r="AI62" s="661"/>
      <c r="AJ62" s="661"/>
      <c r="AK62" s="661"/>
      <c r="AL62" s="661"/>
      <c r="AM62" s="661"/>
      <c r="AN62" s="661"/>
      <c r="AO62" s="662"/>
      <c r="AP62" s="597"/>
      <c r="AQ62" s="660"/>
      <c r="AR62" s="661"/>
      <c r="AS62" s="661"/>
      <c r="AT62" s="661"/>
      <c r="AU62" s="661"/>
      <c r="AV62" s="661"/>
      <c r="AW62" s="661"/>
      <c r="AX62" s="661"/>
      <c r="AY62" s="661"/>
      <c r="AZ62" s="661"/>
      <c r="BA62" s="661"/>
      <c r="BB62" s="661"/>
      <c r="BC62" s="661"/>
      <c r="BD62" s="661"/>
      <c r="BE62" s="661"/>
      <c r="BF62" s="661"/>
      <c r="BG62" s="661"/>
      <c r="BH62" s="661"/>
      <c r="BI62" s="661"/>
      <c r="BJ62" s="661"/>
      <c r="BK62" s="661"/>
      <c r="BL62" s="661"/>
      <c r="BM62" s="661"/>
      <c r="BN62" s="661"/>
      <c r="BO62" s="661"/>
      <c r="BP62" s="661"/>
      <c r="BQ62" s="661"/>
      <c r="BR62" s="661"/>
      <c r="BS62" s="661"/>
      <c r="BT62" s="662"/>
    </row>
    <row r="63" spans="2:73">
      <c r="B63" s="656"/>
      <c r="C63" s="656"/>
      <c r="D63" s="656"/>
      <c r="E63" s="656"/>
      <c r="F63" s="656"/>
      <c r="G63" s="656"/>
      <c r="H63" s="656"/>
      <c r="I63" s="608"/>
      <c r="J63" s="608"/>
      <c r="K63" s="597"/>
      <c r="L63" s="660"/>
      <c r="M63" s="661"/>
      <c r="N63" s="661"/>
      <c r="O63" s="661"/>
      <c r="P63" s="661"/>
      <c r="Q63" s="661"/>
      <c r="R63" s="661"/>
      <c r="S63" s="661"/>
      <c r="T63" s="661"/>
      <c r="U63" s="661"/>
      <c r="V63" s="661"/>
      <c r="W63" s="661"/>
      <c r="X63" s="661"/>
      <c r="Y63" s="661"/>
      <c r="Z63" s="661"/>
      <c r="AA63" s="661"/>
      <c r="AB63" s="661"/>
      <c r="AC63" s="661"/>
      <c r="AD63" s="661"/>
      <c r="AE63" s="661"/>
      <c r="AF63" s="661"/>
      <c r="AG63" s="661"/>
      <c r="AH63" s="661"/>
      <c r="AI63" s="661"/>
      <c r="AJ63" s="661"/>
      <c r="AK63" s="661"/>
      <c r="AL63" s="661"/>
      <c r="AM63" s="661"/>
      <c r="AN63" s="661"/>
      <c r="AO63" s="662"/>
      <c r="AP63" s="597"/>
      <c r="AQ63" s="660"/>
      <c r="AR63" s="661"/>
      <c r="AS63" s="661"/>
      <c r="AT63" s="661"/>
      <c r="AU63" s="661"/>
      <c r="AV63" s="661"/>
      <c r="AW63" s="661"/>
      <c r="AX63" s="661"/>
      <c r="AY63" s="661"/>
      <c r="AZ63" s="661"/>
      <c r="BA63" s="661"/>
      <c r="BB63" s="661"/>
      <c r="BC63" s="661"/>
      <c r="BD63" s="661"/>
      <c r="BE63" s="661"/>
      <c r="BF63" s="661"/>
      <c r="BG63" s="661"/>
      <c r="BH63" s="661"/>
      <c r="BI63" s="661"/>
      <c r="BJ63" s="661"/>
      <c r="BK63" s="661"/>
      <c r="BL63" s="661"/>
      <c r="BM63" s="661"/>
      <c r="BN63" s="661"/>
      <c r="BO63" s="661"/>
      <c r="BP63" s="661"/>
      <c r="BQ63" s="661"/>
      <c r="BR63" s="661"/>
      <c r="BS63" s="661"/>
      <c r="BT63" s="662"/>
    </row>
    <row r="64" spans="2:73">
      <c r="B64" s="656"/>
      <c r="C64" s="656"/>
      <c r="D64" s="656"/>
      <c r="E64" s="656"/>
      <c r="F64" s="656"/>
      <c r="G64" s="656"/>
      <c r="H64" s="656"/>
      <c r="I64" s="608"/>
      <c r="J64" s="608"/>
      <c r="K64" s="597"/>
      <c r="L64" s="660"/>
      <c r="M64" s="661"/>
      <c r="N64" s="661"/>
      <c r="O64" s="661"/>
      <c r="P64" s="661"/>
      <c r="Q64" s="661"/>
      <c r="R64" s="661"/>
      <c r="S64" s="661"/>
      <c r="T64" s="661"/>
      <c r="U64" s="661"/>
      <c r="V64" s="661"/>
      <c r="W64" s="661"/>
      <c r="X64" s="661"/>
      <c r="Y64" s="661"/>
      <c r="Z64" s="661"/>
      <c r="AA64" s="661"/>
      <c r="AB64" s="661"/>
      <c r="AC64" s="661"/>
      <c r="AD64" s="661"/>
      <c r="AE64" s="661"/>
      <c r="AF64" s="661"/>
      <c r="AG64" s="661"/>
      <c r="AH64" s="661"/>
      <c r="AI64" s="661"/>
      <c r="AJ64" s="661"/>
      <c r="AK64" s="661"/>
      <c r="AL64" s="661"/>
      <c r="AM64" s="661"/>
      <c r="AN64" s="661"/>
      <c r="AO64" s="662"/>
      <c r="AP64" s="597"/>
      <c r="AQ64" s="660"/>
      <c r="AR64" s="661"/>
      <c r="AS64" s="661"/>
      <c r="AT64" s="661"/>
      <c r="AU64" s="661"/>
      <c r="AV64" s="661"/>
      <c r="AW64" s="661"/>
      <c r="AX64" s="661"/>
      <c r="AY64" s="661"/>
      <c r="AZ64" s="661"/>
      <c r="BA64" s="661"/>
      <c r="BB64" s="661"/>
      <c r="BC64" s="661"/>
      <c r="BD64" s="661"/>
      <c r="BE64" s="661"/>
      <c r="BF64" s="661"/>
      <c r="BG64" s="661"/>
      <c r="BH64" s="661"/>
      <c r="BI64" s="661"/>
      <c r="BJ64" s="661"/>
      <c r="BK64" s="661"/>
      <c r="BL64" s="661"/>
      <c r="BM64" s="661"/>
      <c r="BN64" s="661"/>
      <c r="BO64" s="661"/>
      <c r="BP64" s="661"/>
      <c r="BQ64" s="661"/>
      <c r="BR64" s="661"/>
      <c r="BS64" s="661"/>
      <c r="BT64" s="662"/>
    </row>
    <row r="65" spans="2:73">
      <c r="B65" s="656"/>
      <c r="C65" s="656"/>
      <c r="D65" s="656"/>
      <c r="E65" s="656"/>
      <c r="F65" s="656"/>
      <c r="G65" s="656"/>
      <c r="H65" s="656"/>
      <c r="I65" s="608"/>
      <c r="J65" s="608"/>
      <c r="K65" s="597"/>
      <c r="L65" s="660"/>
      <c r="M65" s="661"/>
      <c r="N65" s="661"/>
      <c r="O65" s="661"/>
      <c r="P65" s="661"/>
      <c r="Q65" s="661"/>
      <c r="R65" s="661"/>
      <c r="S65" s="661"/>
      <c r="T65" s="661"/>
      <c r="U65" s="661"/>
      <c r="V65" s="661"/>
      <c r="W65" s="661"/>
      <c r="X65" s="661"/>
      <c r="Y65" s="661"/>
      <c r="Z65" s="661"/>
      <c r="AA65" s="661"/>
      <c r="AB65" s="661"/>
      <c r="AC65" s="661"/>
      <c r="AD65" s="661"/>
      <c r="AE65" s="661"/>
      <c r="AF65" s="661"/>
      <c r="AG65" s="661"/>
      <c r="AH65" s="661"/>
      <c r="AI65" s="661"/>
      <c r="AJ65" s="661"/>
      <c r="AK65" s="661"/>
      <c r="AL65" s="661"/>
      <c r="AM65" s="661"/>
      <c r="AN65" s="661"/>
      <c r="AO65" s="662"/>
      <c r="AP65" s="597"/>
      <c r="AQ65" s="660"/>
      <c r="AR65" s="661"/>
      <c r="AS65" s="661"/>
      <c r="AT65" s="661"/>
      <c r="AU65" s="661"/>
      <c r="AV65" s="661"/>
      <c r="AW65" s="661"/>
      <c r="AX65" s="661"/>
      <c r="AY65" s="661"/>
      <c r="AZ65" s="661"/>
      <c r="BA65" s="661"/>
      <c r="BB65" s="661"/>
      <c r="BC65" s="661"/>
      <c r="BD65" s="661"/>
      <c r="BE65" s="661"/>
      <c r="BF65" s="661"/>
      <c r="BG65" s="661"/>
      <c r="BH65" s="661"/>
      <c r="BI65" s="661"/>
      <c r="BJ65" s="661"/>
      <c r="BK65" s="661"/>
      <c r="BL65" s="661"/>
      <c r="BM65" s="661"/>
      <c r="BN65" s="661"/>
      <c r="BO65" s="661"/>
      <c r="BP65" s="661"/>
      <c r="BQ65" s="661"/>
      <c r="BR65" s="661"/>
      <c r="BS65" s="661"/>
      <c r="BT65" s="662"/>
    </row>
    <row r="66" spans="2:73">
      <c r="B66" s="656"/>
      <c r="C66" s="656"/>
      <c r="D66" s="656"/>
      <c r="E66" s="656"/>
      <c r="F66" s="656"/>
      <c r="G66" s="656"/>
      <c r="H66" s="656"/>
      <c r="I66" s="608"/>
      <c r="J66" s="608"/>
      <c r="K66" s="597"/>
      <c r="L66" s="660"/>
      <c r="M66" s="661"/>
      <c r="N66" s="661"/>
      <c r="O66" s="661"/>
      <c r="P66" s="661"/>
      <c r="Q66" s="661"/>
      <c r="R66" s="661"/>
      <c r="S66" s="661"/>
      <c r="T66" s="661"/>
      <c r="U66" s="661"/>
      <c r="V66" s="661"/>
      <c r="W66" s="661"/>
      <c r="X66" s="661"/>
      <c r="Y66" s="661"/>
      <c r="Z66" s="661"/>
      <c r="AA66" s="661"/>
      <c r="AB66" s="661"/>
      <c r="AC66" s="661"/>
      <c r="AD66" s="661"/>
      <c r="AE66" s="661"/>
      <c r="AF66" s="661"/>
      <c r="AG66" s="661"/>
      <c r="AH66" s="661"/>
      <c r="AI66" s="661"/>
      <c r="AJ66" s="661"/>
      <c r="AK66" s="661"/>
      <c r="AL66" s="661"/>
      <c r="AM66" s="661"/>
      <c r="AN66" s="661"/>
      <c r="AO66" s="662"/>
      <c r="AP66" s="597"/>
      <c r="AQ66" s="660"/>
      <c r="AR66" s="661"/>
      <c r="AS66" s="661"/>
      <c r="AT66" s="661"/>
      <c r="AU66" s="661"/>
      <c r="AV66" s="661"/>
      <c r="AW66" s="661"/>
      <c r="AX66" s="661"/>
      <c r="AY66" s="661"/>
      <c r="AZ66" s="661"/>
      <c r="BA66" s="661"/>
      <c r="BB66" s="661"/>
      <c r="BC66" s="661"/>
      <c r="BD66" s="661"/>
      <c r="BE66" s="661"/>
      <c r="BF66" s="661"/>
      <c r="BG66" s="661"/>
      <c r="BH66" s="661"/>
      <c r="BI66" s="661"/>
      <c r="BJ66" s="661"/>
      <c r="BK66" s="661"/>
      <c r="BL66" s="661"/>
      <c r="BM66" s="661"/>
      <c r="BN66" s="661"/>
      <c r="BO66" s="661"/>
      <c r="BP66" s="661"/>
      <c r="BQ66" s="661"/>
      <c r="BR66" s="661"/>
      <c r="BS66" s="661"/>
      <c r="BT66" s="662"/>
    </row>
    <row r="67" spans="2:73">
      <c r="B67" s="656"/>
      <c r="C67" s="656"/>
      <c r="D67" s="656"/>
      <c r="E67" s="656"/>
      <c r="F67" s="656"/>
      <c r="G67" s="656"/>
      <c r="H67" s="656"/>
      <c r="I67" s="608"/>
      <c r="J67" s="608"/>
      <c r="K67" s="597"/>
      <c r="L67" s="660"/>
      <c r="M67" s="661"/>
      <c r="N67" s="661"/>
      <c r="O67" s="661"/>
      <c r="P67" s="661"/>
      <c r="Q67" s="661"/>
      <c r="R67" s="661"/>
      <c r="S67" s="661"/>
      <c r="T67" s="661"/>
      <c r="U67" s="661"/>
      <c r="V67" s="661"/>
      <c r="W67" s="661"/>
      <c r="X67" s="661"/>
      <c r="Y67" s="661"/>
      <c r="Z67" s="661"/>
      <c r="AA67" s="661"/>
      <c r="AB67" s="661"/>
      <c r="AC67" s="661"/>
      <c r="AD67" s="661"/>
      <c r="AE67" s="661"/>
      <c r="AF67" s="661"/>
      <c r="AG67" s="661"/>
      <c r="AH67" s="661"/>
      <c r="AI67" s="661"/>
      <c r="AJ67" s="661"/>
      <c r="AK67" s="661"/>
      <c r="AL67" s="661"/>
      <c r="AM67" s="661"/>
      <c r="AN67" s="661"/>
      <c r="AO67" s="662"/>
      <c r="AP67" s="597"/>
      <c r="AQ67" s="660"/>
      <c r="AR67" s="661"/>
      <c r="AS67" s="661"/>
      <c r="AT67" s="661"/>
      <c r="AU67" s="661"/>
      <c r="AV67" s="661"/>
      <c r="AW67" s="661"/>
      <c r="AX67" s="661"/>
      <c r="AY67" s="661"/>
      <c r="AZ67" s="661"/>
      <c r="BA67" s="661"/>
      <c r="BB67" s="661"/>
      <c r="BC67" s="661"/>
      <c r="BD67" s="661"/>
      <c r="BE67" s="661"/>
      <c r="BF67" s="661"/>
      <c r="BG67" s="661"/>
      <c r="BH67" s="661"/>
      <c r="BI67" s="661"/>
      <c r="BJ67" s="661"/>
      <c r="BK67" s="661"/>
      <c r="BL67" s="661"/>
      <c r="BM67" s="661"/>
      <c r="BN67" s="661"/>
      <c r="BO67" s="661"/>
      <c r="BP67" s="661"/>
      <c r="BQ67" s="661"/>
      <c r="BR67" s="661"/>
      <c r="BS67" s="661"/>
      <c r="BT67" s="662"/>
    </row>
    <row r="68" spans="2:73">
      <c r="B68" s="656"/>
      <c r="C68" s="656"/>
      <c r="D68" s="656"/>
      <c r="E68" s="656"/>
      <c r="F68" s="656"/>
      <c r="G68" s="656"/>
      <c r="H68" s="656"/>
      <c r="I68" s="608"/>
      <c r="J68" s="608"/>
      <c r="K68" s="597"/>
      <c r="L68" s="660"/>
      <c r="M68" s="661"/>
      <c r="N68" s="661"/>
      <c r="O68" s="661"/>
      <c r="P68" s="661"/>
      <c r="Q68" s="661"/>
      <c r="R68" s="661"/>
      <c r="S68" s="661"/>
      <c r="T68" s="661"/>
      <c r="U68" s="661"/>
      <c r="V68" s="661"/>
      <c r="W68" s="661"/>
      <c r="X68" s="661"/>
      <c r="Y68" s="661"/>
      <c r="Z68" s="661"/>
      <c r="AA68" s="661"/>
      <c r="AB68" s="661"/>
      <c r="AC68" s="661"/>
      <c r="AD68" s="661"/>
      <c r="AE68" s="661"/>
      <c r="AF68" s="661"/>
      <c r="AG68" s="661"/>
      <c r="AH68" s="661"/>
      <c r="AI68" s="661"/>
      <c r="AJ68" s="661"/>
      <c r="AK68" s="661"/>
      <c r="AL68" s="661"/>
      <c r="AM68" s="661"/>
      <c r="AN68" s="661"/>
      <c r="AO68" s="662"/>
      <c r="AP68" s="597"/>
      <c r="AQ68" s="660"/>
      <c r="AR68" s="661"/>
      <c r="AS68" s="661"/>
      <c r="AT68" s="661"/>
      <c r="AU68" s="661"/>
      <c r="AV68" s="661"/>
      <c r="AW68" s="661"/>
      <c r="AX68" s="661"/>
      <c r="AY68" s="661"/>
      <c r="AZ68" s="661"/>
      <c r="BA68" s="661"/>
      <c r="BB68" s="661"/>
      <c r="BC68" s="661"/>
      <c r="BD68" s="661"/>
      <c r="BE68" s="661"/>
      <c r="BF68" s="661"/>
      <c r="BG68" s="661"/>
      <c r="BH68" s="661"/>
      <c r="BI68" s="661"/>
      <c r="BJ68" s="661"/>
      <c r="BK68" s="661"/>
      <c r="BL68" s="661"/>
      <c r="BM68" s="661"/>
      <c r="BN68" s="661"/>
      <c r="BO68" s="661"/>
      <c r="BP68" s="661"/>
      <c r="BQ68" s="661"/>
      <c r="BR68" s="661"/>
      <c r="BS68" s="661"/>
      <c r="BT68" s="662"/>
    </row>
    <row r="69" spans="2:73">
      <c r="B69" s="656"/>
      <c r="C69" s="656"/>
      <c r="D69" s="656"/>
      <c r="E69" s="656"/>
      <c r="F69" s="656"/>
      <c r="G69" s="656"/>
      <c r="H69" s="656"/>
      <c r="I69" s="608"/>
      <c r="J69" s="608"/>
      <c r="K69" s="597"/>
      <c r="L69" s="660"/>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1"/>
      <c r="AO69" s="662"/>
      <c r="AP69" s="597"/>
      <c r="AQ69" s="660"/>
      <c r="AR69" s="661"/>
      <c r="AS69" s="661"/>
      <c r="AT69" s="661"/>
      <c r="AU69" s="661"/>
      <c r="AV69" s="661"/>
      <c r="AW69" s="661"/>
      <c r="AX69" s="661"/>
      <c r="AY69" s="661"/>
      <c r="AZ69" s="661"/>
      <c r="BA69" s="661"/>
      <c r="BB69" s="661"/>
      <c r="BC69" s="661"/>
      <c r="BD69" s="661"/>
      <c r="BE69" s="661"/>
      <c r="BF69" s="661"/>
      <c r="BG69" s="661"/>
      <c r="BH69" s="661"/>
      <c r="BI69" s="661"/>
      <c r="BJ69" s="661"/>
      <c r="BK69" s="661"/>
      <c r="BL69" s="661"/>
      <c r="BM69" s="661"/>
      <c r="BN69" s="661"/>
      <c r="BO69" s="661"/>
      <c r="BP69" s="661"/>
      <c r="BQ69" s="661"/>
      <c r="BR69" s="661"/>
      <c r="BS69" s="661"/>
      <c r="BT69" s="662"/>
    </row>
    <row r="70" spans="2:73">
      <c r="B70" s="656"/>
      <c r="C70" s="656"/>
      <c r="D70" s="656"/>
      <c r="E70" s="656"/>
      <c r="F70" s="656"/>
      <c r="G70" s="656"/>
      <c r="H70" s="656"/>
      <c r="I70" s="608"/>
      <c r="J70" s="608"/>
      <c r="K70" s="597"/>
      <c r="L70" s="660"/>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1"/>
      <c r="AO70" s="662"/>
      <c r="AP70" s="597"/>
      <c r="AQ70" s="660"/>
      <c r="AR70" s="661"/>
      <c r="AS70" s="661"/>
      <c r="AT70" s="661"/>
      <c r="AU70" s="661"/>
      <c r="AV70" s="661"/>
      <c r="AW70" s="661"/>
      <c r="AX70" s="661"/>
      <c r="AY70" s="661"/>
      <c r="AZ70" s="661"/>
      <c r="BA70" s="661"/>
      <c r="BB70" s="661"/>
      <c r="BC70" s="661"/>
      <c r="BD70" s="661"/>
      <c r="BE70" s="661"/>
      <c r="BF70" s="661"/>
      <c r="BG70" s="661"/>
      <c r="BH70" s="661"/>
      <c r="BI70" s="661"/>
      <c r="BJ70" s="661"/>
      <c r="BK70" s="661"/>
      <c r="BL70" s="661"/>
      <c r="BM70" s="661"/>
      <c r="BN70" s="661"/>
      <c r="BO70" s="661"/>
      <c r="BP70" s="661"/>
      <c r="BQ70" s="661"/>
      <c r="BR70" s="661"/>
      <c r="BS70" s="661"/>
      <c r="BT70" s="662"/>
    </row>
    <row r="71" spans="2:73">
      <c r="B71" s="656"/>
      <c r="C71" s="656"/>
      <c r="D71" s="656"/>
      <c r="E71" s="656"/>
      <c r="F71" s="656"/>
      <c r="G71" s="656"/>
      <c r="H71" s="656"/>
      <c r="I71" s="608"/>
      <c r="J71" s="608"/>
      <c r="K71" s="597"/>
      <c r="L71" s="660"/>
      <c r="M71" s="661"/>
      <c r="N71" s="661"/>
      <c r="O71" s="661"/>
      <c r="P71" s="661"/>
      <c r="Q71" s="661"/>
      <c r="R71" s="661"/>
      <c r="S71" s="661"/>
      <c r="T71" s="661"/>
      <c r="U71" s="661"/>
      <c r="V71" s="661"/>
      <c r="W71" s="661"/>
      <c r="X71" s="661"/>
      <c r="Y71" s="661"/>
      <c r="Z71" s="661"/>
      <c r="AA71" s="661"/>
      <c r="AB71" s="661"/>
      <c r="AC71" s="661"/>
      <c r="AD71" s="661"/>
      <c r="AE71" s="661"/>
      <c r="AF71" s="661"/>
      <c r="AG71" s="661"/>
      <c r="AH71" s="661"/>
      <c r="AI71" s="661"/>
      <c r="AJ71" s="661"/>
      <c r="AK71" s="661"/>
      <c r="AL71" s="661"/>
      <c r="AM71" s="661"/>
      <c r="AN71" s="661"/>
      <c r="AO71" s="662"/>
      <c r="AP71" s="597"/>
      <c r="AQ71" s="663"/>
      <c r="AR71" s="664"/>
      <c r="AS71" s="664"/>
      <c r="AT71" s="664"/>
      <c r="AU71" s="664"/>
      <c r="AV71" s="664"/>
      <c r="AW71" s="664"/>
      <c r="AX71" s="664"/>
      <c r="AY71" s="664"/>
      <c r="AZ71" s="664"/>
      <c r="BA71" s="664"/>
      <c r="BB71" s="664"/>
      <c r="BC71" s="664"/>
      <c r="BD71" s="664"/>
      <c r="BE71" s="664"/>
      <c r="BF71" s="664"/>
      <c r="BG71" s="664"/>
      <c r="BH71" s="664"/>
      <c r="BI71" s="664"/>
      <c r="BJ71" s="664"/>
      <c r="BK71" s="664"/>
      <c r="BL71" s="664"/>
      <c r="BM71" s="664"/>
      <c r="BN71" s="664"/>
      <c r="BO71" s="664"/>
      <c r="BP71" s="664"/>
      <c r="BQ71" s="664"/>
      <c r="BR71" s="664"/>
      <c r="BS71" s="664"/>
      <c r="BT71" s="665"/>
    </row>
    <row r="72" spans="2:73">
      <c r="B72" s="656"/>
      <c r="C72" s="656"/>
      <c r="D72" s="656"/>
      <c r="E72" s="656"/>
      <c r="F72" s="656"/>
      <c r="G72" s="656"/>
      <c r="H72" s="656"/>
      <c r="I72" s="608"/>
      <c r="J72" s="608"/>
      <c r="K72" s="597"/>
      <c r="L72" s="660"/>
      <c r="M72" s="661"/>
      <c r="N72" s="661"/>
      <c r="O72" s="661"/>
      <c r="P72" s="661"/>
      <c r="Q72" s="661"/>
      <c r="R72" s="661"/>
      <c r="S72" s="661"/>
      <c r="T72" s="661"/>
      <c r="U72" s="661"/>
      <c r="V72" s="661"/>
      <c r="W72" s="661"/>
      <c r="X72" s="661"/>
      <c r="Y72" s="661"/>
      <c r="Z72" s="661"/>
      <c r="AA72" s="661"/>
      <c r="AB72" s="661"/>
      <c r="AC72" s="661"/>
      <c r="AD72" s="661"/>
      <c r="AE72" s="661"/>
      <c r="AF72" s="661"/>
      <c r="AG72" s="661"/>
      <c r="AH72" s="661"/>
      <c r="AI72" s="661"/>
      <c r="AJ72" s="661"/>
      <c r="AK72" s="661"/>
      <c r="AL72" s="661"/>
      <c r="AM72" s="661"/>
      <c r="AN72" s="661"/>
      <c r="AO72" s="662"/>
      <c r="AP72" s="597"/>
      <c r="AQ72" s="657"/>
      <c r="AR72" s="658"/>
      <c r="AS72" s="658"/>
      <c r="AT72" s="658"/>
      <c r="AU72" s="658"/>
      <c r="AV72" s="658"/>
      <c r="AW72" s="658"/>
      <c r="AX72" s="658"/>
      <c r="AY72" s="658"/>
      <c r="AZ72" s="658"/>
      <c r="BA72" s="658"/>
      <c r="BB72" s="658"/>
      <c r="BC72" s="658"/>
      <c r="BD72" s="658"/>
      <c r="BE72" s="658"/>
      <c r="BF72" s="658"/>
      <c r="BG72" s="658"/>
      <c r="BH72" s="658"/>
      <c r="BI72" s="658"/>
      <c r="BJ72" s="658"/>
      <c r="BK72" s="658"/>
      <c r="BL72" s="658"/>
      <c r="BM72" s="658"/>
      <c r="BN72" s="658"/>
      <c r="BO72" s="658"/>
      <c r="BP72" s="658"/>
      <c r="BQ72" s="658"/>
      <c r="BR72" s="658"/>
      <c r="BS72" s="658"/>
      <c r="BT72" s="659"/>
    </row>
    <row r="73" spans="2:73">
      <c r="B73" s="656"/>
      <c r="C73" s="656"/>
      <c r="D73" s="656"/>
      <c r="E73" s="656"/>
      <c r="F73" s="656"/>
      <c r="G73" s="656"/>
      <c r="H73" s="656"/>
      <c r="I73" s="608"/>
      <c r="J73" s="608"/>
      <c r="K73" s="597"/>
      <c r="L73" s="660"/>
      <c r="M73" s="661"/>
      <c r="N73" s="661"/>
      <c r="O73" s="661"/>
      <c r="P73" s="661"/>
      <c r="Q73" s="661"/>
      <c r="R73" s="661"/>
      <c r="S73" s="661"/>
      <c r="T73" s="661"/>
      <c r="U73" s="661"/>
      <c r="V73" s="661"/>
      <c r="W73" s="661"/>
      <c r="X73" s="661"/>
      <c r="Y73" s="661"/>
      <c r="Z73" s="661"/>
      <c r="AA73" s="661"/>
      <c r="AB73" s="661"/>
      <c r="AC73" s="661"/>
      <c r="AD73" s="661"/>
      <c r="AE73" s="661"/>
      <c r="AF73" s="661"/>
      <c r="AG73" s="661"/>
      <c r="AH73" s="661"/>
      <c r="AI73" s="661"/>
      <c r="AJ73" s="661"/>
      <c r="AK73" s="661"/>
      <c r="AL73" s="661"/>
      <c r="AM73" s="661"/>
      <c r="AN73" s="661"/>
      <c r="AO73" s="662"/>
      <c r="AP73" s="597"/>
      <c r="AQ73" s="660"/>
      <c r="AR73" s="661"/>
      <c r="AS73" s="661"/>
      <c r="AT73" s="661"/>
      <c r="AU73" s="661"/>
      <c r="AV73" s="661"/>
      <c r="AW73" s="661"/>
      <c r="AX73" s="661"/>
      <c r="AY73" s="661"/>
      <c r="AZ73" s="661"/>
      <c r="BA73" s="661"/>
      <c r="BB73" s="661"/>
      <c r="BC73" s="661"/>
      <c r="BD73" s="661"/>
      <c r="BE73" s="661"/>
      <c r="BF73" s="661"/>
      <c r="BG73" s="661"/>
      <c r="BH73" s="661"/>
      <c r="BI73" s="661"/>
      <c r="BJ73" s="661"/>
      <c r="BK73" s="661"/>
      <c r="BL73" s="661"/>
      <c r="BM73" s="661"/>
      <c r="BN73" s="661"/>
      <c r="BO73" s="661"/>
      <c r="BP73" s="661"/>
      <c r="BQ73" s="661"/>
      <c r="BR73" s="661"/>
      <c r="BS73" s="661"/>
      <c r="BT73" s="662"/>
    </row>
    <row r="74" spans="2:73">
      <c r="B74" s="656"/>
      <c r="C74" s="656"/>
      <c r="D74" s="656"/>
      <c r="E74" s="656"/>
      <c r="F74" s="656"/>
      <c r="G74" s="656"/>
      <c r="H74" s="656"/>
      <c r="I74" s="608"/>
      <c r="J74" s="608"/>
      <c r="K74" s="597"/>
      <c r="L74" s="660"/>
      <c r="M74" s="661"/>
      <c r="N74" s="661"/>
      <c r="O74" s="661"/>
      <c r="P74" s="661"/>
      <c r="Q74" s="661"/>
      <c r="R74" s="661"/>
      <c r="S74" s="661"/>
      <c r="T74" s="661"/>
      <c r="U74" s="661"/>
      <c r="V74" s="661"/>
      <c r="W74" s="661"/>
      <c r="X74" s="661"/>
      <c r="Y74" s="661"/>
      <c r="Z74" s="661"/>
      <c r="AA74" s="661"/>
      <c r="AB74" s="661"/>
      <c r="AC74" s="661"/>
      <c r="AD74" s="661"/>
      <c r="AE74" s="661"/>
      <c r="AF74" s="661"/>
      <c r="AG74" s="661"/>
      <c r="AH74" s="661"/>
      <c r="AI74" s="661"/>
      <c r="AJ74" s="661"/>
      <c r="AK74" s="661"/>
      <c r="AL74" s="661"/>
      <c r="AM74" s="661"/>
      <c r="AN74" s="661"/>
      <c r="AO74" s="662"/>
      <c r="AP74" s="597"/>
      <c r="AQ74" s="660"/>
      <c r="AR74" s="661"/>
      <c r="AS74" s="661"/>
      <c r="AT74" s="661"/>
      <c r="AU74" s="661"/>
      <c r="AV74" s="661"/>
      <c r="AW74" s="661"/>
      <c r="AX74" s="661"/>
      <c r="AY74" s="661"/>
      <c r="AZ74" s="661"/>
      <c r="BA74" s="661"/>
      <c r="BB74" s="661"/>
      <c r="BC74" s="661"/>
      <c r="BD74" s="661"/>
      <c r="BE74" s="661"/>
      <c r="BF74" s="661"/>
      <c r="BG74" s="661"/>
      <c r="BH74" s="661"/>
      <c r="BI74" s="661"/>
      <c r="BJ74" s="661"/>
      <c r="BK74" s="661"/>
      <c r="BL74" s="661"/>
      <c r="BM74" s="661"/>
      <c r="BN74" s="661"/>
      <c r="BO74" s="661"/>
      <c r="BP74" s="661"/>
      <c r="BQ74" s="661"/>
      <c r="BR74" s="661"/>
      <c r="BS74" s="661"/>
      <c r="BT74" s="662"/>
    </row>
    <row r="75" spans="2:73">
      <c r="B75" s="656"/>
      <c r="C75" s="656"/>
      <c r="D75" s="656"/>
      <c r="E75" s="656"/>
      <c r="F75" s="656"/>
      <c r="G75" s="656"/>
      <c r="H75" s="656"/>
      <c r="I75" s="608"/>
      <c r="J75" s="608"/>
      <c r="K75" s="597"/>
      <c r="L75" s="660"/>
      <c r="M75" s="661"/>
      <c r="N75" s="661"/>
      <c r="O75" s="661"/>
      <c r="P75" s="661"/>
      <c r="Q75" s="661"/>
      <c r="R75" s="661"/>
      <c r="S75" s="661"/>
      <c r="T75" s="661"/>
      <c r="U75" s="661"/>
      <c r="V75" s="661"/>
      <c r="W75" s="661"/>
      <c r="X75" s="661"/>
      <c r="Y75" s="661"/>
      <c r="Z75" s="661"/>
      <c r="AA75" s="661"/>
      <c r="AB75" s="661"/>
      <c r="AC75" s="661"/>
      <c r="AD75" s="661"/>
      <c r="AE75" s="661"/>
      <c r="AF75" s="661"/>
      <c r="AG75" s="661"/>
      <c r="AH75" s="661"/>
      <c r="AI75" s="661"/>
      <c r="AJ75" s="661"/>
      <c r="AK75" s="661"/>
      <c r="AL75" s="661"/>
      <c r="AM75" s="661"/>
      <c r="AN75" s="661"/>
      <c r="AO75" s="662"/>
      <c r="AP75" s="597"/>
      <c r="AQ75" s="660"/>
      <c r="AR75" s="661"/>
      <c r="AS75" s="661"/>
      <c r="AT75" s="661"/>
      <c r="AU75" s="661"/>
      <c r="AV75" s="661"/>
      <c r="AW75" s="661"/>
      <c r="AX75" s="661"/>
      <c r="AY75" s="661"/>
      <c r="AZ75" s="661"/>
      <c r="BA75" s="661"/>
      <c r="BB75" s="661"/>
      <c r="BC75" s="661"/>
      <c r="BD75" s="661"/>
      <c r="BE75" s="661"/>
      <c r="BF75" s="661"/>
      <c r="BG75" s="661"/>
      <c r="BH75" s="661"/>
      <c r="BI75" s="661"/>
      <c r="BJ75" s="661"/>
      <c r="BK75" s="661"/>
      <c r="BL75" s="661"/>
      <c r="BM75" s="661"/>
      <c r="BN75" s="661"/>
      <c r="BO75" s="661"/>
      <c r="BP75" s="661"/>
      <c r="BQ75" s="661"/>
      <c r="BR75" s="661"/>
      <c r="BS75" s="661"/>
      <c r="BT75" s="662"/>
    </row>
    <row r="76" spans="2:73">
      <c r="B76" s="656"/>
      <c r="C76" s="656"/>
      <c r="D76" s="656"/>
      <c r="E76" s="656"/>
      <c r="F76" s="656"/>
      <c r="G76" s="656"/>
      <c r="H76" s="656"/>
      <c r="I76" s="608"/>
      <c r="J76" s="608"/>
      <c r="K76" s="597"/>
      <c r="L76" s="660"/>
      <c r="M76" s="661"/>
      <c r="N76" s="661"/>
      <c r="O76" s="661"/>
      <c r="P76" s="661"/>
      <c r="Q76" s="661"/>
      <c r="R76" s="661"/>
      <c r="S76" s="661"/>
      <c r="T76" s="661"/>
      <c r="U76" s="661"/>
      <c r="V76" s="661"/>
      <c r="W76" s="661"/>
      <c r="X76" s="661"/>
      <c r="Y76" s="661"/>
      <c r="Z76" s="661"/>
      <c r="AA76" s="661"/>
      <c r="AB76" s="661"/>
      <c r="AC76" s="661"/>
      <c r="AD76" s="661"/>
      <c r="AE76" s="661"/>
      <c r="AF76" s="661"/>
      <c r="AG76" s="661"/>
      <c r="AH76" s="661"/>
      <c r="AI76" s="661"/>
      <c r="AJ76" s="661"/>
      <c r="AK76" s="661"/>
      <c r="AL76" s="661"/>
      <c r="AM76" s="661"/>
      <c r="AN76" s="661"/>
      <c r="AO76" s="662"/>
      <c r="AP76" s="597"/>
      <c r="AQ76" s="660"/>
      <c r="AR76" s="661"/>
      <c r="AS76" s="661"/>
      <c r="AT76" s="661"/>
      <c r="AU76" s="661"/>
      <c r="AV76" s="661"/>
      <c r="AW76" s="661"/>
      <c r="AX76" s="661"/>
      <c r="AY76" s="661"/>
      <c r="AZ76" s="661"/>
      <c r="BA76" s="661"/>
      <c r="BB76" s="661"/>
      <c r="BC76" s="661"/>
      <c r="BD76" s="661"/>
      <c r="BE76" s="661"/>
      <c r="BF76" s="661"/>
      <c r="BG76" s="661"/>
      <c r="BH76" s="661"/>
      <c r="BI76" s="661"/>
      <c r="BJ76" s="661"/>
      <c r="BK76" s="661"/>
      <c r="BL76" s="661"/>
      <c r="BM76" s="661"/>
      <c r="BN76" s="661"/>
      <c r="BO76" s="661"/>
      <c r="BP76" s="661"/>
      <c r="BQ76" s="661"/>
      <c r="BR76" s="661"/>
      <c r="BS76" s="661"/>
      <c r="BT76" s="662"/>
    </row>
    <row r="77" spans="2:73">
      <c r="B77" s="656"/>
      <c r="C77" s="656"/>
      <c r="D77" s="656"/>
      <c r="E77" s="656"/>
      <c r="F77" s="656"/>
      <c r="G77" s="656"/>
      <c r="H77" s="656"/>
      <c r="I77" s="608"/>
      <c r="J77" s="608"/>
      <c r="K77" s="597"/>
      <c r="L77" s="660"/>
      <c r="M77" s="661"/>
      <c r="N77" s="661"/>
      <c r="O77" s="661"/>
      <c r="P77" s="661"/>
      <c r="Q77" s="661"/>
      <c r="R77" s="661"/>
      <c r="S77" s="661"/>
      <c r="T77" s="661"/>
      <c r="U77" s="661"/>
      <c r="V77" s="661"/>
      <c r="W77" s="661"/>
      <c r="X77" s="661"/>
      <c r="Y77" s="661"/>
      <c r="Z77" s="661"/>
      <c r="AA77" s="661"/>
      <c r="AB77" s="661"/>
      <c r="AC77" s="661"/>
      <c r="AD77" s="661"/>
      <c r="AE77" s="661"/>
      <c r="AF77" s="661"/>
      <c r="AG77" s="661"/>
      <c r="AH77" s="661"/>
      <c r="AI77" s="661"/>
      <c r="AJ77" s="661"/>
      <c r="AK77" s="661"/>
      <c r="AL77" s="661"/>
      <c r="AM77" s="661"/>
      <c r="AN77" s="661"/>
      <c r="AO77" s="662"/>
      <c r="AP77" s="597"/>
      <c r="AQ77" s="660"/>
      <c r="AR77" s="661"/>
      <c r="AS77" s="661"/>
      <c r="AT77" s="661"/>
      <c r="AU77" s="661"/>
      <c r="AV77" s="661"/>
      <c r="AW77" s="661"/>
      <c r="AX77" s="661"/>
      <c r="AY77" s="661"/>
      <c r="AZ77" s="661"/>
      <c r="BA77" s="661"/>
      <c r="BB77" s="661"/>
      <c r="BC77" s="661"/>
      <c r="BD77" s="661"/>
      <c r="BE77" s="661"/>
      <c r="BF77" s="661"/>
      <c r="BG77" s="661"/>
      <c r="BH77" s="661"/>
      <c r="BI77" s="661"/>
      <c r="BJ77" s="661"/>
      <c r="BK77" s="661"/>
      <c r="BL77" s="661"/>
      <c r="BM77" s="661"/>
      <c r="BN77" s="661"/>
      <c r="BO77" s="661"/>
      <c r="BP77" s="661"/>
      <c r="BQ77" s="661"/>
      <c r="BR77" s="661"/>
      <c r="BS77" s="661"/>
      <c r="BT77" s="662"/>
    </row>
    <row r="78" spans="2:73">
      <c r="B78" s="656"/>
      <c r="C78" s="656"/>
      <c r="D78" s="656"/>
      <c r="E78" s="656"/>
      <c r="F78" s="656"/>
      <c r="G78" s="656"/>
      <c r="H78" s="656"/>
      <c r="I78" s="608"/>
      <c r="J78" s="608"/>
      <c r="K78" s="597"/>
      <c r="L78" s="660"/>
      <c r="M78" s="661"/>
      <c r="N78" s="661"/>
      <c r="O78" s="661"/>
      <c r="P78" s="661"/>
      <c r="Q78" s="661"/>
      <c r="R78" s="661"/>
      <c r="S78" s="661"/>
      <c r="T78" s="661"/>
      <c r="U78" s="661"/>
      <c r="V78" s="661"/>
      <c r="W78" s="661"/>
      <c r="X78" s="661"/>
      <c r="Y78" s="661"/>
      <c r="Z78" s="661"/>
      <c r="AA78" s="661"/>
      <c r="AB78" s="661"/>
      <c r="AC78" s="661"/>
      <c r="AD78" s="661"/>
      <c r="AE78" s="661"/>
      <c r="AF78" s="661"/>
      <c r="AG78" s="661"/>
      <c r="AH78" s="661"/>
      <c r="AI78" s="661"/>
      <c r="AJ78" s="661"/>
      <c r="AK78" s="661"/>
      <c r="AL78" s="661"/>
      <c r="AM78" s="661"/>
      <c r="AN78" s="661"/>
      <c r="AO78" s="662"/>
      <c r="AP78" s="597"/>
      <c r="AQ78" s="660"/>
      <c r="AR78" s="661"/>
      <c r="AS78" s="661"/>
      <c r="AT78" s="661"/>
      <c r="AU78" s="661"/>
      <c r="AV78" s="661"/>
      <c r="AW78" s="661"/>
      <c r="AX78" s="661"/>
      <c r="AY78" s="661"/>
      <c r="AZ78" s="661"/>
      <c r="BA78" s="661"/>
      <c r="BB78" s="661"/>
      <c r="BC78" s="661"/>
      <c r="BD78" s="661"/>
      <c r="BE78" s="661"/>
      <c r="BF78" s="661"/>
      <c r="BG78" s="661"/>
      <c r="BH78" s="661"/>
      <c r="BI78" s="661"/>
      <c r="BJ78" s="661"/>
      <c r="BK78" s="661"/>
      <c r="BL78" s="661"/>
      <c r="BM78" s="661"/>
      <c r="BN78" s="661"/>
      <c r="BO78" s="661"/>
      <c r="BP78" s="661"/>
      <c r="BQ78" s="661"/>
      <c r="BR78" s="661"/>
      <c r="BS78" s="661"/>
      <c r="BT78" s="662"/>
    </row>
    <row r="79" spans="2:73" ht="15.5">
      <c r="B79" s="656"/>
      <c r="C79" s="656"/>
      <c r="D79" s="656"/>
      <c r="E79" s="656"/>
      <c r="F79" s="656"/>
      <c r="G79" s="656"/>
      <c r="H79" s="656"/>
      <c r="I79" s="608"/>
      <c r="J79" s="608"/>
      <c r="K79" s="597"/>
      <c r="L79" s="660"/>
      <c r="M79" s="661"/>
      <c r="N79" s="661"/>
      <c r="O79" s="661"/>
      <c r="P79" s="661"/>
      <c r="Q79" s="661"/>
      <c r="R79" s="661"/>
      <c r="S79" s="661"/>
      <c r="T79" s="661"/>
      <c r="U79" s="661"/>
      <c r="V79" s="661"/>
      <c r="W79" s="661"/>
      <c r="X79" s="661"/>
      <c r="Y79" s="661"/>
      <c r="Z79" s="661"/>
      <c r="AA79" s="661"/>
      <c r="AB79" s="661"/>
      <c r="AC79" s="661"/>
      <c r="AD79" s="661"/>
      <c r="AE79" s="661"/>
      <c r="AF79" s="661"/>
      <c r="AG79" s="661"/>
      <c r="AH79" s="661"/>
      <c r="AI79" s="661"/>
      <c r="AJ79" s="661"/>
      <c r="AK79" s="661"/>
      <c r="AL79" s="661"/>
      <c r="AM79" s="661"/>
      <c r="AN79" s="661"/>
      <c r="AO79" s="662"/>
      <c r="AP79" s="597"/>
      <c r="AQ79" s="660"/>
      <c r="AR79" s="661"/>
      <c r="AS79" s="661"/>
      <c r="AT79" s="661"/>
      <c r="AU79" s="661"/>
      <c r="AV79" s="661"/>
      <c r="AW79" s="661"/>
      <c r="AX79" s="661"/>
      <c r="AY79" s="661"/>
      <c r="AZ79" s="661"/>
      <c r="BA79" s="661"/>
      <c r="BB79" s="661"/>
      <c r="BC79" s="661"/>
      <c r="BD79" s="661"/>
      <c r="BE79" s="661"/>
      <c r="BF79" s="661"/>
      <c r="BG79" s="661"/>
      <c r="BH79" s="661"/>
      <c r="BI79" s="661"/>
      <c r="BJ79" s="661"/>
      <c r="BK79" s="661"/>
      <c r="BL79" s="661"/>
      <c r="BM79" s="661"/>
      <c r="BN79" s="661"/>
      <c r="BO79" s="661"/>
      <c r="BP79" s="661"/>
      <c r="BQ79" s="661"/>
      <c r="BR79" s="661"/>
      <c r="BS79" s="661"/>
      <c r="BT79" s="662"/>
      <c r="BU79" s="163"/>
    </row>
    <row r="80" spans="2:73" ht="15.5">
      <c r="B80" s="656"/>
      <c r="C80" s="656"/>
      <c r="D80" s="656"/>
      <c r="E80" s="656"/>
      <c r="F80" s="656"/>
      <c r="G80" s="656"/>
      <c r="H80" s="656"/>
      <c r="I80" s="608"/>
      <c r="J80" s="608"/>
      <c r="K80" s="597"/>
      <c r="L80" s="660"/>
      <c r="M80" s="661"/>
      <c r="N80" s="661"/>
      <c r="O80" s="661"/>
      <c r="P80" s="661"/>
      <c r="Q80" s="661"/>
      <c r="R80" s="661"/>
      <c r="S80" s="661"/>
      <c r="T80" s="661"/>
      <c r="U80" s="661"/>
      <c r="V80" s="661"/>
      <c r="W80" s="661"/>
      <c r="X80" s="661"/>
      <c r="Y80" s="661"/>
      <c r="Z80" s="661"/>
      <c r="AA80" s="661"/>
      <c r="AB80" s="661"/>
      <c r="AC80" s="661"/>
      <c r="AD80" s="661"/>
      <c r="AE80" s="661"/>
      <c r="AF80" s="661"/>
      <c r="AG80" s="661"/>
      <c r="AH80" s="661"/>
      <c r="AI80" s="661"/>
      <c r="AJ80" s="661"/>
      <c r="AK80" s="661"/>
      <c r="AL80" s="661"/>
      <c r="AM80" s="661"/>
      <c r="AN80" s="661"/>
      <c r="AO80" s="662"/>
      <c r="AP80" s="597"/>
      <c r="AQ80" s="660"/>
      <c r="AR80" s="661"/>
      <c r="AS80" s="661"/>
      <c r="AT80" s="661"/>
      <c r="AU80" s="661"/>
      <c r="AV80" s="661"/>
      <c r="AW80" s="661"/>
      <c r="AX80" s="661"/>
      <c r="AY80" s="661"/>
      <c r="AZ80" s="661"/>
      <c r="BA80" s="661"/>
      <c r="BB80" s="661"/>
      <c r="BC80" s="661"/>
      <c r="BD80" s="661"/>
      <c r="BE80" s="661"/>
      <c r="BF80" s="661"/>
      <c r="BG80" s="661"/>
      <c r="BH80" s="661"/>
      <c r="BI80" s="661"/>
      <c r="BJ80" s="661"/>
      <c r="BK80" s="661"/>
      <c r="BL80" s="661"/>
      <c r="BM80" s="661"/>
      <c r="BN80" s="661"/>
      <c r="BO80" s="661"/>
      <c r="BP80" s="661"/>
      <c r="BQ80" s="661"/>
      <c r="BR80" s="661"/>
      <c r="BS80" s="661"/>
      <c r="BT80" s="662"/>
      <c r="BU80" s="163"/>
    </row>
    <row r="81" spans="2:73">
      <c r="B81" s="656"/>
      <c r="C81" s="656"/>
      <c r="D81" s="656"/>
      <c r="E81" s="656"/>
      <c r="F81" s="656"/>
      <c r="G81" s="656"/>
      <c r="H81" s="656"/>
      <c r="I81" s="608"/>
      <c r="J81" s="608"/>
      <c r="K81" s="597"/>
      <c r="L81" s="660"/>
      <c r="M81" s="661"/>
      <c r="N81" s="661"/>
      <c r="O81" s="661"/>
      <c r="P81" s="661"/>
      <c r="Q81" s="661"/>
      <c r="R81" s="661"/>
      <c r="S81" s="661"/>
      <c r="T81" s="661"/>
      <c r="U81" s="661"/>
      <c r="V81" s="661"/>
      <c r="W81" s="661"/>
      <c r="X81" s="661"/>
      <c r="Y81" s="661"/>
      <c r="Z81" s="661"/>
      <c r="AA81" s="661"/>
      <c r="AB81" s="661"/>
      <c r="AC81" s="661"/>
      <c r="AD81" s="661"/>
      <c r="AE81" s="661"/>
      <c r="AF81" s="661"/>
      <c r="AG81" s="661"/>
      <c r="AH81" s="661"/>
      <c r="AI81" s="661"/>
      <c r="AJ81" s="661"/>
      <c r="AK81" s="661"/>
      <c r="AL81" s="661"/>
      <c r="AM81" s="661"/>
      <c r="AN81" s="661"/>
      <c r="AO81" s="662"/>
      <c r="AP81" s="597"/>
      <c r="AQ81" s="660"/>
      <c r="AR81" s="661"/>
      <c r="AS81" s="661"/>
      <c r="AT81" s="661"/>
      <c r="AU81" s="661"/>
      <c r="AV81" s="661"/>
      <c r="AW81" s="661"/>
      <c r="AX81" s="661"/>
      <c r="AY81" s="661"/>
      <c r="AZ81" s="661"/>
      <c r="BA81" s="661"/>
      <c r="BB81" s="661"/>
      <c r="BC81" s="661"/>
      <c r="BD81" s="661"/>
      <c r="BE81" s="661"/>
      <c r="BF81" s="661"/>
      <c r="BG81" s="661"/>
      <c r="BH81" s="661"/>
      <c r="BI81" s="661"/>
      <c r="BJ81" s="661"/>
      <c r="BK81" s="661"/>
      <c r="BL81" s="661"/>
      <c r="BM81" s="661"/>
      <c r="BN81" s="661"/>
      <c r="BO81" s="661"/>
      <c r="BP81" s="661"/>
      <c r="BQ81" s="661"/>
      <c r="BR81" s="661"/>
      <c r="BS81" s="661"/>
      <c r="BT81" s="662"/>
    </row>
    <row r="82" spans="2:73" ht="15.5">
      <c r="B82" s="656"/>
      <c r="C82" s="656"/>
      <c r="D82" s="656"/>
      <c r="E82" s="656"/>
      <c r="F82" s="656"/>
      <c r="G82" s="656"/>
      <c r="H82" s="656"/>
      <c r="I82" s="608"/>
      <c r="J82" s="608"/>
      <c r="K82" s="597"/>
      <c r="L82" s="660"/>
      <c r="M82" s="661"/>
      <c r="N82" s="661"/>
      <c r="O82" s="661"/>
      <c r="P82" s="661"/>
      <c r="Q82" s="661"/>
      <c r="R82" s="661"/>
      <c r="S82" s="661"/>
      <c r="T82" s="661"/>
      <c r="U82" s="661"/>
      <c r="V82" s="661"/>
      <c r="W82" s="661"/>
      <c r="X82" s="661"/>
      <c r="Y82" s="661"/>
      <c r="Z82" s="661"/>
      <c r="AA82" s="661"/>
      <c r="AB82" s="661"/>
      <c r="AC82" s="661"/>
      <c r="AD82" s="661"/>
      <c r="AE82" s="661"/>
      <c r="AF82" s="661"/>
      <c r="AG82" s="661"/>
      <c r="AH82" s="661"/>
      <c r="AI82" s="661"/>
      <c r="AJ82" s="661"/>
      <c r="AK82" s="661"/>
      <c r="AL82" s="661"/>
      <c r="AM82" s="661"/>
      <c r="AN82" s="661"/>
      <c r="AO82" s="662"/>
      <c r="AP82" s="597"/>
      <c r="AQ82" s="660"/>
      <c r="AR82" s="661"/>
      <c r="AS82" s="661"/>
      <c r="AT82" s="661"/>
      <c r="AU82" s="661"/>
      <c r="AV82" s="661"/>
      <c r="AW82" s="661"/>
      <c r="AX82" s="661"/>
      <c r="AY82" s="661"/>
      <c r="AZ82" s="661"/>
      <c r="BA82" s="661"/>
      <c r="BB82" s="661"/>
      <c r="BC82" s="661"/>
      <c r="BD82" s="661"/>
      <c r="BE82" s="661"/>
      <c r="BF82" s="661"/>
      <c r="BG82" s="661"/>
      <c r="BH82" s="661"/>
      <c r="BI82" s="661"/>
      <c r="BJ82" s="661"/>
      <c r="BK82" s="661"/>
      <c r="BL82" s="661"/>
      <c r="BM82" s="661"/>
      <c r="BN82" s="661"/>
      <c r="BO82" s="661"/>
      <c r="BP82" s="661"/>
      <c r="BQ82" s="661"/>
      <c r="BR82" s="661"/>
      <c r="BS82" s="661"/>
      <c r="BT82" s="662"/>
      <c r="BU82" s="163"/>
    </row>
    <row r="83" spans="2:73" ht="15.5">
      <c r="B83" s="656"/>
      <c r="C83" s="656"/>
      <c r="D83" s="656"/>
      <c r="E83" s="656"/>
      <c r="F83" s="656"/>
      <c r="G83" s="656"/>
      <c r="H83" s="656"/>
      <c r="I83" s="608"/>
      <c r="J83" s="608"/>
      <c r="K83" s="597"/>
      <c r="L83" s="660"/>
      <c r="M83" s="661"/>
      <c r="N83" s="661"/>
      <c r="O83" s="661"/>
      <c r="P83" s="661"/>
      <c r="Q83" s="661"/>
      <c r="R83" s="661"/>
      <c r="S83" s="661"/>
      <c r="T83" s="661"/>
      <c r="U83" s="661"/>
      <c r="V83" s="661"/>
      <c r="W83" s="661"/>
      <c r="X83" s="661"/>
      <c r="Y83" s="661"/>
      <c r="Z83" s="661"/>
      <c r="AA83" s="661"/>
      <c r="AB83" s="661"/>
      <c r="AC83" s="661"/>
      <c r="AD83" s="661"/>
      <c r="AE83" s="661"/>
      <c r="AF83" s="661"/>
      <c r="AG83" s="661"/>
      <c r="AH83" s="661"/>
      <c r="AI83" s="661"/>
      <c r="AJ83" s="661"/>
      <c r="AK83" s="661"/>
      <c r="AL83" s="661"/>
      <c r="AM83" s="661"/>
      <c r="AN83" s="661"/>
      <c r="AO83" s="662"/>
      <c r="AP83" s="597"/>
      <c r="AQ83" s="660"/>
      <c r="AR83" s="661"/>
      <c r="AS83" s="661"/>
      <c r="AT83" s="661"/>
      <c r="AU83" s="661"/>
      <c r="AV83" s="661"/>
      <c r="AW83" s="661"/>
      <c r="AX83" s="661"/>
      <c r="AY83" s="661"/>
      <c r="AZ83" s="661"/>
      <c r="BA83" s="661"/>
      <c r="BB83" s="661"/>
      <c r="BC83" s="661"/>
      <c r="BD83" s="661"/>
      <c r="BE83" s="661"/>
      <c r="BF83" s="661"/>
      <c r="BG83" s="661"/>
      <c r="BH83" s="661"/>
      <c r="BI83" s="661"/>
      <c r="BJ83" s="661"/>
      <c r="BK83" s="661"/>
      <c r="BL83" s="661"/>
      <c r="BM83" s="661"/>
      <c r="BN83" s="661"/>
      <c r="BO83" s="661"/>
      <c r="BP83" s="661"/>
      <c r="BQ83" s="661"/>
      <c r="BR83" s="661"/>
      <c r="BS83" s="661"/>
      <c r="BT83" s="662"/>
      <c r="BU83" s="163"/>
    </row>
    <row r="84" spans="2:73" ht="15.5">
      <c r="B84" s="656"/>
      <c r="C84" s="656"/>
      <c r="D84" s="656"/>
      <c r="E84" s="656"/>
      <c r="F84" s="656"/>
      <c r="G84" s="656"/>
      <c r="H84" s="656"/>
      <c r="I84" s="608"/>
      <c r="J84" s="608"/>
      <c r="K84" s="597"/>
      <c r="L84" s="660"/>
      <c r="M84" s="661"/>
      <c r="N84" s="661"/>
      <c r="O84" s="661"/>
      <c r="P84" s="661"/>
      <c r="Q84" s="661"/>
      <c r="R84" s="661"/>
      <c r="S84" s="661"/>
      <c r="T84" s="661"/>
      <c r="U84" s="661"/>
      <c r="V84" s="661"/>
      <c r="W84" s="661"/>
      <c r="X84" s="661"/>
      <c r="Y84" s="661"/>
      <c r="Z84" s="661"/>
      <c r="AA84" s="661"/>
      <c r="AB84" s="661"/>
      <c r="AC84" s="661"/>
      <c r="AD84" s="661"/>
      <c r="AE84" s="661"/>
      <c r="AF84" s="661"/>
      <c r="AG84" s="661"/>
      <c r="AH84" s="661"/>
      <c r="AI84" s="661"/>
      <c r="AJ84" s="661"/>
      <c r="AK84" s="661"/>
      <c r="AL84" s="661"/>
      <c r="AM84" s="661"/>
      <c r="AN84" s="661"/>
      <c r="AO84" s="662"/>
      <c r="AP84" s="597"/>
      <c r="AQ84" s="660"/>
      <c r="AR84" s="661"/>
      <c r="AS84" s="661"/>
      <c r="AT84" s="661"/>
      <c r="AU84" s="661"/>
      <c r="AV84" s="661"/>
      <c r="AW84" s="661"/>
      <c r="AX84" s="661"/>
      <c r="AY84" s="661"/>
      <c r="AZ84" s="661"/>
      <c r="BA84" s="661"/>
      <c r="BB84" s="661"/>
      <c r="BC84" s="661"/>
      <c r="BD84" s="661"/>
      <c r="BE84" s="661"/>
      <c r="BF84" s="661"/>
      <c r="BG84" s="661"/>
      <c r="BH84" s="661"/>
      <c r="BI84" s="661"/>
      <c r="BJ84" s="661"/>
      <c r="BK84" s="661"/>
      <c r="BL84" s="661"/>
      <c r="BM84" s="661"/>
      <c r="BN84" s="661"/>
      <c r="BO84" s="661"/>
      <c r="BP84" s="661"/>
      <c r="BQ84" s="661"/>
      <c r="BR84" s="661"/>
      <c r="BS84" s="661"/>
      <c r="BT84" s="662"/>
      <c r="BU84" s="163"/>
    </row>
    <row r="85" spans="2:73">
      <c r="B85" s="656"/>
      <c r="C85" s="656"/>
      <c r="D85" s="656"/>
      <c r="E85" s="656"/>
      <c r="F85" s="656"/>
      <c r="G85" s="656"/>
      <c r="H85" s="656"/>
      <c r="I85" s="608"/>
      <c r="J85" s="608"/>
      <c r="K85" s="597"/>
      <c r="L85" s="660"/>
      <c r="M85" s="661"/>
      <c r="N85" s="661"/>
      <c r="O85" s="661"/>
      <c r="P85" s="661"/>
      <c r="Q85" s="661"/>
      <c r="R85" s="661"/>
      <c r="S85" s="661"/>
      <c r="T85" s="661"/>
      <c r="U85" s="661"/>
      <c r="V85" s="661"/>
      <c r="W85" s="661"/>
      <c r="X85" s="661"/>
      <c r="Y85" s="661"/>
      <c r="Z85" s="661"/>
      <c r="AA85" s="661"/>
      <c r="AB85" s="661"/>
      <c r="AC85" s="661"/>
      <c r="AD85" s="661"/>
      <c r="AE85" s="661"/>
      <c r="AF85" s="661"/>
      <c r="AG85" s="661"/>
      <c r="AH85" s="661"/>
      <c r="AI85" s="661"/>
      <c r="AJ85" s="661"/>
      <c r="AK85" s="661"/>
      <c r="AL85" s="661"/>
      <c r="AM85" s="661"/>
      <c r="AN85" s="661"/>
      <c r="AO85" s="662"/>
      <c r="AP85" s="597"/>
      <c r="AQ85" s="660"/>
      <c r="AR85" s="661"/>
      <c r="AS85" s="661"/>
      <c r="AT85" s="661"/>
      <c r="AU85" s="661"/>
      <c r="AV85" s="661"/>
      <c r="AW85" s="661"/>
      <c r="AX85" s="661"/>
      <c r="AY85" s="661"/>
      <c r="AZ85" s="661"/>
      <c r="BA85" s="661"/>
      <c r="BB85" s="661"/>
      <c r="BC85" s="661"/>
      <c r="BD85" s="661"/>
      <c r="BE85" s="661"/>
      <c r="BF85" s="661"/>
      <c r="BG85" s="661"/>
      <c r="BH85" s="661"/>
      <c r="BI85" s="661"/>
      <c r="BJ85" s="661"/>
      <c r="BK85" s="661"/>
      <c r="BL85" s="661"/>
      <c r="BM85" s="661"/>
      <c r="BN85" s="661"/>
      <c r="BO85" s="661"/>
      <c r="BP85" s="661"/>
      <c r="BQ85" s="661"/>
      <c r="BR85" s="661"/>
      <c r="BS85" s="661"/>
      <c r="BT85" s="662"/>
    </row>
    <row r="86" spans="2:73">
      <c r="B86" s="656"/>
      <c r="C86" s="656"/>
      <c r="D86" s="656"/>
      <c r="E86" s="656"/>
      <c r="F86" s="656"/>
      <c r="G86" s="656"/>
      <c r="H86" s="656"/>
      <c r="I86" s="608"/>
      <c r="J86" s="608"/>
      <c r="K86" s="597"/>
      <c r="L86" s="660"/>
      <c r="M86" s="661"/>
      <c r="N86" s="661"/>
      <c r="O86" s="661"/>
      <c r="P86" s="661"/>
      <c r="Q86" s="661"/>
      <c r="R86" s="661"/>
      <c r="S86" s="661"/>
      <c r="T86" s="661"/>
      <c r="U86" s="661"/>
      <c r="V86" s="661"/>
      <c r="W86" s="661"/>
      <c r="X86" s="661"/>
      <c r="Y86" s="661"/>
      <c r="Z86" s="661"/>
      <c r="AA86" s="661"/>
      <c r="AB86" s="661"/>
      <c r="AC86" s="661"/>
      <c r="AD86" s="661"/>
      <c r="AE86" s="661"/>
      <c r="AF86" s="661"/>
      <c r="AG86" s="661"/>
      <c r="AH86" s="661"/>
      <c r="AI86" s="661"/>
      <c r="AJ86" s="661"/>
      <c r="AK86" s="661"/>
      <c r="AL86" s="661"/>
      <c r="AM86" s="661"/>
      <c r="AN86" s="661"/>
      <c r="AO86" s="662"/>
      <c r="AP86" s="597"/>
      <c r="AQ86" s="660"/>
      <c r="AR86" s="661"/>
      <c r="AS86" s="661"/>
      <c r="AT86" s="661"/>
      <c r="AU86" s="661"/>
      <c r="AV86" s="661"/>
      <c r="AW86" s="661"/>
      <c r="AX86" s="661"/>
      <c r="AY86" s="661"/>
      <c r="AZ86" s="661"/>
      <c r="BA86" s="661"/>
      <c r="BB86" s="661"/>
      <c r="BC86" s="661"/>
      <c r="BD86" s="661"/>
      <c r="BE86" s="661"/>
      <c r="BF86" s="661"/>
      <c r="BG86" s="661"/>
      <c r="BH86" s="661"/>
      <c r="BI86" s="661"/>
      <c r="BJ86" s="661"/>
      <c r="BK86" s="661"/>
      <c r="BL86" s="661"/>
      <c r="BM86" s="661"/>
      <c r="BN86" s="661"/>
      <c r="BO86" s="661"/>
      <c r="BP86" s="661"/>
      <c r="BQ86" s="661"/>
      <c r="BR86" s="661"/>
      <c r="BS86" s="661"/>
      <c r="BT86" s="662"/>
    </row>
    <row r="87" spans="2:73">
      <c r="B87" s="656"/>
      <c r="C87" s="656"/>
      <c r="D87" s="656"/>
      <c r="E87" s="656"/>
      <c r="F87" s="656"/>
      <c r="G87" s="656"/>
      <c r="H87" s="656"/>
      <c r="I87" s="608"/>
      <c r="J87" s="608"/>
      <c r="K87" s="597"/>
      <c r="L87" s="660"/>
      <c r="M87" s="661"/>
      <c r="N87" s="661"/>
      <c r="O87" s="661"/>
      <c r="P87" s="661"/>
      <c r="Q87" s="661"/>
      <c r="R87" s="661"/>
      <c r="S87" s="661"/>
      <c r="T87" s="661"/>
      <c r="U87" s="661"/>
      <c r="V87" s="661"/>
      <c r="W87" s="661"/>
      <c r="X87" s="661"/>
      <c r="Y87" s="661"/>
      <c r="Z87" s="661"/>
      <c r="AA87" s="661"/>
      <c r="AB87" s="661"/>
      <c r="AC87" s="661"/>
      <c r="AD87" s="661"/>
      <c r="AE87" s="661"/>
      <c r="AF87" s="661"/>
      <c r="AG87" s="661"/>
      <c r="AH87" s="661"/>
      <c r="AI87" s="661"/>
      <c r="AJ87" s="661"/>
      <c r="AK87" s="661"/>
      <c r="AL87" s="661"/>
      <c r="AM87" s="661"/>
      <c r="AN87" s="661"/>
      <c r="AO87" s="662"/>
      <c r="AP87" s="597"/>
      <c r="AQ87" s="660"/>
      <c r="AR87" s="661"/>
      <c r="AS87" s="661"/>
      <c r="AT87" s="661"/>
      <c r="AU87" s="661"/>
      <c r="AV87" s="661"/>
      <c r="AW87" s="661"/>
      <c r="AX87" s="661"/>
      <c r="AY87" s="661"/>
      <c r="AZ87" s="661"/>
      <c r="BA87" s="661"/>
      <c r="BB87" s="661"/>
      <c r="BC87" s="661"/>
      <c r="BD87" s="661"/>
      <c r="BE87" s="661"/>
      <c r="BF87" s="661"/>
      <c r="BG87" s="661"/>
      <c r="BH87" s="661"/>
      <c r="BI87" s="661"/>
      <c r="BJ87" s="661"/>
      <c r="BK87" s="661"/>
      <c r="BL87" s="661"/>
      <c r="BM87" s="661"/>
      <c r="BN87" s="661"/>
      <c r="BO87" s="661"/>
      <c r="BP87" s="661"/>
      <c r="BQ87" s="661"/>
      <c r="BR87" s="661"/>
      <c r="BS87" s="661"/>
      <c r="BT87" s="662"/>
    </row>
    <row r="88" spans="2:73">
      <c r="B88" s="656"/>
      <c r="C88" s="656"/>
      <c r="D88" s="656"/>
      <c r="E88" s="656"/>
      <c r="F88" s="656"/>
      <c r="G88" s="656"/>
      <c r="H88" s="656"/>
      <c r="I88" s="608"/>
      <c r="J88" s="608"/>
      <c r="K88" s="597"/>
      <c r="L88" s="660"/>
      <c r="M88" s="661"/>
      <c r="N88" s="661"/>
      <c r="O88" s="661"/>
      <c r="P88" s="661"/>
      <c r="Q88" s="661"/>
      <c r="R88" s="661"/>
      <c r="S88" s="661"/>
      <c r="T88" s="661"/>
      <c r="U88" s="661"/>
      <c r="V88" s="661"/>
      <c r="W88" s="661"/>
      <c r="X88" s="661"/>
      <c r="Y88" s="661"/>
      <c r="Z88" s="661"/>
      <c r="AA88" s="661"/>
      <c r="AB88" s="661"/>
      <c r="AC88" s="661"/>
      <c r="AD88" s="661"/>
      <c r="AE88" s="661"/>
      <c r="AF88" s="661"/>
      <c r="AG88" s="661"/>
      <c r="AH88" s="661"/>
      <c r="AI88" s="661"/>
      <c r="AJ88" s="661"/>
      <c r="AK88" s="661"/>
      <c r="AL88" s="661"/>
      <c r="AM88" s="661"/>
      <c r="AN88" s="661"/>
      <c r="AO88" s="662"/>
      <c r="AP88" s="597"/>
      <c r="AQ88" s="663"/>
      <c r="AR88" s="664"/>
      <c r="AS88" s="664"/>
      <c r="AT88" s="664"/>
      <c r="AU88" s="664"/>
      <c r="AV88" s="664"/>
      <c r="AW88" s="664"/>
      <c r="AX88" s="664"/>
      <c r="AY88" s="664"/>
      <c r="AZ88" s="664"/>
      <c r="BA88" s="664"/>
      <c r="BB88" s="664"/>
      <c r="BC88" s="664"/>
      <c r="BD88" s="664"/>
      <c r="BE88" s="664"/>
      <c r="BF88" s="664"/>
      <c r="BG88" s="664"/>
      <c r="BH88" s="664"/>
      <c r="BI88" s="664"/>
      <c r="BJ88" s="664"/>
      <c r="BK88" s="664"/>
      <c r="BL88" s="664"/>
      <c r="BM88" s="664"/>
      <c r="BN88" s="664"/>
      <c r="BO88" s="664"/>
      <c r="BP88" s="664"/>
      <c r="BQ88" s="664"/>
      <c r="BR88" s="664"/>
      <c r="BS88" s="664"/>
      <c r="BT88" s="665"/>
    </row>
    <row r="89" spans="2:73">
      <c r="B89" s="656"/>
      <c r="C89" s="656"/>
      <c r="D89" s="656"/>
      <c r="E89" s="656"/>
      <c r="F89" s="656"/>
      <c r="G89" s="656"/>
      <c r="H89" s="656"/>
      <c r="I89" s="608"/>
      <c r="J89" s="608"/>
      <c r="K89" s="597"/>
      <c r="L89" s="660"/>
      <c r="M89" s="661"/>
      <c r="N89" s="661"/>
      <c r="O89" s="661"/>
      <c r="P89" s="661"/>
      <c r="Q89" s="661"/>
      <c r="R89" s="661"/>
      <c r="S89" s="661"/>
      <c r="T89" s="661"/>
      <c r="U89" s="661"/>
      <c r="V89" s="661"/>
      <c r="W89" s="661"/>
      <c r="X89" s="661"/>
      <c r="Y89" s="661"/>
      <c r="Z89" s="661"/>
      <c r="AA89" s="661"/>
      <c r="AB89" s="661"/>
      <c r="AC89" s="661"/>
      <c r="AD89" s="661"/>
      <c r="AE89" s="661"/>
      <c r="AF89" s="661"/>
      <c r="AG89" s="661"/>
      <c r="AH89" s="661"/>
      <c r="AI89" s="661"/>
      <c r="AJ89" s="661"/>
      <c r="AK89" s="661"/>
      <c r="AL89" s="661"/>
      <c r="AM89" s="661"/>
      <c r="AN89" s="661"/>
      <c r="AO89" s="662"/>
      <c r="AP89" s="597"/>
      <c r="AQ89" s="657"/>
      <c r="AR89" s="658"/>
      <c r="AS89" s="658"/>
      <c r="AT89" s="658"/>
      <c r="AU89" s="658"/>
      <c r="AV89" s="658"/>
      <c r="AW89" s="658"/>
      <c r="AX89" s="658"/>
      <c r="AY89" s="658"/>
      <c r="AZ89" s="658"/>
      <c r="BA89" s="658"/>
      <c r="BB89" s="658"/>
      <c r="BC89" s="658"/>
      <c r="BD89" s="658"/>
      <c r="BE89" s="658"/>
      <c r="BF89" s="658"/>
      <c r="BG89" s="658"/>
      <c r="BH89" s="658"/>
      <c r="BI89" s="658"/>
      <c r="BJ89" s="658"/>
      <c r="BK89" s="658"/>
      <c r="BL89" s="658"/>
      <c r="BM89" s="658"/>
      <c r="BN89" s="658"/>
      <c r="BO89" s="658"/>
      <c r="BP89" s="658"/>
      <c r="BQ89" s="658"/>
      <c r="BR89" s="658"/>
      <c r="BS89" s="658"/>
      <c r="BT89" s="659"/>
    </row>
    <row r="90" spans="2:73">
      <c r="B90" s="656"/>
      <c r="C90" s="656"/>
      <c r="D90" s="656"/>
      <c r="E90" s="656"/>
      <c r="F90" s="656"/>
      <c r="G90" s="656"/>
      <c r="H90" s="656"/>
      <c r="I90" s="608"/>
      <c r="J90" s="608"/>
      <c r="K90" s="597"/>
      <c r="L90" s="660"/>
      <c r="M90" s="661"/>
      <c r="N90" s="661"/>
      <c r="O90" s="661"/>
      <c r="P90" s="661"/>
      <c r="Q90" s="661"/>
      <c r="R90" s="661"/>
      <c r="S90" s="661"/>
      <c r="T90" s="661"/>
      <c r="U90" s="661"/>
      <c r="V90" s="661"/>
      <c r="W90" s="661"/>
      <c r="X90" s="661"/>
      <c r="Y90" s="661"/>
      <c r="Z90" s="661"/>
      <c r="AA90" s="661"/>
      <c r="AB90" s="661"/>
      <c r="AC90" s="661"/>
      <c r="AD90" s="661"/>
      <c r="AE90" s="661"/>
      <c r="AF90" s="661"/>
      <c r="AG90" s="661"/>
      <c r="AH90" s="661"/>
      <c r="AI90" s="661"/>
      <c r="AJ90" s="661"/>
      <c r="AK90" s="661"/>
      <c r="AL90" s="661"/>
      <c r="AM90" s="661"/>
      <c r="AN90" s="661"/>
      <c r="AO90" s="662"/>
      <c r="AP90" s="597"/>
      <c r="AQ90" s="660"/>
      <c r="AR90" s="661"/>
      <c r="AS90" s="661"/>
      <c r="AT90" s="661"/>
      <c r="AU90" s="661"/>
      <c r="AV90" s="661"/>
      <c r="AW90" s="661"/>
      <c r="AX90" s="661"/>
      <c r="AY90" s="661"/>
      <c r="AZ90" s="661"/>
      <c r="BA90" s="661"/>
      <c r="BB90" s="661"/>
      <c r="BC90" s="661"/>
      <c r="BD90" s="661"/>
      <c r="BE90" s="661"/>
      <c r="BF90" s="661"/>
      <c r="BG90" s="661"/>
      <c r="BH90" s="661"/>
      <c r="BI90" s="661"/>
      <c r="BJ90" s="661"/>
      <c r="BK90" s="661"/>
      <c r="BL90" s="661"/>
      <c r="BM90" s="661"/>
      <c r="BN90" s="661"/>
      <c r="BO90" s="661"/>
      <c r="BP90" s="661"/>
      <c r="BQ90" s="661"/>
      <c r="BR90" s="661"/>
      <c r="BS90" s="661"/>
      <c r="BT90" s="662"/>
    </row>
    <row r="91" spans="2:73">
      <c r="B91" s="656"/>
      <c r="C91" s="656"/>
      <c r="D91" s="656"/>
      <c r="E91" s="656"/>
      <c r="F91" s="656"/>
      <c r="G91" s="656"/>
      <c r="H91" s="656"/>
      <c r="I91" s="608"/>
      <c r="J91" s="608"/>
      <c r="K91" s="597"/>
      <c r="L91" s="660"/>
      <c r="M91" s="661"/>
      <c r="N91" s="661"/>
      <c r="O91" s="661"/>
      <c r="P91" s="661"/>
      <c r="Q91" s="661"/>
      <c r="R91" s="661"/>
      <c r="S91" s="661"/>
      <c r="T91" s="661"/>
      <c r="U91" s="661"/>
      <c r="V91" s="661"/>
      <c r="W91" s="661"/>
      <c r="X91" s="661"/>
      <c r="Y91" s="661"/>
      <c r="Z91" s="661"/>
      <c r="AA91" s="661"/>
      <c r="AB91" s="661"/>
      <c r="AC91" s="661"/>
      <c r="AD91" s="661"/>
      <c r="AE91" s="661"/>
      <c r="AF91" s="661"/>
      <c r="AG91" s="661"/>
      <c r="AH91" s="661"/>
      <c r="AI91" s="661"/>
      <c r="AJ91" s="661"/>
      <c r="AK91" s="661"/>
      <c r="AL91" s="661"/>
      <c r="AM91" s="661"/>
      <c r="AN91" s="661"/>
      <c r="AO91" s="662"/>
      <c r="AP91" s="597"/>
      <c r="AQ91" s="660"/>
      <c r="AR91" s="661"/>
      <c r="AS91" s="661"/>
      <c r="AT91" s="661"/>
      <c r="AU91" s="661"/>
      <c r="AV91" s="661"/>
      <c r="AW91" s="661"/>
      <c r="AX91" s="661"/>
      <c r="AY91" s="661"/>
      <c r="AZ91" s="661"/>
      <c r="BA91" s="661"/>
      <c r="BB91" s="661"/>
      <c r="BC91" s="661"/>
      <c r="BD91" s="661"/>
      <c r="BE91" s="661"/>
      <c r="BF91" s="661"/>
      <c r="BG91" s="661"/>
      <c r="BH91" s="661"/>
      <c r="BI91" s="661"/>
      <c r="BJ91" s="661"/>
      <c r="BK91" s="661"/>
      <c r="BL91" s="661"/>
      <c r="BM91" s="661"/>
      <c r="BN91" s="661"/>
      <c r="BO91" s="661"/>
      <c r="BP91" s="661"/>
      <c r="BQ91" s="661"/>
      <c r="BR91" s="661"/>
      <c r="BS91" s="661"/>
      <c r="BT91" s="662"/>
    </row>
    <row r="92" spans="2:73">
      <c r="B92" s="656"/>
      <c r="C92" s="656"/>
      <c r="D92" s="656"/>
      <c r="E92" s="656"/>
      <c r="F92" s="656"/>
      <c r="G92" s="656"/>
      <c r="H92" s="656"/>
      <c r="I92" s="608"/>
      <c r="J92" s="608"/>
      <c r="K92" s="597"/>
      <c r="L92" s="660"/>
      <c r="M92" s="661"/>
      <c r="N92" s="661"/>
      <c r="O92" s="661"/>
      <c r="P92" s="661"/>
      <c r="Q92" s="661"/>
      <c r="R92" s="661"/>
      <c r="S92" s="661"/>
      <c r="T92" s="661"/>
      <c r="U92" s="661"/>
      <c r="V92" s="661"/>
      <c r="W92" s="661"/>
      <c r="X92" s="661"/>
      <c r="Y92" s="661"/>
      <c r="Z92" s="661"/>
      <c r="AA92" s="661"/>
      <c r="AB92" s="661"/>
      <c r="AC92" s="661"/>
      <c r="AD92" s="661"/>
      <c r="AE92" s="661"/>
      <c r="AF92" s="661"/>
      <c r="AG92" s="661"/>
      <c r="AH92" s="661"/>
      <c r="AI92" s="661"/>
      <c r="AJ92" s="661"/>
      <c r="AK92" s="661"/>
      <c r="AL92" s="661"/>
      <c r="AM92" s="661"/>
      <c r="AN92" s="661"/>
      <c r="AO92" s="662"/>
      <c r="AP92" s="597"/>
      <c r="AQ92" s="660"/>
      <c r="AR92" s="661"/>
      <c r="AS92" s="661"/>
      <c r="AT92" s="661"/>
      <c r="AU92" s="661"/>
      <c r="AV92" s="661"/>
      <c r="AW92" s="661"/>
      <c r="AX92" s="661"/>
      <c r="AY92" s="661"/>
      <c r="AZ92" s="661"/>
      <c r="BA92" s="661"/>
      <c r="BB92" s="661"/>
      <c r="BC92" s="661"/>
      <c r="BD92" s="661"/>
      <c r="BE92" s="661"/>
      <c r="BF92" s="661"/>
      <c r="BG92" s="661"/>
      <c r="BH92" s="661"/>
      <c r="BI92" s="661"/>
      <c r="BJ92" s="661"/>
      <c r="BK92" s="661"/>
      <c r="BL92" s="661"/>
      <c r="BM92" s="661"/>
      <c r="BN92" s="661"/>
      <c r="BO92" s="661"/>
      <c r="BP92" s="661"/>
      <c r="BQ92" s="661"/>
      <c r="BR92" s="661"/>
      <c r="BS92" s="661"/>
      <c r="BT92" s="662"/>
    </row>
    <row r="93" spans="2:73">
      <c r="B93" s="656"/>
      <c r="C93" s="656"/>
      <c r="D93" s="656"/>
      <c r="E93" s="656"/>
      <c r="F93" s="656"/>
      <c r="G93" s="656"/>
      <c r="H93" s="656"/>
      <c r="I93" s="608"/>
      <c r="J93" s="608"/>
      <c r="K93" s="597"/>
      <c r="L93" s="660"/>
      <c r="M93" s="661"/>
      <c r="N93" s="661"/>
      <c r="O93" s="661"/>
      <c r="P93" s="661"/>
      <c r="Q93" s="661"/>
      <c r="R93" s="661"/>
      <c r="S93" s="661"/>
      <c r="T93" s="661"/>
      <c r="U93" s="661"/>
      <c r="V93" s="661"/>
      <c r="W93" s="661"/>
      <c r="X93" s="661"/>
      <c r="Y93" s="661"/>
      <c r="Z93" s="661"/>
      <c r="AA93" s="661"/>
      <c r="AB93" s="661"/>
      <c r="AC93" s="661"/>
      <c r="AD93" s="661"/>
      <c r="AE93" s="661"/>
      <c r="AF93" s="661"/>
      <c r="AG93" s="661"/>
      <c r="AH93" s="661"/>
      <c r="AI93" s="661"/>
      <c r="AJ93" s="661"/>
      <c r="AK93" s="661"/>
      <c r="AL93" s="661"/>
      <c r="AM93" s="661"/>
      <c r="AN93" s="661"/>
      <c r="AO93" s="662"/>
      <c r="AP93" s="597"/>
      <c r="AQ93" s="660"/>
      <c r="AR93" s="661"/>
      <c r="AS93" s="661"/>
      <c r="AT93" s="661"/>
      <c r="AU93" s="661"/>
      <c r="AV93" s="661"/>
      <c r="AW93" s="661"/>
      <c r="AX93" s="661"/>
      <c r="AY93" s="661"/>
      <c r="AZ93" s="661"/>
      <c r="BA93" s="661"/>
      <c r="BB93" s="661"/>
      <c r="BC93" s="661"/>
      <c r="BD93" s="661"/>
      <c r="BE93" s="661"/>
      <c r="BF93" s="661"/>
      <c r="BG93" s="661"/>
      <c r="BH93" s="661"/>
      <c r="BI93" s="661"/>
      <c r="BJ93" s="661"/>
      <c r="BK93" s="661"/>
      <c r="BL93" s="661"/>
      <c r="BM93" s="661"/>
      <c r="BN93" s="661"/>
      <c r="BO93" s="661"/>
      <c r="BP93" s="661"/>
      <c r="BQ93" s="661"/>
      <c r="BR93" s="661"/>
      <c r="BS93" s="661"/>
      <c r="BT93" s="662"/>
    </row>
    <row r="94" spans="2:73">
      <c r="B94" s="656"/>
      <c r="C94" s="656"/>
      <c r="D94" s="656"/>
      <c r="E94" s="656"/>
      <c r="F94" s="656"/>
      <c r="G94" s="656"/>
      <c r="H94" s="656"/>
      <c r="I94" s="608"/>
      <c r="J94" s="608"/>
      <c r="K94" s="597"/>
      <c r="L94" s="660"/>
      <c r="M94" s="661"/>
      <c r="N94" s="661"/>
      <c r="O94" s="661"/>
      <c r="P94" s="661"/>
      <c r="Q94" s="661"/>
      <c r="R94" s="661"/>
      <c r="S94" s="661"/>
      <c r="T94" s="661"/>
      <c r="U94" s="661"/>
      <c r="V94" s="661"/>
      <c r="W94" s="661"/>
      <c r="X94" s="661"/>
      <c r="Y94" s="661"/>
      <c r="Z94" s="661"/>
      <c r="AA94" s="661"/>
      <c r="AB94" s="661"/>
      <c r="AC94" s="661"/>
      <c r="AD94" s="661"/>
      <c r="AE94" s="661"/>
      <c r="AF94" s="661"/>
      <c r="AG94" s="661"/>
      <c r="AH94" s="661"/>
      <c r="AI94" s="661"/>
      <c r="AJ94" s="661"/>
      <c r="AK94" s="661"/>
      <c r="AL94" s="661"/>
      <c r="AM94" s="661"/>
      <c r="AN94" s="661"/>
      <c r="AO94" s="662"/>
      <c r="AP94" s="597"/>
      <c r="AQ94" s="660"/>
      <c r="AR94" s="661"/>
      <c r="AS94" s="661"/>
      <c r="AT94" s="661"/>
      <c r="AU94" s="661"/>
      <c r="AV94" s="661"/>
      <c r="AW94" s="661"/>
      <c r="AX94" s="661"/>
      <c r="AY94" s="661"/>
      <c r="AZ94" s="661"/>
      <c r="BA94" s="661"/>
      <c r="BB94" s="661"/>
      <c r="BC94" s="661"/>
      <c r="BD94" s="661"/>
      <c r="BE94" s="661"/>
      <c r="BF94" s="661"/>
      <c r="BG94" s="661"/>
      <c r="BH94" s="661"/>
      <c r="BI94" s="661"/>
      <c r="BJ94" s="661"/>
      <c r="BK94" s="661"/>
      <c r="BL94" s="661"/>
      <c r="BM94" s="661"/>
      <c r="BN94" s="661"/>
      <c r="BO94" s="661"/>
      <c r="BP94" s="661"/>
      <c r="BQ94" s="661"/>
      <c r="BR94" s="661"/>
      <c r="BS94" s="661"/>
      <c r="BT94" s="662"/>
    </row>
    <row r="95" spans="2:73">
      <c r="B95" s="656"/>
      <c r="C95" s="656"/>
      <c r="D95" s="656"/>
      <c r="E95" s="656"/>
      <c r="F95" s="656"/>
      <c r="G95" s="656"/>
      <c r="H95" s="656"/>
      <c r="I95" s="608"/>
      <c r="J95" s="608"/>
      <c r="K95" s="597"/>
      <c r="L95" s="660"/>
      <c r="M95" s="661"/>
      <c r="N95" s="661"/>
      <c r="O95" s="661"/>
      <c r="P95" s="661"/>
      <c r="Q95" s="661"/>
      <c r="R95" s="661"/>
      <c r="S95" s="661"/>
      <c r="T95" s="661"/>
      <c r="U95" s="661"/>
      <c r="V95" s="661"/>
      <c r="W95" s="661"/>
      <c r="X95" s="661"/>
      <c r="Y95" s="661"/>
      <c r="Z95" s="661"/>
      <c r="AA95" s="661"/>
      <c r="AB95" s="661"/>
      <c r="AC95" s="661"/>
      <c r="AD95" s="661"/>
      <c r="AE95" s="661"/>
      <c r="AF95" s="661"/>
      <c r="AG95" s="661"/>
      <c r="AH95" s="661"/>
      <c r="AI95" s="661"/>
      <c r="AJ95" s="661"/>
      <c r="AK95" s="661"/>
      <c r="AL95" s="661"/>
      <c r="AM95" s="661"/>
      <c r="AN95" s="661"/>
      <c r="AO95" s="662"/>
      <c r="AP95" s="597"/>
      <c r="AQ95" s="660"/>
      <c r="AR95" s="661"/>
      <c r="AS95" s="661"/>
      <c r="AT95" s="661"/>
      <c r="AU95" s="661"/>
      <c r="AV95" s="661"/>
      <c r="AW95" s="661"/>
      <c r="AX95" s="661"/>
      <c r="AY95" s="661"/>
      <c r="AZ95" s="661"/>
      <c r="BA95" s="661"/>
      <c r="BB95" s="661"/>
      <c r="BC95" s="661"/>
      <c r="BD95" s="661"/>
      <c r="BE95" s="661"/>
      <c r="BF95" s="661"/>
      <c r="BG95" s="661"/>
      <c r="BH95" s="661"/>
      <c r="BI95" s="661"/>
      <c r="BJ95" s="661"/>
      <c r="BK95" s="661"/>
      <c r="BL95" s="661"/>
      <c r="BM95" s="661"/>
      <c r="BN95" s="661"/>
      <c r="BO95" s="661"/>
      <c r="BP95" s="661"/>
      <c r="BQ95" s="661"/>
      <c r="BR95" s="661"/>
      <c r="BS95" s="661"/>
      <c r="BT95" s="662"/>
    </row>
    <row r="96" spans="2:73">
      <c r="B96" s="656"/>
      <c r="C96" s="656"/>
      <c r="D96" s="656"/>
      <c r="E96" s="656"/>
      <c r="F96" s="656"/>
      <c r="G96" s="656"/>
      <c r="H96" s="656"/>
      <c r="I96" s="608"/>
      <c r="J96" s="608"/>
      <c r="K96" s="597"/>
      <c r="L96" s="660"/>
      <c r="M96" s="661"/>
      <c r="N96" s="661"/>
      <c r="O96" s="661"/>
      <c r="P96" s="661"/>
      <c r="Q96" s="661"/>
      <c r="R96" s="661"/>
      <c r="S96" s="661"/>
      <c r="T96" s="661"/>
      <c r="U96" s="661"/>
      <c r="V96" s="661"/>
      <c r="W96" s="661"/>
      <c r="X96" s="661"/>
      <c r="Y96" s="661"/>
      <c r="Z96" s="661"/>
      <c r="AA96" s="661"/>
      <c r="AB96" s="661"/>
      <c r="AC96" s="661"/>
      <c r="AD96" s="661"/>
      <c r="AE96" s="661"/>
      <c r="AF96" s="661"/>
      <c r="AG96" s="661"/>
      <c r="AH96" s="661"/>
      <c r="AI96" s="661"/>
      <c r="AJ96" s="661"/>
      <c r="AK96" s="661"/>
      <c r="AL96" s="661"/>
      <c r="AM96" s="661"/>
      <c r="AN96" s="661"/>
      <c r="AO96" s="662"/>
      <c r="AP96" s="597"/>
      <c r="AQ96" s="660"/>
      <c r="AR96" s="661"/>
      <c r="AS96" s="661"/>
      <c r="AT96" s="661"/>
      <c r="AU96" s="661"/>
      <c r="AV96" s="661"/>
      <c r="AW96" s="661"/>
      <c r="AX96" s="661"/>
      <c r="AY96" s="661"/>
      <c r="AZ96" s="661"/>
      <c r="BA96" s="661"/>
      <c r="BB96" s="661"/>
      <c r="BC96" s="661"/>
      <c r="BD96" s="661"/>
      <c r="BE96" s="661"/>
      <c r="BF96" s="661"/>
      <c r="BG96" s="661"/>
      <c r="BH96" s="661"/>
      <c r="BI96" s="661"/>
      <c r="BJ96" s="661"/>
      <c r="BK96" s="661"/>
      <c r="BL96" s="661"/>
      <c r="BM96" s="661"/>
      <c r="BN96" s="661"/>
      <c r="BO96" s="661"/>
      <c r="BP96" s="661"/>
      <c r="BQ96" s="661"/>
      <c r="BR96" s="661"/>
      <c r="BS96" s="661"/>
      <c r="BT96" s="662"/>
    </row>
    <row r="97" spans="2:73">
      <c r="B97" s="656"/>
      <c r="C97" s="656"/>
      <c r="D97" s="656"/>
      <c r="E97" s="656"/>
      <c r="F97" s="656"/>
      <c r="G97" s="656"/>
      <c r="H97" s="656"/>
      <c r="I97" s="608"/>
      <c r="J97" s="608"/>
      <c r="K97" s="597"/>
      <c r="L97" s="660"/>
      <c r="M97" s="661"/>
      <c r="N97" s="661"/>
      <c r="O97" s="661"/>
      <c r="P97" s="661"/>
      <c r="Q97" s="661"/>
      <c r="R97" s="661"/>
      <c r="S97" s="661"/>
      <c r="T97" s="661"/>
      <c r="U97" s="661"/>
      <c r="V97" s="661"/>
      <c r="W97" s="661"/>
      <c r="X97" s="661"/>
      <c r="Y97" s="661"/>
      <c r="Z97" s="661"/>
      <c r="AA97" s="661"/>
      <c r="AB97" s="661"/>
      <c r="AC97" s="661"/>
      <c r="AD97" s="661"/>
      <c r="AE97" s="661"/>
      <c r="AF97" s="661"/>
      <c r="AG97" s="661"/>
      <c r="AH97" s="661"/>
      <c r="AI97" s="661"/>
      <c r="AJ97" s="661"/>
      <c r="AK97" s="661"/>
      <c r="AL97" s="661"/>
      <c r="AM97" s="661"/>
      <c r="AN97" s="661"/>
      <c r="AO97" s="662"/>
      <c r="AP97" s="597"/>
      <c r="AQ97" s="660"/>
      <c r="AR97" s="661"/>
      <c r="AS97" s="661"/>
      <c r="AT97" s="661"/>
      <c r="AU97" s="661"/>
      <c r="AV97" s="661"/>
      <c r="AW97" s="661"/>
      <c r="AX97" s="661"/>
      <c r="AY97" s="661"/>
      <c r="AZ97" s="661"/>
      <c r="BA97" s="661"/>
      <c r="BB97" s="661"/>
      <c r="BC97" s="661"/>
      <c r="BD97" s="661"/>
      <c r="BE97" s="661"/>
      <c r="BF97" s="661"/>
      <c r="BG97" s="661"/>
      <c r="BH97" s="661"/>
      <c r="BI97" s="661"/>
      <c r="BJ97" s="661"/>
      <c r="BK97" s="661"/>
      <c r="BL97" s="661"/>
      <c r="BM97" s="661"/>
      <c r="BN97" s="661"/>
      <c r="BO97" s="661"/>
      <c r="BP97" s="661"/>
      <c r="BQ97" s="661"/>
      <c r="BR97" s="661"/>
      <c r="BS97" s="661"/>
      <c r="BT97" s="662"/>
    </row>
    <row r="98" spans="2:73" ht="15.5">
      <c r="B98" s="656"/>
      <c r="C98" s="656"/>
      <c r="D98" s="656"/>
      <c r="E98" s="656"/>
      <c r="F98" s="656"/>
      <c r="G98" s="656"/>
      <c r="H98" s="656"/>
      <c r="I98" s="608"/>
      <c r="J98" s="608"/>
      <c r="K98" s="597"/>
      <c r="L98" s="660"/>
      <c r="M98" s="661"/>
      <c r="N98" s="661"/>
      <c r="O98" s="661"/>
      <c r="P98" s="661"/>
      <c r="Q98" s="661"/>
      <c r="R98" s="661"/>
      <c r="S98" s="661"/>
      <c r="T98" s="661"/>
      <c r="U98" s="661"/>
      <c r="V98" s="661"/>
      <c r="W98" s="661"/>
      <c r="X98" s="661"/>
      <c r="Y98" s="661"/>
      <c r="Z98" s="661"/>
      <c r="AA98" s="661"/>
      <c r="AB98" s="661"/>
      <c r="AC98" s="661"/>
      <c r="AD98" s="661"/>
      <c r="AE98" s="661"/>
      <c r="AF98" s="661"/>
      <c r="AG98" s="661"/>
      <c r="AH98" s="661"/>
      <c r="AI98" s="661"/>
      <c r="AJ98" s="661"/>
      <c r="AK98" s="661"/>
      <c r="AL98" s="661"/>
      <c r="AM98" s="661"/>
      <c r="AN98" s="661"/>
      <c r="AO98" s="662"/>
      <c r="AP98" s="597"/>
      <c r="AQ98" s="660"/>
      <c r="AR98" s="661"/>
      <c r="AS98" s="661"/>
      <c r="AT98" s="661"/>
      <c r="AU98" s="661"/>
      <c r="AV98" s="661"/>
      <c r="AW98" s="661"/>
      <c r="AX98" s="661"/>
      <c r="AY98" s="661"/>
      <c r="AZ98" s="661"/>
      <c r="BA98" s="661"/>
      <c r="BB98" s="661"/>
      <c r="BC98" s="661"/>
      <c r="BD98" s="661"/>
      <c r="BE98" s="661"/>
      <c r="BF98" s="661"/>
      <c r="BG98" s="661"/>
      <c r="BH98" s="661"/>
      <c r="BI98" s="661"/>
      <c r="BJ98" s="661"/>
      <c r="BK98" s="661"/>
      <c r="BL98" s="661"/>
      <c r="BM98" s="661"/>
      <c r="BN98" s="661"/>
      <c r="BO98" s="661"/>
      <c r="BP98" s="661"/>
      <c r="BQ98" s="661"/>
      <c r="BR98" s="661"/>
      <c r="BS98" s="661"/>
      <c r="BT98" s="662"/>
      <c r="BU98" s="163"/>
    </row>
    <row r="99" spans="2:73" ht="15.5">
      <c r="B99" s="656"/>
      <c r="C99" s="656"/>
      <c r="D99" s="656"/>
      <c r="E99" s="656"/>
      <c r="F99" s="656"/>
      <c r="G99" s="656"/>
      <c r="H99" s="656"/>
      <c r="I99" s="608"/>
      <c r="J99" s="608"/>
      <c r="K99" s="597"/>
      <c r="L99" s="660"/>
      <c r="M99" s="661"/>
      <c r="N99" s="661"/>
      <c r="O99" s="661"/>
      <c r="P99" s="661"/>
      <c r="Q99" s="661"/>
      <c r="R99" s="661"/>
      <c r="S99" s="661"/>
      <c r="T99" s="661"/>
      <c r="U99" s="661"/>
      <c r="V99" s="661"/>
      <c r="W99" s="661"/>
      <c r="X99" s="661"/>
      <c r="Y99" s="661"/>
      <c r="Z99" s="661"/>
      <c r="AA99" s="661"/>
      <c r="AB99" s="661"/>
      <c r="AC99" s="661"/>
      <c r="AD99" s="661"/>
      <c r="AE99" s="661"/>
      <c r="AF99" s="661"/>
      <c r="AG99" s="661"/>
      <c r="AH99" s="661"/>
      <c r="AI99" s="661"/>
      <c r="AJ99" s="661"/>
      <c r="AK99" s="661"/>
      <c r="AL99" s="661"/>
      <c r="AM99" s="661"/>
      <c r="AN99" s="661"/>
      <c r="AO99" s="662"/>
      <c r="AP99" s="597"/>
      <c r="AQ99" s="660"/>
      <c r="AR99" s="661"/>
      <c r="AS99" s="661"/>
      <c r="AT99" s="661"/>
      <c r="AU99" s="661"/>
      <c r="AV99" s="661"/>
      <c r="AW99" s="661"/>
      <c r="AX99" s="661"/>
      <c r="AY99" s="661"/>
      <c r="AZ99" s="661"/>
      <c r="BA99" s="661"/>
      <c r="BB99" s="661"/>
      <c r="BC99" s="661"/>
      <c r="BD99" s="661"/>
      <c r="BE99" s="661"/>
      <c r="BF99" s="661"/>
      <c r="BG99" s="661"/>
      <c r="BH99" s="661"/>
      <c r="BI99" s="661"/>
      <c r="BJ99" s="661"/>
      <c r="BK99" s="661"/>
      <c r="BL99" s="661"/>
      <c r="BM99" s="661"/>
      <c r="BN99" s="661"/>
      <c r="BO99" s="661"/>
      <c r="BP99" s="661"/>
      <c r="BQ99" s="661"/>
      <c r="BR99" s="661"/>
      <c r="BS99" s="661"/>
      <c r="BT99" s="662"/>
      <c r="BU99" s="163"/>
    </row>
    <row r="100" spans="2:73" ht="15.5">
      <c r="B100" s="656"/>
      <c r="C100" s="656"/>
      <c r="D100" s="656"/>
      <c r="E100" s="656"/>
      <c r="F100" s="656"/>
      <c r="G100" s="656"/>
      <c r="H100" s="656"/>
      <c r="I100" s="608"/>
      <c r="J100" s="608"/>
      <c r="K100" s="597"/>
      <c r="L100" s="660"/>
      <c r="M100" s="661"/>
      <c r="N100" s="661"/>
      <c r="O100" s="661"/>
      <c r="P100" s="661"/>
      <c r="Q100" s="661"/>
      <c r="R100" s="661"/>
      <c r="S100" s="661"/>
      <c r="T100" s="661"/>
      <c r="U100" s="661"/>
      <c r="V100" s="661"/>
      <c r="W100" s="661"/>
      <c r="X100" s="661"/>
      <c r="Y100" s="661"/>
      <c r="Z100" s="661"/>
      <c r="AA100" s="661"/>
      <c r="AB100" s="661"/>
      <c r="AC100" s="661"/>
      <c r="AD100" s="661"/>
      <c r="AE100" s="661"/>
      <c r="AF100" s="661"/>
      <c r="AG100" s="661"/>
      <c r="AH100" s="661"/>
      <c r="AI100" s="661"/>
      <c r="AJ100" s="661"/>
      <c r="AK100" s="661"/>
      <c r="AL100" s="661"/>
      <c r="AM100" s="661"/>
      <c r="AN100" s="661"/>
      <c r="AO100" s="662"/>
      <c r="AP100" s="597"/>
      <c r="AQ100" s="660"/>
      <c r="AR100" s="661"/>
      <c r="AS100" s="661"/>
      <c r="AT100" s="661"/>
      <c r="AU100" s="661"/>
      <c r="AV100" s="661"/>
      <c r="AW100" s="661"/>
      <c r="AX100" s="661"/>
      <c r="AY100" s="661"/>
      <c r="AZ100" s="661"/>
      <c r="BA100" s="661"/>
      <c r="BB100" s="661"/>
      <c r="BC100" s="661"/>
      <c r="BD100" s="661"/>
      <c r="BE100" s="661"/>
      <c r="BF100" s="661"/>
      <c r="BG100" s="661"/>
      <c r="BH100" s="661"/>
      <c r="BI100" s="661"/>
      <c r="BJ100" s="661"/>
      <c r="BK100" s="661"/>
      <c r="BL100" s="661"/>
      <c r="BM100" s="661"/>
      <c r="BN100" s="661"/>
      <c r="BO100" s="661"/>
      <c r="BP100" s="661"/>
      <c r="BQ100" s="661"/>
      <c r="BR100" s="661"/>
      <c r="BS100" s="661"/>
      <c r="BT100" s="662"/>
      <c r="BU100" s="163"/>
    </row>
    <row r="101" spans="2:73">
      <c r="B101" s="656"/>
      <c r="C101" s="656"/>
      <c r="D101" s="656"/>
      <c r="E101" s="656"/>
      <c r="F101" s="656"/>
      <c r="G101" s="656"/>
      <c r="H101" s="656"/>
      <c r="I101" s="608"/>
      <c r="J101" s="608"/>
      <c r="K101" s="597"/>
      <c r="L101" s="660"/>
      <c r="M101" s="661"/>
      <c r="N101" s="661"/>
      <c r="O101" s="661"/>
      <c r="P101" s="661"/>
      <c r="Q101" s="661"/>
      <c r="R101" s="661"/>
      <c r="S101" s="661"/>
      <c r="T101" s="661"/>
      <c r="U101" s="661"/>
      <c r="V101" s="661"/>
      <c r="W101" s="661"/>
      <c r="X101" s="661"/>
      <c r="Y101" s="661"/>
      <c r="Z101" s="661"/>
      <c r="AA101" s="661"/>
      <c r="AB101" s="661"/>
      <c r="AC101" s="661"/>
      <c r="AD101" s="661"/>
      <c r="AE101" s="661"/>
      <c r="AF101" s="661"/>
      <c r="AG101" s="661"/>
      <c r="AH101" s="661"/>
      <c r="AI101" s="661"/>
      <c r="AJ101" s="661"/>
      <c r="AK101" s="661"/>
      <c r="AL101" s="661"/>
      <c r="AM101" s="661"/>
      <c r="AN101" s="661"/>
      <c r="AO101" s="662"/>
      <c r="AP101" s="597"/>
      <c r="AQ101" s="660"/>
      <c r="AR101" s="661"/>
      <c r="AS101" s="661"/>
      <c r="AT101" s="661"/>
      <c r="AU101" s="661"/>
      <c r="AV101" s="661"/>
      <c r="AW101" s="661"/>
      <c r="AX101" s="661"/>
      <c r="AY101" s="661"/>
      <c r="AZ101" s="661"/>
      <c r="BA101" s="661"/>
      <c r="BB101" s="661"/>
      <c r="BC101" s="661"/>
      <c r="BD101" s="661"/>
      <c r="BE101" s="661"/>
      <c r="BF101" s="661"/>
      <c r="BG101" s="661"/>
      <c r="BH101" s="661"/>
      <c r="BI101" s="661"/>
      <c r="BJ101" s="661"/>
      <c r="BK101" s="661"/>
      <c r="BL101" s="661"/>
      <c r="BM101" s="661"/>
      <c r="BN101" s="661"/>
      <c r="BO101" s="661"/>
      <c r="BP101" s="661"/>
      <c r="BQ101" s="661"/>
      <c r="BR101" s="661"/>
      <c r="BS101" s="661"/>
      <c r="BT101" s="662"/>
    </row>
    <row r="102" spans="2:73" ht="15.5">
      <c r="B102" s="656"/>
      <c r="C102" s="656"/>
      <c r="D102" s="656"/>
      <c r="E102" s="656"/>
      <c r="F102" s="656"/>
      <c r="G102" s="656"/>
      <c r="H102" s="656"/>
      <c r="I102" s="608"/>
      <c r="J102" s="608"/>
      <c r="K102" s="597"/>
      <c r="L102" s="660"/>
      <c r="M102" s="661"/>
      <c r="N102" s="661"/>
      <c r="O102" s="661"/>
      <c r="P102" s="661"/>
      <c r="Q102" s="661"/>
      <c r="R102" s="661"/>
      <c r="S102" s="661"/>
      <c r="T102" s="661"/>
      <c r="U102" s="661"/>
      <c r="V102" s="661"/>
      <c r="W102" s="661"/>
      <c r="X102" s="661"/>
      <c r="Y102" s="661"/>
      <c r="Z102" s="661"/>
      <c r="AA102" s="661"/>
      <c r="AB102" s="661"/>
      <c r="AC102" s="661"/>
      <c r="AD102" s="661"/>
      <c r="AE102" s="661"/>
      <c r="AF102" s="661"/>
      <c r="AG102" s="661"/>
      <c r="AH102" s="661"/>
      <c r="AI102" s="661"/>
      <c r="AJ102" s="661"/>
      <c r="AK102" s="661"/>
      <c r="AL102" s="661"/>
      <c r="AM102" s="661"/>
      <c r="AN102" s="661"/>
      <c r="AO102" s="662"/>
      <c r="AP102" s="597"/>
      <c r="AQ102" s="660"/>
      <c r="AR102" s="661"/>
      <c r="AS102" s="661"/>
      <c r="AT102" s="661"/>
      <c r="AU102" s="661"/>
      <c r="AV102" s="661"/>
      <c r="AW102" s="661"/>
      <c r="AX102" s="661"/>
      <c r="AY102" s="661"/>
      <c r="AZ102" s="661"/>
      <c r="BA102" s="661"/>
      <c r="BB102" s="661"/>
      <c r="BC102" s="661"/>
      <c r="BD102" s="661"/>
      <c r="BE102" s="661"/>
      <c r="BF102" s="661"/>
      <c r="BG102" s="661"/>
      <c r="BH102" s="661"/>
      <c r="BI102" s="661"/>
      <c r="BJ102" s="661"/>
      <c r="BK102" s="661"/>
      <c r="BL102" s="661"/>
      <c r="BM102" s="661"/>
      <c r="BN102" s="661"/>
      <c r="BO102" s="661"/>
      <c r="BP102" s="661"/>
      <c r="BQ102" s="661"/>
      <c r="BR102" s="661"/>
      <c r="BS102" s="661"/>
      <c r="BT102" s="662"/>
      <c r="BU102" s="163"/>
    </row>
    <row r="103" spans="2:73" ht="15.5">
      <c r="B103" s="656"/>
      <c r="C103" s="656"/>
      <c r="D103" s="656"/>
      <c r="E103" s="656"/>
      <c r="F103" s="656"/>
      <c r="G103" s="656"/>
      <c r="H103" s="656"/>
      <c r="I103" s="608"/>
      <c r="J103" s="608"/>
      <c r="K103" s="597"/>
      <c r="L103" s="660"/>
      <c r="M103" s="661"/>
      <c r="N103" s="661"/>
      <c r="O103" s="661"/>
      <c r="P103" s="661"/>
      <c r="Q103" s="661"/>
      <c r="R103" s="661"/>
      <c r="S103" s="661"/>
      <c r="T103" s="661"/>
      <c r="U103" s="661"/>
      <c r="V103" s="661"/>
      <c r="W103" s="661"/>
      <c r="X103" s="661"/>
      <c r="Y103" s="661"/>
      <c r="Z103" s="661"/>
      <c r="AA103" s="661"/>
      <c r="AB103" s="661"/>
      <c r="AC103" s="661"/>
      <c r="AD103" s="661"/>
      <c r="AE103" s="661"/>
      <c r="AF103" s="661"/>
      <c r="AG103" s="661"/>
      <c r="AH103" s="661"/>
      <c r="AI103" s="661"/>
      <c r="AJ103" s="661"/>
      <c r="AK103" s="661"/>
      <c r="AL103" s="661"/>
      <c r="AM103" s="661"/>
      <c r="AN103" s="661"/>
      <c r="AO103" s="662"/>
      <c r="AP103" s="597"/>
      <c r="AQ103" s="660"/>
      <c r="AR103" s="661"/>
      <c r="AS103" s="661"/>
      <c r="AT103" s="661"/>
      <c r="AU103" s="661"/>
      <c r="AV103" s="661"/>
      <c r="AW103" s="661"/>
      <c r="AX103" s="661"/>
      <c r="AY103" s="661"/>
      <c r="AZ103" s="661"/>
      <c r="BA103" s="661"/>
      <c r="BB103" s="661"/>
      <c r="BC103" s="661"/>
      <c r="BD103" s="661"/>
      <c r="BE103" s="661"/>
      <c r="BF103" s="661"/>
      <c r="BG103" s="661"/>
      <c r="BH103" s="661"/>
      <c r="BI103" s="661"/>
      <c r="BJ103" s="661"/>
      <c r="BK103" s="661"/>
      <c r="BL103" s="661"/>
      <c r="BM103" s="661"/>
      <c r="BN103" s="661"/>
      <c r="BO103" s="661"/>
      <c r="BP103" s="661"/>
      <c r="BQ103" s="661"/>
      <c r="BR103" s="661"/>
      <c r="BS103" s="661"/>
      <c r="BT103" s="662"/>
      <c r="BU103" s="163"/>
    </row>
    <row r="104" spans="2:73" ht="15.5">
      <c r="B104" s="656"/>
      <c r="C104" s="656"/>
      <c r="D104" s="656"/>
      <c r="E104" s="656"/>
      <c r="F104" s="656"/>
      <c r="G104" s="656"/>
      <c r="H104" s="656"/>
      <c r="I104" s="608"/>
      <c r="J104" s="608"/>
      <c r="K104" s="597"/>
      <c r="L104" s="660"/>
      <c r="M104" s="661"/>
      <c r="N104" s="661"/>
      <c r="O104" s="661"/>
      <c r="P104" s="661"/>
      <c r="Q104" s="661"/>
      <c r="R104" s="661"/>
      <c r="S104" s="661"/>
      <c r="T104" s="661"/>
      <c r="U104" s="661"/>
      <c r="V104" s="661"/>
      <c r="W104" s="661"/>
      <c r="X104" s="661"/>
      <c r="Y104" s="661"/>
      <c r="Z104" s="661"/>
      <c r="AA104" s="661"/>
      <c r="AB104" s="661"/>
      <c r="AC104" s="661"/>
      <c r="AD104" s="661"/>
      <c r="AE104" s="661"/>
      <c r="AF104" s="661"/>
      <c r="AG104" s="661"/>
      <c r="AH104" s="661"/>
      <c r="AI104" s="661"/>
      <c r="AJ104" s="661"/>
      <c r="AK104" s="661"/>
      <c r="AL104" s="661"/>
      <c r="AM104" s="661"/>
      <c r="AN104" s="661"/>
      <c r="AO104" s="662"/>
      <c r="AP104" s="597"/>
      <c r="AQ104" s="660"/>
      <c r="AR104" s="661"/>
      <c r="AS104" s="661"/>
      <c r="AT104" s="661"/>
      <c r="AU104" s="661"/>
      <c r="AV104" s="661"/>
      <c r="AW104" s="661"/>
      <c r="AX104" s="661"/>
      <c r="AY104" s="661"/>
      <c r="AZ104" s="661"/>
      <c r="BA104" s="661"/>
      <c r="BB104" s="661"/>
      <c r="BC104" s="661"/>
      <c r="BD104" s="661"/>
      <c r="BE104" s="661"/>
      <c r="BF104" s="661"/>
      <c r="BG104" s="661"/>
      <c r="BH104" s="661"/>
      <c r="BI104" s="661"/>
      <c r="BJ104" s="661"/>
      <c r="BK104" s="661"/>
      <c r="BL104" s="661"/>
      <c r="BM104" s="661"/>
      <c r="BN104" s="661"/>
      <c r="BO104" s="661"/>
      <c r="BP104" s="661"/>
      <c r="BQ104" s="661"/>
      <c r="BR104" s="661"/>
      <c r="BS104" s="661"/>
      <c r="BT104" s="662"/>
      <c r="BU104" s="163"/>
    </row>
    <row r="105" spans="2:73" ht="15.5">
      <c r="B105" s="656"/>
      <c r="C105" s="656"/>
      <c r="D105" s="656"/>
      <c r="E105" s="656"/>
      <c r="F105" s="656"/>
      <c r="G105" s="656"/>
      <c r="H105" s="656"/>
      <c r="I105" s="608"/>
      <c r="J105" s="608"/>
      <c r="K105" s="597"/>
      <c r="L105" s="660"/>
      <c r="M105" s="661"/>
      <c r="N105" s="661"/>
      <c r="O105" s="661"/>
      <c r="P105" s="661"/>
      <c r="Q105" s="661"/>
      <c r="R105" s="661"/>
      <c r="S105" s="661"/>
      <c r="T105" s="661"/>
      <c r="U105" s="661"/>
      <c r="V105" s="661"/>
      <c r="W105" s="661"/>
      <c r="X105" s="661"/>
      <c r="Y105" s="661"/>
      <c r="Z105" s="661"/>
      <c r="AA105" s="661"/>
      <c r="AB105" s="661"/>
      <c r="AC105" s="661"/>
      <c r="AD105" s="661"/>
      <c r="AE105" s="661"/>
      <c r="AF105" s="661"/>
      <c r="AG105" s="661"/>
      <c r="AH105" s="661"/>
      <c r="AI105" s="661"/>
      <c r="AJ105" s="661"/>
      <c r="AK105" s="661"/>
      <c r="AL105" s="661"/>
      <c r="AM105" s="661"/>
      <c r="AN105" s="661"/>
      <c r="AO105" s="662"/>
      <c r="AP105" s="597"/>
      <c r="AQ105" s="660"/>
      <c r="AR105" s="661"/>
      <c r="AS105" s="661"/>
      <c r="AT105" s="661"/>
      <c r="AU105" s="661"/>
      <c r="AV105" s="661"/>
      <c r="AW105" s="661"/>
      <c r="AX105" s="661"/>
      <c r="AY105" s="661"/>
      <c r="AZ105" s="661"/>
      <c r="BA105" s="661"/>
      <c r="BB105" s="661"/>
      <c r="BC105" s="661"/>
      <c r="BD105" s="661"/>
      <c r="BE105" s="661"/>
      <c r="BF105" s="661"/>
      <c r="BG105" s="661"/>
      <c r="BH105" s="661"/>
      <c r="BI105" s="661"/>
      <c r="BJ105" s="661"/>
      <c r="BK105" s="661"/>
      <c r="BL105" s="661"/>
      <c r="BM105" s="661"/>
      <c r="BN105" s="661"/>
      <c r="BO105" s="661"/>
      <c r="BP105" s="661"/>
      <c r="BQ105" s="661"/>
      <c r="BR105" s="661"/>
      <c r="BS105" s="661"/>
      <c r="BT105" s="662"/>
      <c r="BU105" s="163"/>
    </row>
    <row r="106" spans="2:73" ht="15.5">
      <c r="B106" s="656"/>
      <c r="C106" s="656"/>
      <c r="D106" s="656"/>
      <c r="E106" s="656"/>
      <c r="F106" s="656"/>
      <c r="G106" s="656"/>
      <c r="H106" s="656"/>
      <c r="I106" s="608"/>
      <c r="J106" s="608"/>
      <c r="K106" s="597"/>
      <c r="L106" s="660"/>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661"/>
      <c r="AM106" s="661"/>
      <c r="AN106" s="661"/>
      <c r="AO106" s="662"/>
      <c r="AP106" s="597"/>
      <c r="AQ106" s="660"/>
      <c r="AR106" s="661"/>
      <c r="AS106" s="661"/>
      <c r="AT106" s="661"/>
      <c r="AU106" s="661"/>
      <c r="AV106" s="661"/>
      <c r="AW106" s="661"/>
      <c r="AX106" s="661"/>
      <c r="AY106" s="661"/>
      <c r="AZ106" s="661"/>
      <c r="BA106" s="661"/>
      <c r="BB106" s="661"/>
      <c r="BC106" s="661"/>
      <c r="BD106" s="661"/>
      <c r="BE106" s="661"/>
      <c r="BF106" s="661"/>
      <c r="BG106" s="661"/>
      <c r="BH106" s="661"/>
      <c r="BI106" s="661"/>
      <c r="BJ106" s="661"/>
      <c r="BK106" s="661"/>
      <c r="BL106" s="661"/>
      <c r="BM106" s="661"/>
      <c r="BN106" s="661"/>
      <c r="BO106" s="661"/>
      <c r="BP106" s="661"/>
      <c r="BQ106" s="661"/>
      <c r="BR106" s="661"/>
      <c r="BS106" s="661"/>
      <c r="BT106" s="662"/>
      <c r="BU106" s="163"/>
    </row>
    <row r="107" spans="2:73" ht="15.5">
      <c r="B107" s="656"/>
      <c r="C107" s="656"/>
      <c r="D107" s="656"/>
      <c r="E107" s="656"/>
      <c r="F107" s="656"/>
      <c r="G107" s="656"/>
      <c r="H107" s="656"/>
      <c r="I107" s="608"/>
      <c r="J107" s="608"/>
      <c r="K107" s="597"/>
      <c r="L107" s="660"/>
      <c r="M107" s="661"/>
      <c r="N107" s="661"/>
      <c r="O107" s="661"/>
      <c r="P107" s="661"/>
      <c r="Q107" s="661"/>
      <c r="R107" s="661"/>
      <c r="S107" s="661"/>
      <c r="T107" s="661"/>
      <c r="U107" s="661"/>
      <c r="V107" s="661"/>
      <c r="W107" s="661"/>
      <c r="X107" s="661"/>
      <c r="Y107" s="661"/>
      <c r="Z107" s="661"/>
      <c r="AA107" s="661"/>
      <c r="AB107" s="661"/>
      <c r="AC107" s="661"/>
      <c r="AD107" s="661"/>
      <c r="AE107" s="661"/>
      <c r="AF107" s="661"/>
      <c r="AG107" s="661"/>
      <c r="AH107" s="661"/>
      <c r="AI107" s="661"/>
      <c r="AJ107" s="661"/>
      <c r="AK107" s="661"/>
      <c r="AL107" s="661"/>
      <c r="AM107" s="661"/>
      <c r="AN107" s="661"/>
      <c r="AO107" s="662"/>
      <c r="AP107" s="597"/>
      <c r="AQ107" s="663"/>
      <c r="AR107" s="664"/>
      <c r="AS107" s="664"/>
      <c r="AT107" s="664"/>
      <c r="AU107" s="664"/>
      <c r="AV107" s="664"/>
      <c r="AW107" s="664"/>
      <c r="AX107" s="664"/>
      <c r="AY107" s="664"/>
      <c r="AZ107" s="664"/>
      <c r="BA107" s="664"/>
      <c r="BB107" s="664"/>
      <c r="BC107" s="664"/>
      <c r="BD107" s="664"/>
      <c r="BE107" s="664"/>
      <c r="BF107" s="664"/>
      <c r="BG107" s="664"/>
      <c r="BH107" s="664"/>
      <c r="BI107" s="664"/>
      <c r="BJ107" s="664"/>
      <c r="BK107" s="664"/>
      <c r="BL107" s="664"/>
      <c r="BM107" s="664"/>
      <c r="BN107" s="664"/>
      <c r="BO107" s="664"/>
      <c r="BP107" s="664"/>
      <c r="BQ107" s="664"/>
      <c r="BR107" s="664"/>
      <c r="BS107" s="664"/>
      <c r="BT107" s="665"/>
      <c r="BU107" s="163"/>
    </row>
    <row r="108" spans="2:73" ht="15.5">
      <c r="B108" s="656"/>
      <c r="C108" s="656"/>
      <c r="D108" s="656"/>
      <c r="E108" s="656"/>
      <c r="F108" s="656"/>
      <c r="G108" s="656"/>
      <c r="H108" s="656"/>
      <c r="I108" s="608"/>
      <c r="J108" s="608"/>
      <c r="K108" s="597"/>
      <c r="L108" s="660"/>
      <c r="M108" s="661"/>
      <c r="N108" s="661"/>
      <c r="O108" s="661"/>
      <c r="P108" s="661"/>
      <c r="Q108" s="661"/>
      <c r="R108" s="661"/>
      <c r="S108" s="661"/>
      <c r="T108" s="661"/>
      <c r="U108" s="661"/>
      <c r="V108" s="661"/>
      <c r="W108" s="661"/>
      <c r="X108" s="661"/>
      <c r="Y108" s="661"/>
      <c r="Z108" s="661"/>
      <c r="AA108" s="661"/>
      <c r="AB108" s="661"/>
      <c r="AC108" s="661"/>
      <c r="AD108" s="661"/>
      <c r="AE108" s="661"/>
      <c r="AF108" s="661"/>
      <c r="AG108" s="661"/>
      <c r="AH108" s="661"/>
      <c r="AI108" s="661"/>
      <c r="AJ108" s="661"/>
      <c r="AK108" s="661"/>
      <c r="AL108" s="661"/>
      <c r="AM108" s="661"/>
      <c r="AN108" s="661"/>
      <c r="AO108" s="662"/>
      <c r="AP108" s="597"/>
      <c r="AQ108" s="657"/>
      <c r="AR108" s="658"/>
      <c r="AS108" s="658"/>
      <c r="AT108" s="658"/>
      <c r="AU108" s="658"/>
      <c r="AV108" s="658"/>
      <c r="AW108" s="658"/>
      <c r="AX108" s="658"/>
      <c r="AY108" s="658"/>
      <c r="AZ108" s="658"/>
      <c r="BA108" s="658"/>
      <c r="BB108" s="658"/>
      <c r="BC108" s="658"/>
      <c r="BD108" s="658"/>
      <c r="BE108" s="658"/>
      <c r="BF108" s="658"/>
      <c r="BG108" s="658"/>
      <c r="BH108" s="658"/>
      <c r="BI108" s="658"/>
      <c r="BJ108" s="658"/>
      <c r="BK108" s="658"/>
      <c r="BL108" s="658"/>
      <c r="BM108" s="658"/>
      <c r="BN108" s="658"/>
      <c r="BO108" s="658"/>
      <c r="BP108" s="658"/>
      <c r="BQ108" s="658"/>
      <c r="BR108" s="658"/>
      <c r="BS108" s="658"/>
      <c r="BT108" s="659"/>
      <c r="BU108" s="163"/>
    </row>
    <row r="109" spans="2:73" ht="15.5">
      <c r="B109" s="656"/>
      <c r="C109" s="656"/>
      <c r="D109" s="656"/>
      <c r="E109" s="656"/>
      <c r="F109" s="656"/>
      <c r="G109" s="656"/>
      <c r="H109" s="656"/>
      <c r="I109" s="608"/>
      <c r="J109" s="608"/>
      <c r="K109" s="597"/>
      <c r="L109" s="660"/>
      <c r="M109" s="661"/>
      <c r="N109" s="661"/>
      <c r="O109" s="661"/>
      <c r="P109" s="661"/>
      <c r="Q109" s="661"/>
      <c r="R109" s="661"/>
      <c r="S109" s="661"/>
      <c r="T109" s="661"/>
      <c r="U109" s="661"/>
      <c r="V109" s="661"/>
      <c r="W109" s="661"/>
      <c r="X109" s="661"/>
      <c r="Y109" s="661"/>
      <c r="Z109" s="661"/>
      <c r="AA109" s="661"/>
      <c r="AB109" s="661"/>
      <c r="AC109" s="661"/>
      <c r="AD109" s="661"/>
      <c r="AE109" s="661"/>
      <c r="AF109" s="661"/>
      <c r="AG109" s="661"/>
      <c r="AH109" s="661"/>
      <c r="AI109" s="661"/>
      <c r="AJ109" s="661"/>
      <c r="AK109" s="661"/>
      <c r="AL109" s="661"/>
      <c r="AM109" s="661"/>
      <c r="AN109" s="661"/>
      <c r="AO109" s="662"/>
      <c r="AP109" s="597"/>
      <c r="AQ109" s="660"/>
      <c r="AR109" s="661"/>
      <c r="AS109" s="661"/>
      <c r="AT109" s="661"/>
      <c r="AU109" s="661"/>
      <c r="AV109" s="661"/>
      <c r="AW109" s="661"/>
      <c r="AX109" s="661"/>
      <c r="AY109" s="661"/>
      <c r="AZ109" s="661"/>
      <c r="BA109" s="661"/>
      <c r="BB109" s="661"/>
      <c r="BC109" s="661"/>
      <c r="BD109" s="661"/>
      <c r="BE109" s="661"/>
      <c r="BF109" s="661"/>
      <c r="BG109" s="661"/>
      <c r="BH109" s="661"/>
      <c r="BI109" s="661"/>
      <c r="BJ109" s="661"/>
      <c r="BK109" s="661"/>
      <c r="BL109" s="661"/>
      <c r="BM109" s="661"/>
      <c r="BN109" s="661"/>
      <c r="BO109" s="661"/>
      <c r="BP109" s="661"/>
      <c r="BQ109" s="661"/>
      <c r="BR109" s="661"/>
      <c r="BS109" s="661"/>
      <c r="BT109" s="662"/>
      <c r="BU109" s="163"/>
    </row>
    <row r="110" spans="2:73" ht="15.5">
      <c r="B110" s="656"/>
      <c r="C110" s="656"/>
      <c r="D110" s="656"/>
      <c r="E110" s="656"/>
      <c r="F110" s="656"/>
      <c r="G110" s="656"/>
      <c r="H110" s="656"/>
      <c r="I110" s="608"/>
      <c r="J110" s="608"/>
      <c r="K110" s="597"/>
      <c r="L110" s="660"/>
      <c r="M110" s="661"/>
      <c r="N110" s="661"/>
      <c r="O110" s="661"/>
      <c r="P110" s="661"/>
      <c r="Q110" s="661"/>
      <c r="R110" s="661"/>
      <c r="S110" s="661"/>
      <c r="T110" s="661"/>
      <c r="U110" s="661"/>
      <c r="V110" s="661"/>
      <c r="W110" s="661"/>
      <c r="X110" s="661"/>
      <c r="Y110" s="661"/>
      <c r="Z110" s="661"/>
      <c r="AA110" s="661"/>
      <c r="AB110" s="661"/>
      <c r="AC110" s="661"/>
      <c r="AD110" s="661"/>
      <c r="AE110" s="661"/>
      <c r="AF110" s="661"/>
      <c r="AG110" s="661"/>
      <c r="AH110" s="661"/>
      <c r="AI110" s="661"/>
      <c r="AJ110" s="661"/>
      <c r="AK110" s="661"/>
      <c r="AL110" s="661"/>
      <c r="AM110" s="661"/>
      <c r="AN110" s="661"/>
      <c r="AO110" s="662"/>
      <c r="AP110" s="597"/>
      <c r="AQ110" s="660"/>
      <c r="AR110" s="661"/>
      <c r="AS110" s="661"/>
      <c r="AT110" s="661"/>
      <c r="AU110" s="661"/>
      <c r="AV110" s="661"/>
      <c r="AW110" s="661"/>
      <c r="AX110" s="661"/>
      <c r="AY110" s="661"/>
      <c r="AZ110" s="661"/>
      <c r="BA110" s="661"/>
      <c r="BB110" s="661"/>
      <c r="BC110" s="661"/>
      <c r="BD110" s="661"/>
      <c r="BE110" s="661"/>
      <c r="BF110" s="661"/>
      <c r="BG110" s="661"/>
      <c r="BH110" s="661"/>
      <c r="BI110" s="661"/>
      <c r="BJ110" s="661"/>
      <c r="BK110" s="661"/>
      <c r="BL110" s="661"/>
      <c r="BM110" s="661"/>
      <c r="BN110" s="661"/>
      <c r="BO110" s="661"/>
      <c r="BP110" s="661"/>
      <c r="BQ110" s="661"/>
      <c r="BR110" s="661"/>
      <c r="BS110" s="661"/>
      <c r="BT110" s="662"/>
      <c r="BU110" s="163"/>
    </row>
    <row r="111" spans="2:73" ht="15.5">
      <c r="B111" s="656"/>
      <c r="C111" s="656"/>
      <c r="D111" s="656"/>
      <c r="E111" s="656"/>
      <c r="F111" s="656"/>
      <c r="G111" s="656"/>
      <c r="H111" s="656"/>
      <c r="I111" s="608"/>
      <c r="J111" s="608"/>
      <c r="K111" s="597"/>
      <c r="L111" s="660"/>
      <c r="M111" s="661"/>
      <c r="N111" s="661"/>
      <c r="O111" s="661"/>
      <c r="P111" s="661"/>
      <c r="Q111" s="661"/>
      <c r="R111" s="661"/>
      <c r="S111" s="661"/>
      <c r="T111" s="661"/>
      <c r="U111" s="661"/>
      <c r="V111" s="661"/>
      <c r="W111" s="661"/>
      <c r="X111" s="661"/>
      <c r="Y111" s="661"/>
      <c r="Z111" s="661"/>
      <c r="AA111" s="661"/>
      <c r="AB111" s="661"/>
      <c r="AC111" s="661"/>
      <c r="AD111" s="661"/>
      <c r="AE111" s="661"/>
      <c r="AF111" s="661"/>
      <c r="AG111" s="661"/>
      <c r="AH111" s="661"/>
      <c r="AI111" s="661"/>
      <c r="AJ111" s="661"/>
      <c r="AK111" s="661"/>
      <c r="AL111" s="661"/>
      <c r="AM111" s="661"/>
      <c r="AN111" s="661"/>
      <c r="AO111" s="662"/>
      <c r="AP111" s="597"/>
      <c r="AQ111" s="660"/>
      <c r="AR111" s="661"/>
      <c r="AS111" s="661"/>
      <c r="AT111" s="661"/>
      <c r="AU111" s="661"/>
      <c r="AV111" s="661"/>
      <c r="AW111" s="661"/>
      <c r="AX111" s="661"/>
      <c r="AY111" s="661"/>
      <c r="AZ111" s="661"/>
      <c r="BA111" s="661"/>
      <c r="BB111" s="661"/>
      <c r="BC111" s="661"/>
      <c r="BD111" s="661"/>
      <c r="BE111" s="661"/>
      <c r="BF111" s="661"/>
      <c r="BG111" s="661"/>
      <c r="BH111" s="661"/>
      <c r="BI111" s="661"/>
      <c r="BJ111" s="661"/>
      <c r="BK111" s="661"/>
      <c r="BL111" s="661"/>
      <c r="BM111" s="661"/>
      <c r="BN111" s="661"/>
      <c r="BO111" s="661"/>
      <c r="BP111" s="661"/>
      <c r="BQ111" s="661"/>
      <c r="BR111" s="661"/>
      <c r="BS111" s="661"/>
      <c r="BT111" s="662"/>
      <c r="BU111" s="163"/>
    </row>
    <row r="112" spans="2:73">
      <c r="B112" s="656"/>
      <c r="C112" s="656"/>
      <c r="D112" s="656"/>
      <c r="E112" s="656"/>
      <c r="F112" s="656"/>
      <c r="G112" s="656"/>
      <c r="H112" s="656"/>
      <c r="I112" s="608"/>
      <c r="J112" s="608"/>
      <c r="K112" s="597"/>
      <c r="L112" s="660"/>
      <c r="M112" s="661"/>
      <c r="N112" s="661"/>
      <c r="O112" s="661"/>
      <c r="P112" s="661"/>
      <c r="Q112" s="661"/>
      <c r="R112" s="661"/>
      <c r="S112" s="661"/>
      <c r="T112" s="661"/>
      <c r="U112" s="661"/>
      <c r="V112" s="661"/>
      <c r="W112" s="661"/>
      <c r="X112" s="661"/>
      <c r="Y112" s="661"/>
      <c r="Z112" s="661"/>
      <c r="AA112" s="661"/>
      <c r="AB112" s="661"/>
      <c r="AC112" s="661"/>
      <c r="AD112" s="661"/>
      <c r="AE112" s="661"/>
      <c r="AF112" s="661"/>
      <c r="AG112" s="661"/>
      <c r="AH112" s="661"/>
      <c r="AI112" s="661"/>
      <c r="AJ112" s="661"/>
      <c r="AK112" s="661"/>
      <c r="AL112" s="661"/>
      <c r="AM112" s="661"/>
      <c r="AN112" s="661"/>
      <c r="AO112" s="662"/>
      <c r="AP112" s="597"/>
      <c r="AQ112" s="660"/>
      <c r="AR112" s="661"/>
      <c r="AS112" s="661"/>
      <c r="AT112" s="661"/>
      <c r="AU112" s="661"/>
      <c r="AV112" s="661"/>
      <c r="AW112" s="661"/>
      <c r="AX112" s="661"/>
      <c r="AY112" s="661"/>
      <c r="AZ112" s="661"/>
      <c r="BA112" s="661"/>
      <c r="BB112" s="661"/>
      <c r="BC112" s="661"/>
      <c r="BD112" s="661"/>
      <c r="BE112" s="661"/>
      <c r="BF112" s="661"/>
      <c r="BG112" s="661"/>
      <c r="BH112" s="661"/>
      <c r="BI112" s="661"/>
      <c r="BJ112" s="661"/>
      <c r="BK112" s="661"/>
      <c r="BL112" s="661"/>
      <c r="BM112" s="661"/>
      <c r="BN112" s="661"/>
      <c r="BO112" s="661"/>
      <c r="BP112" s="661"/>
      <c r="BQ112" s="661"/>
      <c r="BR112" s="661"/>
      <c r="BS112" s="661"/>
      <c r="BT112" s="662"/>
    </row>
    <row r="113" spans="2:73">
      <c r="B113" s="656"/>
      <c r="C113" s="656"/>
      <c r="D113" s="656"/>
      <c r="E113" s="656"/>
      <c r="F113" s="656"/>
      <c r="G113" s="656"/>
      <c r="H113" s="656"/>
      <c r="I113" s="608"/>
      <c r="J113" s="608"/>
      <c r="K113" s="597"/>
      <c r="L113" s="660"/>
      <c r="M113" s="661"/>
      <c r="N113" s="661"/>
      <c r="O113" s="661"/>
      <c r="P113" s="661"/>
      <c r="Q113" s="661"/>
      <c r="R113" s="661"/>
      <c r="S113" s="661"/>
      <c r="T113" s="661"/>
      <c r="U113" s="661"/>
      <c r="V113" s="661"/>
      <c r="W113" s="661"/>
      <c r="X113" s="661"/>
      <c r="Y113" s="661"/>
      <c r="Z113" s="661"/>
      <c r="AA113" s="661"/>
      <c r="AB113" s="661"/>
      <c r="AC113" s="661"/>
      <c r="AD113" s="661"/>
      <c r="AE113" s="661"/>
      <c r="AF113" s="661"/>
      <c r="AG113" s="661"/>
      <c r="AH113" s="661"/>
      <c r="AI113" s="661"/>
      <c r="AJ113" s="661"/>
      <c r="AK113" s="661"/>
      <c r="AL113" s="661"/>
      <c r="AM113" s="661"/>
      <c r="AN113" s="661"/>
      <c r="AO113" s="662"/>
      <c r="AP113" s="597"/>
      <c r="AQ113" s="660"/>
      <c r="AR113" s="661"/>
      <c r="AS113" s="661"/>
      <c r="AT113" s="661"/>
      <c r="AU113" s="661"/>
      <c r="AV113" s="661"/>
      <c r="AW113" s="661"/>
      <c r="AX113" s="661"/>
      <c r="AY113" s="661"/>
      <c r="AZ113" s="661"/>
      <c r="BA113" s="661"/>
      <c r="BB113" s="661"/>
      <c r="BC113" s="661"/>
      <c r="BD113" s="661"/>
      <c r="BE113" s="661"/>
      <c r="BF113" s="661"/>
      <c r="BG113" s="661"/>
      <c r="BH113" s="661"/>
      <c r="BI113" s="661"/>
      <c r="BJ113" s="661"/>
      <c r="BK113" s="661"/>
      <c r="BL113" s="661"/>
      <c r="BM113" s="661"/>
      <c r="BN113" s="661"/>
      <c r="BO113" s="661"/>
      <c r="BP113" s="661"/>
      <c r="BQ113" s="661"/>
      <c r="BR113" s="661"/>
      <c r="BS113" s="661"/>
      <c r="BT113" s="662"/>
    </row>
    <row r="114" spans="2:73">
      <c r="B114" s="656"/>
      <c r="C114" s="656"/>
      <c r="D114" s="656"/>
      <c r="E114" s="656"/>
      <c r="F114" s="656"/>
      <c r="G114" s="656"/>
      <c r="H114" s="656"/>
      <c r="I114" s="608"/>
      <c r="J114" s="608"/>
      <c r="K114" s="597"/>
      <c r="L114" s="660"/>
      <c r="M114" s="661"/>
      <c r="N114" s="661"/>
      <c r="O114" s="661"/>
      <c r="P114" s="661"/>
      <c r="Q114" s="661"/>
      <c r="R114" s="661"/>
      <c r="S114" s="661"/>
      <c r="T114" s="661"/>
      <c r="U114" s="661"/>
      <c r="V114" s="661"/>
      <c r="W114" s="661"/>
      <c r="X114" s="661"/>
      <c r="Y114" s="661"/>
      <c r="Z114" s="661"/>
      <c r="AA114" s="661"/>
      <c r="AB114" s="661"/>
      <c r="AC114" s="661"/>
      <c r="AD114" s="661"/>
      <c r="AE114" s="661"/>
      <c r="AF114" s="661"/>
      <c r="AG114" s="661"/>
      <c r="AH114" s="661"/>
      <c r="AI114" s="661"/>
      <c r="AJ114" s="661"/>
      <c r="AK114" s="661"/>
      <c r="AL114" s="661"/>
      <c r="AM114" s="661"/>
      <c r="AN114" s="661"/>
      <c r="AO114" s="662"/>
      <c r="AP114" s="597"/>
      <c r="AQ114" s="660"/>
      <c r="AR114" s="661"/>
      <c r="AS114" s="661"/>
      <c r="AT114" s="661"/>
      <c r="AU114" s="661"/>
      <c r="AV114" s="661"/>
      <c r="AW114" s="661"/>
      <c r="AX114" s="661"/>
      <c r="AY114" s="661"/>
      <c r="AZ114" s="661"/>
      <c r="BA114" s="661"/>
      <c r="BB114" s="661"/>
      <c r="BC114" s="661"/>
      <c r="BD114" s="661"/>
      <c r="BE114" s="661"/>
      <c r="BF114" s="661"/>
      <c r="BG114" s="661"/>
      <c r="BH114" s="661"/>
      <c r="BI114" s="661"/>
      <c r="BJ114" s="661"/>
      <c r="BK114" s="661"/>
      <c r="BL114" s="661"/>
      <c r="BM114" s="661"/>
      <c r="BN114" s="661"/>
      <c r="BO114" s="661"/>
      <c r="BP114" s="661"/>
      <c r="BQ114" s="661"/>
      <c r="BR114" s="661"/>
      <c r="BS114" s="661"/>
      <c r="BT114" s="662"/>
    </row>
    <row r="115" spans="2:73" ht="15.5">
      <c r="B115" s="656"/>
      <c r="C115" s="656"/>
      <c r="D115" s="656"/>
      <c r="E115" s="656"/>
      <c r="F115" s="656"/>
      <c r="G115" s="656"/>
      <c r="H115" s="656"/>
      <c r="I115" s="608"/>
      <c r="J115" s="608"/>
      <c r="K115" s="597"/>
      <c r="L115" s="660"/>
      <c r="M115" s="661"/>
      <c r="N115" s="661"/>
      <c r="O115" s="661"/>
      <c r="P115" s="661"/>
      <c r="Q115" s="661"/>
      <c r="R115" s="661"/>
      <c r="S115" s="661"/>
      <c r="T115" s="661"/>
      <c r="U115" s="661"/>
      <c r="V115" s="661"/>
      <c r="W115" s="661"/>
      <c r="X115" s="661"/>
      <c r="Y115" s="661"/>
      <c r="Z115" s="661"/>
      <c r="AA115" s="661"/>
      <c r="AB115" s="661"/>
      <c r="AC115" s="661"/>
      <c r="AD115" s="661"/>
      <c r="AE115" s="661"/>
      <c r="AF115" s="661"/>
      <c r="AG115" s="661"/>
      <c r="AH115" s="661"/>
      <c r="AI115" s="661"/>
      <c r="AJ115" s="661"/>
      <c r="AK115" s="661"/>
      <c r="AL115" s="661"/>
      <c r="AM115" s="661"/>
      <c r="AN115" s="661"/>
      <c r="AO115" s="662"/>
      <c r="AP115" s="597"/>
      <c r="AQ115" s="660"/>
      <c r="AR115" s="661"/>
      <c r="AS115" s="661"/>
      <c r="AT115" s="661"/>
      <c r="AU115" s="661"/>
      <c r="AV115" s="661"/>
      <c r="AW115" s="661"/>
      <c r="AX115" s="661"/>
      <c r="AY115" s="661"/>
      <c r="AZ115" s="661"/>
      <c r="BA115" s="661"/>
      <c r="BB115" s="661"/>
      <c r="BC115" s="661"/>
      <c r="BD115" s="661"/>
      <c r="BE115" s="661"/>
      <c r="BF115" s="661"/>
      <c r="BG115" s="661"/>
      <c r="BH115" s="661"/>
      <c r="BI115" s="661"/>
      <c r="BJ115" s="661"/>
      <c r="BK115" s="661"/>
      <c r="BL115" s="661"/>
      <c r="BM115" s="661"/>
      <c r="BN115" s="661"/>
      <c r="BO115" s="661"/>
      <c r="BP115" s="661"/>
      <c r="BQ115" s="661"/>
      <c r="BR115" s="661"/>
      <c r="BS115" s="661"/>
      <c r="BT115" s="662"/>
      <c r="BU115" s="163"/>
    </row>
    <row r="116" spans="2:73" ht="15.5">
      <c r="B116" s="656"/>
      <c r="C116" s="656"/>
      <c r="D116" s="656"/>
      <c r="E116" s="656"/>
      <c r="F116" s="656"/>
      <c r="G116" s="656"/>
      <c r="H116" s="656"/>
      <c r="I116" s="608"/>
      <c r="J116" s="608"/>
      <c r="K116" s="597"/>
      <c r="L116" s="660"/>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1"/>
      <c r="AL116" s="661"/>
      <c r="AM116" s="661"/>
      <c r="AN116" s="661"/>
      <c r="AO116" s="662"/>
      <c r="AP116" s="597"/>
      <c r="AQ116" s="660"/>
      <c r="AR116" s="661"/>
      <c r="AS116" s="661"/>
      <c r="AT116" s="661"/>
      <c r="AU116" s="661"/>
      <c r="AV116" s="661"/>
      <c r="AW116" s="661"/>
      <c r="AX116" s="661"/>
      <c r="AY116" s="661"/>
      <c r="AZ116" s="661"/>
      <c r="BA116" s="661"/>
      <c r="BB116" s="661"/>
      <c r="BC116" s="661"/>
      <c r="BD116" s="661"/>
      <c r="BE116" s="661"/>
      <c r="BF116" s="661"/>
      <c r="BG116" s="661"/>
      <c r="BH116" s="661"/>
      <c r="BI116" s="661"/>
      <c r="BJ116" s="661"/>
      <c r="BK116" s="661"/>
      <c r="BL116" s="661"/>
      <c r="BM116" s="661"/>
      <c r="BN116" s="661"/>
      <c r="BO116" s="661"/>
      <c r="BP116" s="661"/>
      <c r="BQ116" s="661"/>
      <c r="BR116" s="661"/>
      <c r="BS116" s="661"/>
      <c r="BT116" s="662"/>
      <c r="BU116" s="163"/>
    </row>
    <row r="117" spans="2:73" ht="15.5">
      <c r="B117" s="656"/>
      <c r="C117" s="656"/>
      <c r="D117" s="656"/>
      <c r="E117" s="656"/>
      <c r="F117" s="656"/>
      <c r="G117" s="656"/>
      <c r="H117" s="656"/>
      <c r="I117" s="608"/>
      <c r="J117" s="608"/>
      <c r="K117" s="597"/>
      <c r="L117" s="660"/>
      <c r="M117" s="661"/>
      <c r="N117" s="661"/>
      <c r="O117" s="661"/>
      <c r="P117" s="661"/>
      <c r="Q117" s="661"/>
      <c r="R117" s="661"/>
      <c r="S117" s="661"/>
      <c r="T117" s="661"/>
      <c r="U117" s="661"/>
      <c r="V117" s="661"/>
      <c r="W117" s="661"/>
      <c r="X117" s="661"/>
      <c r="Y117" s="661"/>
      <c r="Z117" s="661"/>
      <c r="AA117" s="661"/>
      <c r="AB117" s="661"/>
      <c r="AC117" s="661"/>
      <c r="AD117" s="661"/>
      <c r="AE117" s="661"/>
      <c r="AF117" s="661"/>
      <c r="AG117" s="661"/>
      <c r="AH117" s="661"/>
      <c r="AI117" s="661"/>
      <c r="AJ117" s="661"/>
      <c r="AK117" s="661"/>
      <c r="AL117" s="661"/>
      <c r="AM117" s="661"/>
      <c r="AN117" s="661"/>
      <c r="AO117" s="662"/>
      <c r="AP117" s="597"/>
      <c r="AQ117" s="660"/>
      <c r="AR117" s="661"/>
      <c r="AS117" s="661"/>
      <c r="AT117" s="661"/>
      <c r="AU117" s="661"/>
      <c r="AV117" s="661"/>
      <c r="AW117" s="661"/>
      <c r="AX117" s="661"/>
      <c r="AY117" s="661"/>
      <c r="AZ117" s="661"/>
      <c r="BA117" s="661"/>
      <c r="BB117" s="661"/>
      <c r="BC117" s="661"/>
      <c r="BD117" s="661"/>
      <c r="BE117" s="661"/>
      <c r="BF117" s="661"/>
      <c r="BG117" s="661"/>
      <c r="BH117" s="661"/>
      <c r="BI117" s="661"/>
      <c r="BJ117" s="661"/>
      <c r="BK117" s="661"/>
      <c r="BL117" s="661"/>
      <c r="BM117" s="661"/>
      <c r="BN117" s="661"/>
      <c r="BO117" s="661"/>
      <c r="BP117" s="661"/>
      <c r="BQ117" s="661"/>
      <c r="BR117" s="661"/>
      <c r="BS117" s="661"/>
      <c r="BT117" s="662"/>
      <c r="BU117" s="163"/>
    </row>
    <row r="118" spans="2:73" ht="15.5">
      <c r="B118" s="656"/>
      <c r="C118" s="656"/>
      <c r="D118" s="656"/>
      <c r="E118" s="656"/>
      <c r="F118" s="656"/>
      <c r="G118" s="656"/>
      <c r="H118" s="656"/>
      <c r="I118" s="608"/>
      <c r="J118" s="608"/>
      <c r="K118" s="597"/>
      <c r="L118" s="660"/>
      <c r="M118" s="661"/>
      <c r="N118" s="661"/>
      <c r="O118" s="661"/>
      <c r="P118" s="661"/>
      <c r="Q118" s="661"/>
      <c r="R118" s="661"/>
      <c r="S118" s="661"/>
      <c r="T118" s="661"/>
      <c r="U118" s="661"/>
      <c r="V118" s="661"/>
      <c r="W118" s="661"/>
      <c r="X118" s="661"/>
      <c r="Y118" s="661"/>
      <c r="Z118" s="661"/>
      <c r="AA118" s="661"/>
      <c r="AB118" s="661"/>
      <c r="AC118" s="661"/>
      <c r="AD118" s="661"/>
      <c r="AE118" s="661"/>
      <c r="AF118" s="661"/>
      <c r="AG118" s="661"/>
      <c r="AH118" s="661"/>
      <c r="AI118" s="661"/>
      <c r="AJ118" s="661"/>
      <c r="AK118" s="661"/>
      <c r="AL118" s="661"/>
      <c r="AM118" s="661"/>
      <c r="AN118" s="661"/>
      <c r="AO118" s="662"/>
      <c r="AP118" s="597"/>
      <c r="AQ118" s="660"/>
      <c r="AR118" s="661"/>
      <c r="AS118" s="661"/>
      <c r="AT118" s="661"/>
      <c r="AU118" s="661"/>
      <c r="AV118" s="661"/>
      <c r="AW118" s="661"/>
      <c r="AX118" s="661"/>
      <c r="AY118" s="661"/>
      <c r="AZ118" s="661"/>
      <c r="BA118" s="661"/>
      <c r="BB118" s="661"/>
      <c r="BC118" s="661"/>
      <c r="BD118" s="661"/>
      <c r="BE118" s="661"/>
      <c r="BF118" s="661"/>
      <c r="BG118" s="661"/>
      <c r="BH118" s="661"/>
      <c r="BI118" s="661"/>
      <c r="BJ118" s="661"/>
      <c r="BK118" s="661"/>
      <c r="BL118" s="661"/>
      <c r="BM118" s="661"/>
      <c r="BN118" s="661"/>
      <c r="BO118" s="661"/>
      <c r="BP118" s="661"/>
      <c r="BQ118" s="661"/>
      <c r="BR118" s="661"/>
      <c r="BS118" s="661"/>
      <c r="BT118" s="662"/>
      <c r="BU118" s="163"/>
    </row>
    <row r="119" spans="2:73" ht="15.5">
      <c r="B119" s="656"/>
      <c r="C119" s="656"/>
      <c r="D119" s="656"/>
      <c r="E119" s="656"/>
      <c r="F119" s="656"/>
      <c r="G119" s="656"/>
      <c r="H119" s="656"/>
      <c r="I119" s="608"/>
      <c r="J119" s="608"/>
      <c r="K119" s="597"/>
      <c r="L119" s="660"/>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1"/>
      <c r="AL119" s="661"/>
      <c r="AM119" s="661"/>
      <c r="AN119" s="661"/>
      <c r="AO119" s="662"/>
      <c r="AP119" s="597"/>
      <c r="AQ119" s="660"/>
      <c r="AR119" s="661"/>
      <c r="AS119" s="661"/>
      <c r="AT119" s="661"/>
      <c r="AU119" s="661"/>
      <c r="AV119" s="661"/>
      <c r="AW119" s="661"/>
      <c r="AX119" s="661"/>
      <c r="AY119" s="661"/>
      <c r="AZ119" s="661"/>
      <c r="BA119" s="661"/>
      <c r="BB119" s="661"/>
      <c r="BC119" s="661"/>
      <c r="BD119" s="661"/>
      <c r="BE119" s="661"/>
      <c r="BF119" s="661"/>
      <c r="BG119" s="661"/>
      <c r="BH119" s="661"/>
      <c r="BI119" s="661"/>
      <c r="BJ119" s="661"/>
      <c r="BK119" s="661"/>
      <c r="BL119" s="661"/>
      <c r="BM119" s="661"/>
      <c r="BN119" s="661"/>
      <c r="BO119" s="661"/>
      <c r="BP119" s="661"/>
      <c r="BQ119" s="661"/>
      <c r="BR119" s="661"/>
      <c r="BS119" s="661"/>
      <c r="BT119" s="662"/>
      <c r="BU119" s="163"/>
    </row>
    <row r="120" spans="2:73">
      <c r="B120" s="656"/>
      <c r="C120" s="656"/>
      <c r="D120" s="656"/>
      <c r="E120" s="656"/>
      <c r="F120" s="656"/>
      <c r="G120" s="656"/>
      <c r="H120" s="656"/>
      <c r="I120" s="608"/>
      <c r="J120" s="608"/>
      <c r="K120" s="597"/>
      <c r="L120" s="660"/>
      <c r="M120" s="661"/>
      <c r="N120" s="661"/>
      <c r="O120" s="661"/>
      <c r="P120" s="661"/>
      <c r="Q120" s="661"/>
      <c r="R120" s="661"/>
      <c r="S120" s="661"/>
      <c r="T120" s="661"/>
      <c r="U120" s="661"/>
      <c r="V120" s="661"/>
      <c r="W120" s="661"/>
      <c r="X120" s="661"/>
      <c r="Y120" s="661"/>
      <c r="Z120" s="661"/>
      <c r="AA120" s="661"/>
      <c r="AB120" s="661"/>
      <c r="AC120" s="661"/>
      <c r="AD120" s="661"/>
      <c r="AE120" s="661"/>
      <c r="AF120" s="661"/>
      <c r="AG120" s="661"/>
      <c r="AH120" s="661"/>
      <c r="AI120" s="661"/>
      <c r="AJ120" s="661"/>
      <c r="AK120" s="661"/>
      <c r="AL120" s="661"/>
      <c r="AM120" s="661"/>
      <c r="AN120" s="661"/>
      <c r="AO120" s="662"/>
      <c r="AP120" s="597"/>
      <c r="AQ120" s="660"/>
      <c r="AR120" s="661"/>
      <c r="AS120" s="661"/>
      <c r="AT120" s="661"/>
      <c r="AU120" s="661"/>
      <c r="AV120" s="661"/>
      <c r="AW120" s="661"/>
      <c r="AX120" s="661"/>
      <c r="AY120" s="661"/>
      <c r="AZ120" s="661"/>
      <c r="BA120" s="661"/>
      <c r="BB120" s="661"/>
      <c r="BC120" s="661"/>
      <c r="BD120" s="661"/>
      <c r="BE120" s="661"/>
      <c r="BF120" s="661"/>
      <c r="BG120" s="661"/>
      <c r="BH120" s="661"/>
      <c r="BI120" s="661"/>
      <c r="BJ120" s="661"/>
      <c r="BK120" s="661"/>
      <c r="BL120" s="661"/>
      <c r="BM120" s="661"/>
      <c r="BN120" s="661"/>
      <c r="BO120" s="661"/>
      <c r="BP120" s="661"/>
      <c r="BQ120" s="661"/>
      <c r="BR120" s="661"/>
      <c r="BS120" s="661"/>
      <c r="BT120" s="662"/>
    </row>
    <row r="121" spans="2:73" ht="15.5">
      <c r="B121" s="656"/>
      <c r="C121" s="656"/>
      <c r="D121" s="656"/>
      <c r="E121" s="656"/>
      <c r="F121" s="656"/>
      <c r="G121" s="656"/>
      <c r="H121" s="656"/>
      <c r="I121" s="608"/>
      <c r="J121" s="608"/>
      <c r="K121" s="597"/>
      <c r="L121" s="660"/>
      <c r="M121" s="661"/>
      <c r="N121" s="661"/>
      <c r="O121" s="661"/>
      <c r="P121" s="661"/>
      <c r="Q121" s="661"/>
      <c r="R121" s="661"/>
      <c r="S121" s="661"/>
      <c r="T121" s="661"/>
      <c r="U121" s="661"/>
      <c r="V121" s="661"/>
      <c r="W121" s="661"/>
      <c r="X121" s="661"/>
      <c r="Y121" s="661"/>
      <c r="Z121" s="661"/>
      <c r="AA121" s="661"/>
      <c r="AB121" s="661"/>
      <c r="AC121" s="661"/>
      <c r="AD121" s="661"/>
      <c r="AE121" s="661"/>
      <c r="AF121" s="661"/>
      <c r="AG121" s="661"/>
      <c r="AH121" s="661"/>
      <c r="AI121" s="661"/>
      <c r="AJ121" s="661"/>
      <c r="AK121" s="661"/>
      <c r="AL121" s="661"/>
      <c r="AM121" s="661"/>
      <c r="AN121" s="661"/>
      <c r="AO121" s="662"/>
      <c r="AP121" s="597"/>
      <c r="AQ121" s="660"/>
      <c r="AR121" s="661"/>
      <c r="AS121" s="661"/>
      <c r="AT121" s="661"/>
      <c r="AU121" s="661"/>
      <c r="AV121" s="661"/>
      <c r="AW121" s="661"/>
      <c r="AX121" s="661"/>
      <c r="AY121" s="661"/>
      <c r="AZ121" s="661"/>
      <c r="BA121" s="661"/>
      <c r="BB121" s="661"/>
      <c r="BC121" s="661"/>
      <c r="BD121" s="661"/>
      <c r="BE121" s="661"/>
      <c r="BF121" s="661"/>
      <c r="BG121" s="661"/>
      <c r="BH121" s="661"/>
      <c r="BI121" s="661"/>
      <c r="BJ121" s="661"/>
      <c r="BK121" s="661"/>
      <c r="BL121" s="661"/>
      <c r="BM121" s="661"/>
      <c r="BN121" s="661"/>
      <c r="BO121" s="661"/>
      <c r="BP121" s="661"/>
      <c r="BQ121" s="661"/>
      <c r="BR121" s="661"/>
      <c r="BS121" s="661"/>
      <c r="BT121" s="662"/>
      <c r="BU121" s="163"/>
    </row>
    <row r="122" spans="2:73" ht="15.5">
      <c r="B122" s="656"/>
      <c r="C122" s="656"/>
      <c r="D122" s="656"/>
      <c r="E122" s="656"/>
      <c r="F122" s="656"/>
      <c r="G122" s="656"/>
      <c r="H122" s="656"/>
      <c r="I122" s="608"/>
      <c r="J122" s="608"/>
      <c r="K122" s="597"/>
      <c r="L122" s="663"/>
      <c r="M122" s="664"/>
      <c r="N122" s="664"/>
      <c r="O122" s="664"/>
      <c r="P122" s="664"/>
      <c r="Q122" s="664"/>
      <c r="R122" s="664"/>
      <c r="S122" s="664"/>
      <c r="T122" s="664"/>
      <c r="U122" s="664"/>
      <c r="V122" s="664"/>
      <c r="W122" s="664"/>
      <c r="X122" s="664"/>
      <c r="Y122" s="664"/>
      <c r="Z122" s="664"/>
      <c r="AA122" s="664"/>
      <c r="AB122" s="664"/>
      <c r="AC122" s="664"/>
      <c r="AD122" s="664"/>
      <c r="AE122" s="664"/>
      <c r="AF122" s="664"/>
      <c r="AG122" s="664"/>
      <c r="AH122" s="664"/>
      <c r="AI122" s="664"/>
      <c r="AJ122" s="664"/>
      <c r="AK122" s="664"/>
      <c r="AL122" s="664"/>
      <c r="AM122" s="664"/>
      <c r="AN122" s="664"/>
      <c r="AO122" s="665"/>
      <c r="AP122" s="597"/>
      <c r="AQ122" s="663"/>
      <c r="AR122" s="664"/>
      <c r="AS122" s="664"/>
      <c r="AT122" s="664"/>
      <c r="AU122" s="664"/>
      <c r="AV122" s="664"/>
      <c r="AW122" s="664"/>
      <c r="AX122" s="664"/>
      <c r="AY122" s="664"/>
      <c r="AZ122" s="664"/>
      <c r="BA122" s="664"/>
      <c r="BB122" s="664"/>
      <c r="BC122" s="664"/>
      <c r="BD122" s="664"/>
      <c r="BE122" s="664"/>
      <c r="BF122" s="664"/>
      <c r="BG122" s="664"/>
      <c r="BH122" s="664"/>
      <c r="BI122" s="664"/>
      <c r="BJ122" s="664"/>
      <c r="BK122" s="664"/>
      <c r="BL122" s="664"/>
      <c r="BM122" s="664"/>
      <c r="BN122" s="664"/>
      <c r="BO122" s="664"/>
      <c r="BP122" s="664"/>
      <c r="BQ122" s="664"/>
      <c r="BR122" s="664"/>
      <c r="BS122" s="664"/>
      <c r="BT122" s="665"/>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89"/>
  <sheetViews>
    <sheetView topLeftCell="A20" zoomScale="110" zoomScaleNormal="110" workbookViewId="0">
      <selection activeCell="G29" sqref="G29"/>
    </sheetView>
  </sheetViews>
  <sheetFormatPr defaultColWidth="9" defaultRowHeight="14.5"/>
  <cols>
    <col min="1" max="1" width="9" style="12"/>
    <col min="2" max="2" width="10" style="12" customWidth="1"/>
    <col min="3" max="3" width="11.36328125" style="12" customWidth="1"/>
    <col min="4" max="4" width="13.36328125" style="12" customWidth="1"/>
    <col min="5" max="5" width="12.81640625" style="12" customWidth="1"/>
    <col min="6" max="6" width="12" style="12" customWidth="1"/>
    <col min="7" max="7" width="9" style="12"/>
    <col min="8" max="8" width="24.453125" style="12" customWidth="1"/>
    <col min="9" max="9" width="11" style="12" customWidth="1"/>
    <col min="10" max="10" width="9" style="12"/>
    <col min="11" max="11" width="11.45312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52"/>
      <c r="B13" s="552" t="s">
        <v>171</v>
      </c>
      <c r="D13" s="126" t="s">
        <v>175</v>
      </c>
      <c r="E13" s="706"/>
      <c r="F13" s="177"/>
      <c r="G13" s="178"/>
      <c r="H13" s="179"/>
      <c r="K13" s="179"/>
      <c r="L13" s="177"/>
      <c r="M13" s="177"/>
      <c r="N13" s="177"/>
      <c r="O13" s="177"/>
      <c r="P13" s="177"/>
      <c r="Q13" s="180"/>
    </row>
    <row r="14" spans="1:17" s="9" customFormat="1" ht="15.75" customHeight="1">
      <c r="B14" s="515"/>
      <c r="D14" s="17"/>
      <c r="E14" s="17"/>
      <c r="F14" s="177"/>
      <c r="G14" s="178"/>
      <c r="H14" s="179"/>
      <c r="K14" s="179"/>
      <c r="L14" s="177"/>
      <c r="M14" s="177"/>
      <c r="N14" s="177"/>
      <c r="O14" s="177"/>
      <c r="P14" s="177"/>
      <c r="Q14" s="180"/>
    </row>
    <row r="15" spans="1:17" ht="15.5">
      <c r="B15" s="552" t="s">
        <v>504</v>
      </c>
    </row>
    <row r="16" spans="1:17" ht="15.5">
      <c r="B16" s="552"/>
    </row>
    <row r="17" spans="2:21" s="632" customFormat="1" ht="20.5" customHeight="1">
      <c r="B17" s="630" t="s">
        <v>661</v>
      </c>
      <c r="C17" s="631"/>
      <c r="D17" s="631"/>
      <c r="E17" s="631"/>
      <c r="F17" s="631"/>
      <c r="G17" s="631"/>
      <c r="H17" s="631"/>
      <c r="I17" s="631"/>
      <c r="J17" s="631"/>
      <c r="K17" s="631"/>
      <c r="L17" s="631"/>
      <c r="M17" s="631"/>
      <c r="N17" s="631"/>
      <c r="O17" s="631"/>
      <c r="P17" s="631"/>
      <c r="Q17" s="631"/>
      <c r="R17" s="631"/>
      <c r="S17" s="631"/>
      <c r="T17" s="631"/>
      <c r="U17" s="631"/>
    </row>
    <row r="18" spans="2:21" ht="60" customHeight="1">
      <c r="B18" s="1044" t="s">
        <v>698</v>
      </c>
      <c r="C18" s="1044"/>
      <c r="D18" s="1044"/>
      <c r="E18" s="1044"/>
      <c r="F18" s="1044"/>
      <c r="G18" s="1044"/>
      <c r="H18" s="1044"/>
      <c r="I18" s="1044"/>
      <c r="J18" s="1044"/>
      <c r="K18" s="1044"/>
      <c r="L18" s="1044"/>
      <c r="M18" s="1044"/>
      <c r="N18" s="1044"/>
      <c r="O18" s="1044"/>
      <c r="P18" s="1044"/>
      <c r="Q18" s="1044"/>
      <c r="R18" s="1044"/>
      <c r="S18" s="1044"/>
      <c r="T18" s="1044"/>
      <c r="U18" s="1044"/>
    </row>
    <row r="21" spans="2:21" ht="21">
      <c r="B21" s="776" t="s">
        <v>803</v>
      </c>
    </row>
    <row r="23" spans="2:21" ht="29">
      <c r="B23" s="717" t="s">
        <v>804</v>
      </c>
      <c r="C23" s="777">
        <v>2014</v>
      </c>
      <c r="D23" s="777">
        <v>2015</v>
      </c>
      <c r="E23" s="777">
        <v>2016</v>
      </c>
      <c r="F23" s="777">
        <v>2017</v>
      </c>
      <c r="G23" s="777">
        <v>2018</v>
      </c>
      <c r="H23" s="777">
        <v>2019</v>
      </c>
      <c r="I23" s="777">
        <v>2020</v>
      </c>
    </row>
    <row r="24" spans="2:21" ht="18.75" customHeight="1">
      <c r="B24" s="778" t="s">
        <v>805</v>
      </c>
      <c r="C24" s="779">
        <f>F51/12</f>
        <v>1.7466000000000002</v>
      </c>
      <c r="D24" s="779">
        <f>F52/12</f>
        <v>20.959200000000003</v>
      </c>
      <c r="E24" s="779">
        <f>F53/12</f>
        <v>20.959200000000003</v>
      </c>
      <c r="F24" s="779">
        <f>F54/12</f>
        <v>20.959200000000003</v>
      </c>
      <c r="G24" s="779">
        <f>F55/12</f>
        <v>20.959200000000003</v>
      </c>
      <c r="H24" s="779">
        <f>F56/12</f>
        <v>20.959200000000003</v>
      </c>
      <c r="I24" s="779">
        <f>F57/12</f>
        <v>20.959200000000003</v>
      </c>
    </row>
    <row r="25" spans="2:21">
      <c r="B25" s="778" t="s">
        <v>806</v>
      </c>
      <c r="C25" s="778"/>
      <c r="D25" s="780">
        <f>(F81)/12</f>
        <v>10.870793542519328</v>
      </c>
      <c r="E25" s="780">
        <f>(F82)/12</f>
        <v>130.44952251023193</v>
      </c>
      <c r="F25" s="780">
        <f>(F83)/12</f>
        <v>130.44952251023193</v>
      </c>
      <c r="G25" s="780">
        <f>(F84)/12</f>
        <v>130.44952251023193</v>
      </c>
      <c r="H25" s="780">
        <f>(F85)/12</f>
        <v>130.44952251023193</v>
      </c>
      <c r="I25" s="780">
        <f>(F86)/12</f>
        <v>130.44952251023193</v>
      </c>
    </row>
    <row r="26" spans="2:21">
      <c r="B26" s="778" t="s">
        <v>807</v>
      </c>
      <c r="C26" s="778"/>
      <c r="D26" s="780"/>
      <c r="E26" s="780">
        <f>(G131)/12</f>
        <v>136.93051464766427</v>
      </c>
      <c r="F26" s="780">
        <f>(G132)/12</f>
        <v>625.25653206650827</v>
      </c>
      <c r="G26" s="780">
        <f>(G133)/12</f>
        <v>625.25653206650827</v>
      </c>
      <c r="H26" s="780">
        <f>(G134)/12</f>
        <v>625.25653206650827</v>
      </c>
      <c r="I26" s="780">
        <f>(G135)/12</f>
        <v>625.25653206650827</v>
      </c>
    </row>
    <row r="27" spans="2:21" ht="15.75" customHeight="1">
      <c r="B27" s="778" t="s">
        <v>808</v>
      </c>
      <c r="C27" s="778"/>
      <c r="D27" s="780"/>
      <c r="E27" s="780"/>
      <c r="F27" s="780">
        <f>(G158)/12</f>
        <v>251.12203718864166</v>
      </c>
      <c r="G27" s="780">
        <f>(G159)/12</f>
        <v>298.33533958929996</v>
      </c>
      <c r="H27" s="780">
        <f>(G160)/12</f>
        <v>298.33533958929996</v>
      </c>
      <c r="I27" s="780">
        <f>(G161)/12</f>
        <v>298.33533958929996</v>
      </c>
    </row>
    <row r="28" spans="2:21" ht="15.75" customHeight="1">
      <c r="B28" s="778" t="s">
        <v>809</v>
      </c>
      <c r="C28" s="778"/>
      <c r="D28" s="780"/>
      <c r="E28" s="780">
        <f>(F106)/12</f>
        <v>146.22506688449312</v>
      </c>
      <c r="F28" s="780">
        <f>(F107)/12</f>
        <v>173.60527980068073</v>
      </c>
      <c r="G28" s="780">
        <f>(F108)/12</f>
        <v>173.60527980068073</v>
      </c>
      <c r="H28" s="780">
        <f>(F109)/12</f>
        <v>173.60527980068073</v>
      </c>
      <c r="I28" s="780">
        <f>(F110)/12</f>
        <v>173.60527980068073</v>
      </c>
    </row>
    <row r="29" spans="2:21" ht="15.75" customHeight="1">
      <c r="B29" s="778" t="s">
        <v>946</v>
      </c>
      <c r="C29" s="778"/>
      <c r="D29" s="780"/>
      <c r="E29" s="780"/>
      <c r="F29" s="780"/>
      <c r="G29" s="780">
        <f>G182/12</f>
        <v>5.4931801470588235</v>
      </c>
      <c r="H29" s="780">
        <f>G183/12</f>
        <v>9.4168802521008406</v>
      </c>
      <c r="I29" s="780">
        <f>G184/12</f>
        <v>9.4168802521008406</v>
      </c>
    </row>
    <row r="30" spans="2:21" ht="15.75" customHeight="1">
      <c r="B30" s="12" t="s">
        <v>810</v>
      </c>
    </row>
    <row r="31" spans="2:21" ht="15.75" customHeight="1"/>
    <row r="32" spans="2:21" ht="15.75" customHeight="1"/>
    <row r="33" spans="2:16" ht="15.75" customHeight="1">
      <c r="B33" s="776" t="s">
        <v>811</v>
      </c>
    </row>
    <row r="34" spans="2:16" ht="15.75" customHeight="1"/>
    <row r="35" spans="2:16" ht="15.75" customHeight="1">
      <c r="B35" s="776" t="s">
        <v>812</v>
      </c>
      <c r="C35" s="781"/>
      <c r="E35" s="781"/>
      <c r="F35" s="781"/>
      <c r="H35" s="776" t="s">
        <v>813</v>
      </c>
    </row>
    <row r="36" spans="2:16" ht="15.75" customHeight="1">
      <c r="B36" s="1045" t="s">
        <v>677</v>
      </c>
      <c r="C36" s="1046"/>
      <c r="D36" s="1046"/>
      <c r="E36" s="1046"/>
      <c r="F36" s="1047"/>
      <c r="H36" s="12" t="s">
        <v>685</v>
      </c>
      <c r="M36" s="12" t="s">
        <v>686</v>
      </c>
    </row>
    <row r="37" spans="2:16" ht="15.75" customHeight="1">
      <c r="B37" s="717" t="s">
        <v>62</v>
      </c>
      <c r="C37" s="717" t="s">
        <v>678</v>
      </c>
      <c r="D37" s="717" t="s">
        <v>679</v>
      </c>
      <c r="E37" s="717" t="s">
        <v>681</v>
      </c>
      <c r="F37" s="717" t="s">
        <v>680</v>
      </c>
      <c r="H37" s="717" t="s">
        <v>682</v>
      </c>
      <c r="I37" s="717" t="s">
        <v>683</v>
      </c>
      <c r="J37" s="717" t="s">
        <v>684</v>
      </c>
      <c r="K37" s="717" t="s">
        <v>678</v>
      </c>
      <c r="M37" s="717" t="s">
        <v>682</v>
      </c>
      <c r="N37" s="717" t="s">
        <v>683</v>
      </c>
      <c r="O37" s="717" t="s">
        <v>684</v>
      </c>
      <c r="P37" s="717" t="s">
        <v>678</v>
      </c>
    </row>
    <row r="38" spans="2:16" ht="15.75" customHeight="1">
      <c r="B38" s="717"/>
      <c r="C38" s="717" t="s">
        <v>688</v>
      </c>
      <c r="D38" s="717" t="s">
        <v>689</v>
      </c>
      <c r="E38" s="717" t="s">
        <v>690</v>
      </c>
      <c r="F38" s="717" t="s">
        <v>691</v>
      </c>
      <c r="H38" s="717"/>
      <c r="I38" s="717" t="s">
        <v>692</v>
      </c>
      <c r="J38" s="717" t="s">
        <v>693</v>
      </c>
      <c r="K38" s="717" t="s">
        <v>694</v>
      </c>
      <c r="M38" s="717"/>
      <c r="N38" s="717" t="s">
        <v>695</v>
      </c>
      <c r="O38" s="717" t="s">
        <v>696</v>
      </c>
      <c r="P38" s="717" t="s">
        <v>697</v>
      </c>
    </row>
    <row r="39" spans="2:16" ht="16.25" customHeight="1">
      <c r="B39" s="782">
        <v>41640</v>
      </c>
      <c r="C39" s="783"/>
      <c r="D39" s="784"/>
      <c r="E39" s="785"/>
      <c r="F39" s="780"/>
      <c r="H39" s="705" t="s">
        <v>814</v>
      </c>
      <c r="I39" s="705">
        <v>0.9</v>
      </c>
      <c r="J39" s="705">
        <v>2</v>
      </c>
      <c r="K39" s="705">
        <f>I39*J39</f>
        <v>1.8</v>
      </c>
      <c r="M39" s="705" t="s">
        <v>815</v>
      </c>
      <c r="N39" s="705">
        <v>5.5E-2</v>
      </c>
      <c r="O39" s="705">
        <v>113</v>
      </c>
      <c r="P39" s="705">
        <f>N39*O39</f>
        <v>6.2149999999999999</v>
      </c>
    </row>
    <row r="40" spans="2:16">
      <c r="B40" s="782">
        <v>41671</v>
      </c>
      <c r="C40" s="786"/>
      <c r="D40" s="787"/>
      <c r="E40" s="785"/>
      <c r="F40" s="788"/>
      <c r="H40" s="705" t="s">
        <v>816</v>
      </c>
      <c r="I40" s="705">
        <v>0.13</v>
      </c>
      <c r="J40" s="705">
        <v>111</v>
      </c>
      <c r="K40" s="705">
        <f>I40*J40</f>
        <v>14.43</v>
      </c>
      <c r="M40" s="705" t="s">
        <v>817</v>
      </c>
      <c r="N40" s="705">
        <v>8.5000000000000006E-2</v>
      </c>
      <c r="O40" s="705">
        <v>181</v>
      </c>
      <c r="P40" s="705">
        <f>N40*O40</f>
        <v>15.385000000000002</v>
      </c>
    </row>
    <row r="41" spans="2:16">
      <c r="B41" s="782">
        <v>41699</v>
      </c>
      <c r="C41" s="785"/>
      <c r="D41" s="780"/>
      <c r="E41" s="785"/>
      <c r="F41" s="780"/>
      <c r="H41" s="705" t="s">
        <v>818</v>
      </c>
      <c r="I41" s="705">
        <v>0.183</v>
      </c>
      <c r="J41" s="705">
        <v>156</v>
      </c>
      <c r="K41" s="705">
        <f>I41*J41</f>
        <v>28.547999999999998</v>
      </c>
      <c r="M41" s="705" t="s">
        <v>819</v>
      </c>
      <c r="N41" s="705">
        <v>0.14099999999999999</v>
      </c>
      <c r="O41" s="705">
        <v>5</v>
      </c>
      <c r="P41" s="705">
        <f>N41*O41</f>
        <v>0.70499999999999996</v>
      </c>
    </row>
    <row r="42" spans="2:16">
      <c r="B42" s="782">
        <v>41730</v>
      </c>
      <c r="C42" s="785"/>
      <c r="D42" s="780"/>
      <c r="E42" s="785"/>
      <c r="F42" s="780"/>
      <c r="H42" s="705" t="s">
        <v>820</v>
      </c>
      <c r="I42" s="705">
        <v>0.28799999999999998</v>
      </c>
      <c r="J42" s="705">
        <v>30</v>
      </c>
      <c r="K42" s="705">
        <f>I42*J42</f>
        <v>8.6399999999999988</v>
      </c>
      <c r="M42" s="705"/>
      <c r="N42" s="705"/>
      <c r="O42" s="705"/>
      <c r="P42" s="705"/>
    </row>
    <row r="43" spans="2:16">
      <c r="B43" s="782">
        <v>41760</v>
      </c>
      <c r="C43" s="785"/>
      <c r="D43" s="780"/>
      <c r="E43" s="785"/>
      <c r="F43" s="780"/>
      <c r="H43" s="705"/>
      <c r="I43" s="705"/>
      <c r="J43" s="705"/>
      <c r="K43" s="705"/>
      <c r="M43" s="705"/>
      <c r="N43" s="705"/>
      <c r="O43" s="705"/>
      <c r="P43" s="705"/>
    </row>
    <row r="44" spans="2:16">
      <c r="B44" s="782">
        <v>41791</v>
      </c>
      <c r="C44" s="785"/>
      <c r="D44" s="780"/>
      <c r="E44" s="785"/>
      <c r="F44" s="780"/>
      <c r="H44" s="705"/>
      <c r="I44" s="705"/>
      <c r="J44" s="705"/>
      <c r="K44" s="705"/>
      <c r="M44" s="705"/>
      <c r="N44" s="705"/>
      <c r="O44" s="705"/>
      <c r="P44" s="705"/>
    </row>
    <row r="45" spans="2:16">
      <c r="B45" s="782">
        <v>41821</v>
      </c>
      <c r="C45" s="785"/>
      <c r="D45" s="780"/>
      <c r="E45" s="785"/>
      <c r="F45" s="780"/>
      <c r="H45" s="705"/>
      <c r="I45" s="705"/>
      <c r="J45" s="705"/>
      <c r="K45" s="705"/>
      <c r="M45" s="705"/>
      <c r="N45" s="705"/>
      <c r="O45" s="705"/>
      <c r="P45" s="705"/>
    </row>
    <row r="46" spans="2:16">
      <c r="B46" s="782">
        <v>41852</v>
      </c>
      <c r="C46" s="785"/>
      <c r="D46" s="780"/>
      <c r="E46" s="785"/>
      <c r="F46" s="780"/>
      <c r="H46" s="705"/>
      <c r="I46" s="705"/>
      <c r="J46" s="705"/>
      <c r="K46" s="705"/>
      <c r="M46" s="705"/>
      <c r="N46" s="705"/>
      <c r="O46" s="705"/>
      <c r="P46" s="705"/>
    </row>
    <row r="47" spans="2:16">
      <c r="B47" s="782">
        <v>41883</v>
      </c>
      <c r="C47" s="785"/>
      <c r="D47" s="780"/>
      <c r="E47" s="785"/>
      <c r="F47" s="780"/>
      <c r="H47" s="705"/>
      <c r="I47" s="705"/>
      <c r="J47" s="705"/>
      <c r="K47" s="705"/>
      <c r="M47" s="705"/>
      <c r="N47" s="705"/>
      <c r="O47" s="705"/>
      <c r="P47" s="705"/>
    </row>
    <row r="48" spans="2:16">
      <c r="B48" s="782">
        <v>41913</v>
      </c>
      <c r="C48" s="785"/>
      <c r="D48" s="780"/>
      <c r="E48" s="785"/>
      <c r="F48" s="780"/>
      <c r="H48" s="705"/>
      <c r="I48" s="705"/>
      <c r="J48" s="705"/>
      <c r="K48" s="705"/>
      <c r="M48" s="705"/>
      <c r="N48" s="705"/>
      <c r="O48" s="705"/>
      <c r="P48" s="705"/>
    </row>
    <row r="49" spans="2:18">
      <c r="B49" s="782">
        <v>41944</v>
      </c>
      <c r="C49" s="785">
        <v>51.6</v>
      </c>
      <c r="D49" s="780"/>
      <c r="E49" s="785">
        <v>0</v>
      </c>
      <c r="F49" s="780">
        <v>0</v>
      </c>
      <c r="H49" s="705"/>
      <c r="I49" s="705"/>
      <c r="J49" s="705"/>
      <c r="K49" s="705"/>
      <c r="M49" s="705"/>
      <c r="N49" s="705"/>
      <c r="O49" s="705"/>
      <c r="P49" s="705"/>
    </row>
    <row r="50" spans="2:18">
      <c r="B50" s="782">
        <v>41974</v>
      </c>
      <c r="C50" s="785">
        <v>22.49</v>
      </c>
      <c r="D50" s="780">
        <f>C49-C50</f>
        <v>29.110000000000003</v>
      </c>
      <c r="E50" s="785">
        <v>0.72</v>
      </c>
      <c r="F50" s="780">
        <f>D50*E50</f>
        <v>20.959200000000003</v>
      </c>
      <c r="H50" s="705"/>
      <c r="I50" s="705"/>
      <c r="J50" s="705"/>
      <c r="K50" s="705"/>
      <c r="M50" s="705"/>
      <c r="N50" s="705"/>
      <c r="O50" s="705"/>
      <c r="P50" s="705"/>
    </row>
    <row r="51" spans="2:18">
      <c r="B51" s="789" t="s">
        <v>26</v>
      </c>
      <c r="C51" s="790">
        <v>22.49</v>
      </c>
      <c r="D51" s="790"/>
      <c r="E51" s="790"/>
      <c r="F51" s="791">
        <f>SUM(F40:F50)</f>
        <v>20.959200000000003</v>
      </c>
      <c r="H51" s="705"/>
      <c r="I51" s="705"/>
      <c r="J51" s="705"/>
      <c r="K51" s="705"/>
      <c r="M51" s="705"/>
      <c r="N51" s="705"/>
      <c r="O51" s="705"/>
      <c r="P51" s="705"/>
    </row>
    <row r="52" spans="2:18">
      <c r="B52" s="782" t="s">
        <v>821</v>
      </c>
      <c r="C52" s="780"/>
      <c r="D52" s="780"/>
      <c r="E52" s="780"/>
      <c r="F52" s="780">
        <f>F51*12</f>
        <v>251.51040000000003</v>
      </c>
      <c r="H52" s="705"/>
      <c r="I52" s="705"/>
      <c r="J52" s="705"/>
      <c r="K52" s="705"/>
      <c r="M52" s="705"/>
      <c r="N52" s="705"/>
      <c r="O52" s="705"/>
      <c r="P52" s="705"/>
    </row>
    <row r="53" spans="2:18">
      <c r="B53" s="782" t="s">
        <v>822</v>
      </c>
      <c r="C53" s="780"/>
      <c r="D53" s="780"/>
      <c r="E53" s="780"/>
      <c r="F53" s="780">
        <f>F51*12</f>
        <v>251.51040000000003</v>
      </c>
      <c r="H53" s="705"/>
      <c r="I53" s="705"/>
      <c r="J53" s="705"/>
      <c r="K53" s="705"/>
      <c r="M53" s="705"/>
      <c r="N53" s="705"/>
      <c r="O53" s="705"/>
      <c r="P53" s="705"/>
    </row>
    <row r="54" spans="2:18">
      <c r="B54" s="782" t="s">
        <v>823</v>
      </c>
      <c r="C54" s="780"/>
      <c r="D54" s="780"/>
      <c r="E54" s="780"/>
      <c r="F54" s="780">
        <f>F53</f>
        <v>251.51040000000003</v>
      </c>
      <c r="H54" s="705"/>
      <c r="I54" s="705"/>
      <c r="J54" s="705"/>
      <c r="K54" s="705"/>
      <c r="M54" s="705"/>
      <c r="N54" s="705"/>
      <c r="O54" s="705"/>
      <c r="P54" s="705"/>
    </row>
    <row r="55" spans="2:18">
      <c r="B55" s="782" t="s">
        <v>824</v>
      </c>
      <c r="C55" s="780"/>
      <c r="D55" s="780"/>
      <c r="E55" s="780"/>
      <c r="F55" s="780">
        <f>F54</f>
        <v>251.51040000000003</v>
      </c>
      <c r="H55" s="705"/>
      <c r="I55" s="705"/>
      <c r="J55" s="705"/>
      <c r="K55" s="705"/>
      <c r="M55" s="705"/>
      <c r="N55" s="705"/>
      <c r="O55" s="705"/>
      <c r="P55" s="705"/>
    </row>
    <row r="56" spans="2:18">
      <c r="B56" s="782" t="s">
        <v>825</v>
      </c>
      <c r="C56" s="780"/>
      <c r="D56" s="780"/>
      <c r="E56" s="780"/>
      <c r="F56" s="780">
        <f>F55</f>
        <v>251.51040000000003</v>
      </c>
      <c r="H56" s="705"/>
      <c r="I56" s="705"/>
      <c r="J56" s="705"/>
      <c r="K56" s="705"/>
      <c r="M56" s="705"/>
      <c r="N56" s="705"/>
      <c r="O56" s="705"/>
      <c r="P56" s="705"/>
    </row>
    <row r="57" spans="2:18">
      <c r="B57" s="782" t="s">
        <v>826</v>
      </c>
      <c r="C57" s="780"/>
      <c r="D57" s="780"/>
      <c r="E57" s="780"/>
      <c r="F57" s="780">
        <f>F56</f>
        <v>251.51040000000003</v>
      </c>
      <c r="H57" s="710" t="s">
        <v>26</v>
      </c>
      <c r="I57" s="711"/>
      <c r="J57" s="711"/>
      <c r="K57" s="708">
        <f>SUM(K39:K56)</f>
        <v>53.417999999999999</v>
      </c>
      <c r="M57" s="710" t="s">
        <v>26</v>
      </c>
      <c r="N57" s="711"/>
      <c r="O57" s="711"/>
      <c r="P57" s="709">
        <f>SUM(P39:P56)</f>
        <v>22.305</v>
      </c>
      <c r="R57" s="792"/>
    </row>
    <row r="59" spans="2:18">
      <c r="R59" s="792"/>
    </row>
    <row r="63" spans="2:18" ht="21">
      <c r="B63" s="776" t="s">
        <v>827</v>
      </c>
    </row>
    <row r="65" spans="2:16" ht="21">
      <c r="B65" s="776" t="s">
        <v>828</v>
      </c>
      <c r="C65" s="781"/>
      <c r="E65" s="781"/>
      <c r="F65" s="781"/>
      <c r="H65" s="776" t="s">
        <v>829</v>
      </c>
    </row>
    <row r="66" spans="2:16">
      <c r="B66" s="1045" t="s">
        <v>677</v>
      </c>
      <c r="C66" s="1046"/>
      <c r="D66" s="1046"/>
      <c r="E66" s="1046"/>
      <c r="F66" s="1047"/>
      <c r="H66" s="12" t="s">
        <v>685</v>
      </c>
      <c r="M66" s="12" t="s">
        <v>686</v>
      </c>
    </row>
    <row r="67" spans="2:16" ht="43.5">
      <c r="B67" s="717" t="s">
        <v>62</v>
      </c>
      <c r="C67" s="717" t="s">
        <v>678</v>
      </c>
      <c r="D67" s="717" t="s">
        <v>679</v>
      </c>
      <c r="E67" s="717" t="s">
        <v>681</v>
      </c>
      <c r="F67" s="717" t="s">
        <v>680</v>
      </c>
      <c r="H67" s="717" t="s">
        <v>682</v>
      </c>
      <c r="I67" s="717" t="s">
        <v>683</v>
      </c>
      <c r="J67" s="717" t="s">
        <v>684</v>
      </c>
      <c r="K67" s="717" t="s">
        <v>678</v>
      </c>
      <c r="M67" s="717" t="s">
        <v>682</v>
      </c>
      <c r="N67" s="717" t="s">
        <v>683</v>
      </c>
      <c r="O67" s="717" t="s">
        <v>684</v>
      </c>
      <c r="P67" s="717" t="s">
        <v>678</v>
      </c>
    </row>
    <row r="68" spans="2:16" ht="16.5">
      <c r="B68" s="717"/>
      <c r="C68" s="717" t="s">
        <v>688</v>
      </c>
      <c r="D68" s="717" t="s">
        <v>689</v>
      </c>
      <c r="E68" s="717" t="s">
        <v>690</v>
      </c>
      <c r="F68" s="717" t="s">
        <v>691</v>
      </c>
      <c r="H68" s="717"/>
      <c r="I68" s="717" t="s">
        <v>692</v>
      </c>
      <c r="J68" s="717" t="s">
        <v>693</v>
      </c>
      <c r="K68" s="717" t="s">
        <v>694</v>
      </c>
      <c r="M68" s="717"/>
      <c r="N68" s="717" t="s">
        <v>695</v>
      </c>
      <c r="O68" s="717" t="s">
        <v>696</v>
      </c>
      <c r="P68" s="717" t="s">
        <v>697</v>
      </c>
    </row>
    <row r="69" spans="2:16">
      <c r="B69" s="782">
        <v>42005</v>
      </c>
      <c r="C69" s="783"/>
      <c r="D69" s="784"/>
      <c r="E69" s="785"/>
      <c r="F69" s="780"/>
      <c r="H69" s="705" t="s">
        <v>830</v>
      </c>
      <c r="I69" s="705">
        <v>0.13</v>
      </c>
      <c r="J69" s="705">
        <v>864</v>
      </c>
      <c r="K69" s="705">
        <f>I69*J69</f>
        <v>112.32000000000001</v>
      </c>
      <c r="M69" s="705" t="s">
        <v>831</v>
      </c>
      <c r="N69" s="705">
        <v>2.4E-2</v>
      </c>
      <c r="O69" s="705">
        <v>17</v>
      </c>
      <c r="P69" s="705">
        <f>N69*O69</f>
        <v>0.40800000000000003</v>
      </c>
    </row>
    <row r="70" spans="2:16">
      <c r="B70" s="782">
        <v>42036</v>
      </c>
      <c r="C70" s="786"/>
      <c r="D70" s="787"/>
      <c r="E70" s="785"/>
      <c r="F70" s="788"/>
      <c r="H70" s="705" t="s">
        <v>832</v>
      </c>
      <c r="I70" s="705">
        <v>0.19</v>
      </c>
      <c r="J70" s="705">
        <v>866</v>
      </c>
      <c r="K70" s="705">
        <f>I70*J70</f>
        <v>164.54</v>
      </c>
      <c r="M70" s="705" t="s">
        <v>833</v>
      </c>
      <c r="N70" s="705">
        <v>0.05</v>
      </c>
      <c r="O70" s="705">
        <v>1091</v>
      </c>
      <c r="P70" s="705">
        <f t="shared" ref="P70:P79" si="0">N70*O70</f>
        <v>54.550000000000004</v>
      </c>
    </row>
    <row r="71" spans="2:16">
      <c r="B71" s="782">
        <v>42064</v>
      </c>
      <c r="C71" s="785"/>
      <c r="D71" s="780"/>
      <c r="E71" s="785"/>
      <c r="F71" s="780"/>
      <c r="H71" s="705" t="s">
        <v>834</v>
      </c>
      <c r="I71" s="705">
        <v>0.3</v>
      </c>
      <c r="J71" s="705">
        <v>92</v>
      </c>
      <c r="K71" s="705">
        <f>I71*J71</f>
        <v>27.599999999999998</v>
      </c>
      <c r="M71" s="705" t="s">
        <v>835</v>
      </c>
      <c r="N71" s="705">
        <v>0.06</v>
      </c>
      <c r="O71" s="705">
        <v>453</v>
      </c>
      <c r="P71" s="705">
        <f t="shared" si="0"/>
        <v>27.18</v>
      </c>
    </row>
    <row r="72" spans="2:16">
      <c r="B72" s="782">
        <v>42095</v>
      </c>
      <c r="C72" s="785"/>
      <c r="D72" s="780"/>
      <c r="E72" s="785"/>
      <c r="F72" s="780"/>
      <c r="H72" s="705" t="s">
        <v>836</v>
      </c>
      <c r="I72" s="705">
        <v>0.46500000000000002</v>
      </c>
      <c r="J72" s="705">
        <v>12</v>
      </c>
      <c r="K72" s="705">
        <f>I72*J72</f>
        <v>5.58</v>
      </c>
      <c r="M72" s="705" t="s">
        <v>837</v>
      </c>
      <c r="N72" s="705">
        <v>0.1</v>
      </c>
      <c r="O72" s="705">
        <v>50</v>
      </c>
      <c r="P72" s="705">
        <f t="shared" si="0"/>
        <v>5</v>
      </c>
    </row>
    <row r="73" spans="2:16">
      <c r="B73" s="782">
        <v>42125</v>
      </c>
      <c r="C73" s="785"/>
      <c r="D73" s="780"/>
      <c r="E73" s="785"/>
      <c r="F73" s="780"/>
      <c r="H73" s="705"/>
      <c r="I73" s="705"/>
      <c r="J73" s="705"/>
      <c r="K73" s="705"/>
      <c r="M73" s="705" t="s">
        <v>838</v>
      </c>
      <c r="N73" s="705">
        <v>0.113</v>
      </c>
      <c r="O73" s="705">
        <v>100</v>
      </c>
      <c r="P73" s="705">
        <f t="shared" si="0"/>
        <v>11.3</v>
      </c>
    </row>
    <row r="74" spans="2:16">
      <c r="B74" s="782">
        <v>42156</v>
      </c>
      <c r="C74" s="785"/>
      <c r="D74" s="780"/>
      <c r="E74" s="785"/>
      <c r="F74" s="780"/>
      <c r="H74" s="705"/>
      <c r="I74" s="705"/>
      <c r="J74" s="705"/>
      <c r="K74" s="705"/>
      <c r="M74" s="705" t="s">
        <v>839</v>
      </c>
      <c r="N74" s="705">
        <v>0.10100000000000001</v>
      </c>
      <c r="O74" s="705">
        <v>21</v>
      </c>
      <c r="P74" s="705">
        <f t="shared" si="0"/>
        <v>2.121</v>
      </c>
    </row>
    <row r="75" spans="2:16">
      <c r="B75" s="782">
        <v>42186</v>
      </c>
      <c r="C75" s="785"/>
      <c r="D75" s="780"/>
      <c r="E75" s="785"/>
      <c r="F75" s="780"/>
      <c r="H75" s="705"/>
      <c r="I75" s="705"/>
      <c r="J75" s="705"/>
      <c r="K75" s="705"/>
      <c r="M75" s="705" t="s">
        <v>840</v>
      </c>
      <c r="N75" s="705">
        <v>0.13</v>
      </c>
      <c r="O75" s="705">
        <v>24</v>
      </c>
      <c r="P75" s="705">
        <f t="shared" si="0"/>
        <v>3.12</v>
      </c>
    </row>
    <row r="76" spans="2:16">
      <c r="B76" s="782">
        <v>42217</v>
      </c>
      <c r="C76" s="785"/>
      <c r="D76" s="780"/>
      <c r="E76" s="785"/>
      <c r="F76" s="780"/>
      <c r="H76" s="705"/>
      <c r="I76" s="705"/>
      <c r="J76" s="705"/>
      <c r="K76" s="705"/>
      <c r="M76" s="705" t="s">
        <v>841</v>
      </c>
      <c r="N76" s="705">
        <v>0.19</v>
      </c>
      <c r="O76" s="705">
        <v>9</v>
      </c>
      <c r="P76" s="705">
        <f t="shared" si="0"/>
        <v>1.71</v>
      </c>
    </row>
    <row r="77" spans="2:16">
      <c r="B77" s="782">
        <v>42248</v>
      </c>
      <c r="C77" s="785"/>
      <c r="D77" s="780"/>
      <c r="E77" s="785"/>
      <c r="F77" s="780"/>
      <c r="H77" s="705"/>
      <c r="I77" s="705"/>
      <c r="J77" s="705"/>
      <c r="K77" s="705"/>
      <c r="M77" s="705" t="s">
        <v>842</v>
      </c>
      <c r="N77" s="705">
        <v>0.20499999999999999</v>
      </c>
      <c r="O77" s="705">
        <v>5</v>
      </c>
      <c r="P77" s="705">
        <f t="shared" si="0"/>
        <v>1.0249999999999999</v>
      </c>
    </row>
    <row r="78" spans="2:16">
      <c r="B78" s="782">
        <v>42278</v>
      </c>
      <c r="C78" s="785"/>
      <c r="D78" s="780"/>
      <c r="E78" s="785"/>
      <c r="F78" s="780"/>
      <c r="H78" s="705"/>
      <c r="I78" s="705"/>
      <c r="J78" s="705"/>
      <c r="K78" s="705"/>
      <c r="M78" s="705" t="s">
        <v>843</v>
      </c>
      <c r="N78" s="705">
        <v>0.3</v>
      </c>
      <c r="O78" s="705">
        <v>4</v>
      </c>
      <c r="P78" s="705">
        <f t="shared" si="0"/>
        <v>1.2</v>
      </c>
    </row>
    <row r="79" spans="2:16">
      <c r="B79" s="782">
        <v>42309</v>
      </c>
      <c r="C79" s="785">
        <v>308</v>
      </c>
      <c r="D79" s="780"/>
      <c r="E79" s="785"/>
      <c r="F79" s="780"/>
      <c r="H79" s="705"/>
      <c r="I79" s="705"/>
      <c r="J79" s="705"/>
      <c r="K79" s="705"/>
      <c r="M79" s="705" t="s">
        <v>844</v>
      </c>
      <c r="N79" s="705">
        <v>0.46500000000000002</v>
      </c>
      <c r="O79" s="705">
        <v>2</v>
      </c>
      <c r="P79" s="705">
        <f t="shared" si="0"/>
        <v>0.93</v>
      </c>
    </row>
    <row r="80" spans="2:16">
      <c r="B80" s="782">
        <v>42339</v>
      </c>
      <c r="C80" s="785">
        <v>109</v>
      </c>
      <c r="D80" s="780">
        <f>C79-C80</f>
        <v>199</v>
      </c>
      <c r="E80" s="785">
        <v>0.655525238744884</v>
      </c>
      <c r="F80" s="780">
        <f>D80*E80</f>
        <v>130.44952251023193</v>
      </c>
      <c r="H80" s="705"/>
      <c r="I80" s="705"/>
      <c r="J80" s="705"/>
      <c r="K80" s="705"/>
      <c r="M80" s="705"/>
      <c r="N80" s="705"/>
      <c r="O80" s="705"/>
      <c r="P80" s="705"/>
    </row>
    <row r="81" spans="2:18">
      <c r="B81" s="789" t="s">
        <v>26</v>
      </c>
      <c r="C81" s="790"/>
      <c r="D81" s="790"/>
      <c r="E81" s="790"/>
      <c r="F81" s="791">
        <f>SUM(F70:F80)</f>
        <v>130.44952251023193</v>
      </c>
      <c r="H81" s="705"/>
      <c r="I81" s="705"/>
      <c r="J81" s="705"/>
      <c r="K81" s="705"/>
      <c r="M81" s="705"/>
      <c r="N81" s="705"/>
      <c r="O81" s="705"/>
      <c r="P81" s="705"/>
    </row>
    <row r="82" spans="2:18">
      <c r="B82" s="782" t="s">
        <v>822</v>
      </c>
      <c r="C82" s="780"/>
      <c r="D82" s="780"/>
      <c r="E82" s="780"/>
      <c r="F82" s="780">
        <f>F81*12</f>
        <v>1565.3942701227832</v>
      </c>
      <c r="H82" s="705"/>
      <c r="I82" s="705"/>
      <c r="J82" s="705"/>
      <c r="K82" s="705"/>
      <c r="M82" s="705"/>
      <c r="N82" s="705"/>
      <c r="O82" s="705"/>
      <c r="P82" s="705"/>
    </row>
    <row r="83" spans="2:18">
      <c r="B83" s="782" t="s">
        <v>823</v>
      </c>
      <c r="C83" s="780"/>
      <c r="D83" s="780"/>
      <c r="E83" s="780"/>
      <c r="F83" s="780">
        <f>F82</f>
        <v>1565.3942701227832</v>
      </c>
      <c r="H83" s="705"/>
      <c r="I83" s="705"/>
      <c r="J83" s="705"/>
      <c r="K83" s="705"/>
      <c r="M83" s="705"/>
      <c r="N83" s="705"/>
      <c r="O83" s="705"/>
      <c r="P83" s="705"/>
    </row>
    <row r="84" spans="2:18">
      <c r="B84" s="782" t="s">
        <v>824</v>
      </c>
      <c r="C84" s="780"/>
      <c r="D84" s="780"/>
      <c r="E84" s="780"/>
      <c r="F84" s="780">
        <f>F83</f>
        <v>1565.3942701227832</v>
      </c>
      <c r="H84" s="705"/>
      <c r="I84" s="705"/>
      <c r="J84" s="705"/>
      <c r="K84" s="705"/>
      <c r="M84" s="705"/>
      <c r="N84" s="705"/>
      <c r="O84" s="705"/>
      <c r="P84" s="705"/>
    </row>
    <row r="85" spans="2:18">
      <c r="B85" s="782" t="s">
        <v>825</v>
      </c>
      <c r="C85" s="780"/>
      <c r="D85" s="780"/>
      <c r="E85" s="780"/>
      <c r="F85" s="780">
        <f>F84</f>
        <v>1565.3942701227832</v>
      </c>
      <c r="H85" s="705"/>
      <c r="I85" s="705"/>
      <c r="J85" s="705"/>
      <c r="K85" s="705"/>
      <c r="M85" s="705"/>
      <c r="N85" s="705"/>
      <c r="O85" s="705"/>
      <c r="P85" s="705"/>
    </row>
    <row r="86" spans="2:18">
      <c r="B86" s="782" t="s">
        <v>826</v>
      </c>
      <c r="C86" s="780"/>
      <c r="D86" s="780"/>
      <c r="E86" s="780"/>
      <c r="F86" s="780">
        <f>F85</f>
        <v>1565.3942701227832</v>
      </c>
      <c r="H86" s="710" t="s">
        <v>26</v>
      </c>
      <c r="I86" s="711"/>
      <c r="J86" s="711"/>
      <c r="K86" s="708">
        <f>SUM(K69:K85)</f>
        <v>310.04000000000002</v>
      </c>
      <c r="M86" s="710" t="s">
        <v>26</v>
      </c>
      <c r="N86" s="711"/>
      <c r="O86" s="711"/>
      <c r="P86" s="709">
        <f>SUM(P69:P85)</f>
        <v>108.54400000000001</v>
      </c>
      <c r="R86" s="792"/>
    </row>
    <row r="88" spans="2:18" ht="21">
      <c r="B88" s="776" t="s">
        <v>845</v>
      </c>
    </row>
    <row r="90" spans="2:18" ht="21">
      <c r="B90" s="776" t="s">
        <v>846</v>
      </c>
      <c r="C90" s="781"/>
      <c r="E90" s="781"/>
      <c r="F90" s="781"/>
      <c r="H90" s="776" t="s">
        <v>847</v>
      </c>
      <c r="M90" s="776" t="s">
        <v>848</v>
      </c>
    </row>
    <row r="91" spans="2:18">
      <c r="B91" s="1045" t="s">
        <v>677</v>
      </c>
      <c r="C91" s="1046"/>
      <c r="D91" s="1046"/>
      <c r="E91" s="1046"/>
      <c r="F91" s="1047"/>
    </row>
    <row r="92" spans="2:18" ht="43.5">
      <c r="B92" s="717" t="s">
        <v>62</v>
      </c>
      <c r="C92" s="717" t="s">
        <v>678</v>
      </c>
      <c r="D92" s="717" t="s">
        <v>679</v>
      </c>
      <c r="E92" s="717" t="s">
        <v>681</v>
      </c>
      <c r="F92" s="717" t="s">
        <v>680</v>
      </c>
      <c r="H92" s="717" t="s">
        <v>682</v>
      </c>
      <c r="I92" s="717" t="s">
        <v>683</v>
      </c>
      <c r="J92" s="717" t="s">
        <v>684</v>
      </c>
      <c r="K92" s="717" t="s">
        <v>678</v>
      </c>
      <c r="M92" s="717" t="s">
        <v>682</v>
      </c>
      <c r="N92" s="717" t="s">
        <v>683</v>
      </c>
      <c r="O92" s="717" t="s">
        <v>684</v>
      </c>
      <c r="P92" s="717" t="s">
        <v>678</v>
      </c>
    </row>
    <row r="93" spans="2:18" ht="16.5">
      <c r="B93" s="717"/>
      <c r="C93" s="717" t="s">
        <v>688</v>
      </c>
      <c r="D93" s="717" t="s">
        <v>689</v>
      </c>
      <c r="E93" s="717" t="s">
        <v>690</v>
      </c>
      <c r="F93" s="717" t="s">
        <v>691</v>
      </c>
      <c r="H93" s="717"/>
      <c r="I93" s="717" t="s">
        <v>692</v>
      </c>
      <c r="J93" s="717" t="s">
        <v>693</v>
      </c>
      <c r="K93" s="717" t="s">
        <v>694</v>
      </c>
      <c r="M93" s="717"/>
      <c r="N93" s="717" t="s">
        <v>695</v>
      </c>
      <c r="O93" s="717" t="s">
        <v>696</v>
      </c>
      <c r="P93" s="717" t="s">
        <v>697</v>
      </c>
    </row>
    <row r="94" spans="2:18">
      <c r="B94" s="782">
        <v>42370</v>
      </c>
      <c r="C94" s="785">
        <v>0</v>
      </c>
      <c r="D94" s="793">
        <f>0+C94</f>
        <v>0</v>
      </c>
      <c r="E94" s="785">
        <v>0.74132159519639595</v>
      </c>
      <c r="F94" s="780">
        <f>D94*E94</f>
        <v>0</v>
      </c>
      <c r="H94" s="705" t="s">
        <v>849</v>
      </c>
      <c r="I94" s="794">
        <f>65/1000</f>
        <v>6.5000000000000002E-2</v>
      </c>
      <c r="J94" s="795">
        <v>4</v>
      </c>
      <c r="K94" s="785">
        <f>I94*J94</f>
        <v>0.26</v>
      </c>
      <c r="M94" s="705" t="s">
        <v>849</v>
      </c>
      <c r="N94" s="794">
        <f>65/1000</f>
        <v>6.5000000000000002E-2</v>
      </c>
      <c r="O94" s="795">
        <v>4</v>
      </c>
      <c r="P94" s="705">
        <f>N94*O94</f>
        <v>0.26</v>
      </c>
    </row>
    <row r="95" spans="2:18">
      <c r="B95" s="782">
        <v>42401</v>
      </c>
      <c r="C95" s="785">
        <v>0</v>
      </c>
      <c r="D95" s="793">
        <f t="shared" ref="D95:D105" si="1">D94+C95</f>
        <v>0</v>
      </c>
      <c r="E95" s="785">
        <v>0.74132159519639595</v>
      </c>
      <c r="F95" s="780">
        <f t="shared" ref="F95:F105" si="2">D95*E95</f>
        <v>0</v>
      </c>
      <c r="H95" s="705" t="s">
        <v>850</v>
      </c>
      <c r="I95" s="794">
        <f>97/1000</f>
        <v>9.7000000000000003E-2</v>
      </c>
      <c r="J95" s="795">
        <v>2355</v>
      </c>
      <c r="K95" s="785">
        <f>I95*J95</f>
        <v>228.435</v>
      </c>
      <c r="M95" s="705" t="s">
        <v>850</v>
      </c>
      <c r="N95" s="794">
        <f>97/1000</f>
        <v>9.7000000000000003E-2</v>
      </c>
      <c r="O95" s="795">
        <v>117</v>
      </c>
      <c r="P95" s="705">
        <f t="shared" ref="P95:P109" si="3">N95*O95</f>
        <v>11.349</v>
      </c>
    </row>
    <row r="96" spans="2:18">
      <c r="B96" s="782">
        <v>42430</v>
      </c>
      <c r="C96" s="785">
        <v>0</v>
      </c>
      <c r="D96" s="793">
        <f t="shared" si="1"/>
        <v>0</v>
      </c>
      <c r="E96" s="785">
        <v>0.74132159519639595</v>
      </c>
      <c r="F96" s="780">
        <f t="shared" si="2"/>
        <v>0</v>
      </c>
      <c r="H96" s="705" t="s">
        <v>830</v>
      </c>
      <c r="I96" s="794">
        <f>133/1000</f>
        <v>0.13300000000000001</v>
      </c>
      <c r="J96" s="795">
        <v>700</v>
      </c>
      <c r="K96" s="785">
        <f t="shared" ref="K96:K102" si="4">I96*J96</f>
        <v>93.100000000000009</v>
      </c>
      <c r="M96" s="705" t="s">
        <v>830</v>
      </c>
      <c r="N96" s="794">
        <f>133/1000</f>
        <v>0.13300000000000001</v>
      </c>
      <c r="O96" s="795">
        <v>148</v>
      </c>
      <c r="P96" s="705">
        <f t="shared" si="3"/>
        <v>19.684000000000001</v>
      </c>
    </row>
    <row r="97" spans="2:20">
      <c r="B97" s="782">
        <v>42461</v>
      </c>
      <c r="C97" s="785">
        <v>99.43</v>
      </c>
      <c r="D97" s="793">
        <f t="shared" si="1"/>
        <v>99.43</v>
      </c>
      <c r="E97" s="785">
        <v>0.74132159519639595</v>
      </c>
      <c r="F97" s="780">
        <f t="shared" si="2"/>
        <v>73.709606210377657</v>
      </c>
      <c r="H97" s="705" t="s">
        <v>832</v>
      </c>
      <c r="I97" s="794">
        <f>190/1000</f>
        <v>0.19</v>
      </c>
      <c r="J97" s="795">
        <v>1405</v>
      </c>
      <c r="K97" s="785">
        <f t="shared" si="4"/>
        <v>266.95</v>
      </c>
      <c r="M97" s="705" t="s">
        <v>832</v>
      </c>
      <c r="N97" s="794">
        <f>190/1000</f>
        <v>0.19</v>
      </c>
      <c r="O97" s="795">
        <v>97</v>
      </c>
      <c r="P97" s="705">
        <f t="shared" si="3"/>
        <v>18.43</v>
      </c>
    </row>
    <row r="98" spans="2:20">
      <c r="B98" s="782">
        <v>42491</v>
      </c>
      <c r="C98" s="785">
        <v>107.96</v>
      </c>
      <c r="D98" s="793">
        <f t="shared" si="1"/>
        <v>207.39</v>
      </c>
      <c r="E98" s="785">
        <v>0.74132159519639595</v>
      </c>
      <c r="F98" s="780">
        <f t="shared" si="2"/>
        <v>153.74268562778056</v>
      </c>
      <c r="H98" s="705" t="s">
        <v>851</v>
      </c>
      <c r="I98" s="794">
        <f>250/1000</f>
        <v>0.25</v>
      </c>
      <c r="J98" s="795">
        <v>10</v>
      </c>
      <c r="K98" s="785">
        <f t="shared" si="4"/>
        <v>2.5</v>
      </c>
      <c r="M98" s="705" t="s">
        <v>851</v>
      </c>
      <c r="N98" s="794">
        <f>250/1000</f>
        <v>0.25</v>
      </c>
      <c r="O98" s="795">
        <v>0</v>
      </c>
      <c r="P98" s="705">
        <f t="shared" si="3"/>
        <v>0</v>
      </c>
    </row>
    <row r="99" spans="2:20">
      <c r="B99" s="782">
        <v>42522</v>
      </c>
      <c r="C99" s="785">
        <v>0</v>
      </c>
      <c r="D99" s="793">
        <f t="shared" si="1"/>
        <v>207.39</v>
      </c>
      <c r="E99" s="785">
        <v>0.74132159519639595</v>
      </c>
      <c r="F99" s="780">
        <f t="shared" si="2"/>
        <v>153.74268562778056</v>
      </c>
      <c r="H99" s="705" t="s">
        <v>834</v>
      </c>
      <c r="I99" s="794">
        <f>315/1000</f>
        <v>0.315</v>
      </c>
      <c r="J99" s="795">
        <v>433</v>
      </c>
      <c r="K99" s="785">
        <f t="shared" si="4"/>
        <v>136.39500000000001</v>
      </c>
      <c r="M99" s="705" t="s">
        <v>834</v>
      </c>
      <c r="N99" s="794">
        <f>315/1000</f>
        <v>0.315</v>
      </c>
      <c r="O99" s="795">
        <v>182</v>
      </c>
      <c r="P99" s="705">
        <f t="shared" si="3"/>
        <v>57.33</v>
      </c>
    </row>
    <row r="100" spans="2:20">
      <c r="B100" s="782">
        <v>42552</v>
      </c>
      <c r="C100" s="785">
        <v>93.89</v>
      </c>
      <c r="D100" s="793">
        <f t="shared" si="1"/>
        <v>301.27999999999997</v>
      </c>
      <c r="E100" s="785">
        <v>0.74132159519639595</v>
      </c>
      <c r="F100" s="780">
        <f t="shared" si="2"/>
        <v>223.34537020077016</v>
      </c>
      <c r="H100" s="705" t="s">
        <v>836</v>
      </c>
      <c r="I100" s="794">
        <f>480/1000</f>
        <v>0.48</v>
      </c>
      <c r="J100" s="795">
        <v>5</v>
      </c>
      <c r="K100" s="785">
        <f t="shared" si="4"/>
        <v>2.4</v>
      </c>
      <c r="M100" s="705" t="s">
        <v>836</v>
      </c>
      <c r="N100" s="794">
        <f>480/1000</f>
        <v>0.48</v>
      </c>
      <c r="O100" s="795">
        <v>0</v>
      </c>
      <c r="P100" s="705">
        <f t="shared" si="3"/>
        <v>0</v>
      </c>
    </row>
    <row r="101" spans="2:20">
      <c r="B101" s="782">
        <v>42583</v>
      </c>
      <c r="C101" s="785">
        <v>0</v>
      </c>
      <c r="D101" s="793">
        <f t="shared" si="1"/>
        <v>301.27999999999997</v>
      </c>
      <c r="E101" s="785">
        <v>0.74132159519639595</v>
      </c>
      <c r="F101" s="780">
        <f t="shared" si="2"/>
        <v>223.34537020077016</v>
      </c>
      <c r="H101" s="705" t="s">
        <v>852</v>
      </c>
      <c r="I101" s="794">
        <f>93.54/1000</f>
        <v>9.3540000000000012E-2</v>
      </c>
      <c r="J101" s="795">
        <v>9</v>
      </c>
      <c r="K101" s="785">
        <f t="shared" si="4"/>
        <v>0.84186000000000005</v>
      </c>
      <c r="M101" s="705" t="s">
        <v>853</v>
      </c>
      <c r="N101" s="794">
        <f>40/1000</f>
        <v>0.04</v>
      </c>
      <c r="O101" s="795">
        <v>4</v>
      </c>
      <c r="P101" s="705">
        <f t="shared" si="3"/>
        <v>0.16</v>
      </c>
    </row>
    <row r="102" spans="2:20">
      <c r="B102" s="782">
        <v>42614</v>
      </c>
      <c r="C102" s="785">
        <v>4</v>
      </c>
      <c r="D102" s="793">
        <f t="shared" si="1"/>
        <v>305.27999999999997</v>
      </c>
      <c r="E102" s="785">
        <v>0.74132159519639595</v>
      </c>
      <c r="F102" s="780">
        <f t="shared" si="2"/>
        <v>226.31065658155575</v>
      </c>
      <c r="H102" s="705" t="s">
        <v>837</v>
      </c>
      <c r="I102" s="794">
        <f>107/1000</f>
        <v>0.107</v>
      </c>
      <c r="J102" s="795">
        <v>15</v>
      </c>
      <c r="K102" s="785">
        <f t="shared" si="4"/>
        <v>1.605</v>
      </c>
      <c r="M102" s="705" t="s">
        <v>854</v>
      </c>
      <c r="N102" s="794">
        <f>49/1000</f>
        <v>4.9000000000000002E-2</v>
      </c>
      <c r="O102" s="795">
        <v>2238</v>
      </c>
      <c r="P102" s="705">
        <f t="shared" si="3"/>
        <v>109.66200000000001</v>
      </c>
    </row>
    <row r="103" spans="2:20">
      <c r="B103" s="782">
        <v>42644</v>
      </c>
      <c r="C103" s="785">
        <v>8.24</v>
      </c>
      <c r="D103" s="793">
        <f t="shared" si="1"/>
        <v>313.52</v>
      </c>
      <c r="E103" s="785">
        <v>0.74132159519639595</v>
      </c>
      <c r="F103" s="780">
        <f t="shared" si="2"/>
        <v>232.41914652597404</v>
      </c>
      <c r="H103" s="710" t="s">
        <v>26</v>
      </c>
      <c r="I103" s="711"/>
      <c r="J103" s="711"/>
      <c r="K103" s="708">
        <f>SUM(K94:K102)</f>
        <v>732.48685999999998</v>
      </c>
      <c r="M103" s="705" t="s">
        <v>835</v>
      </c>
      <c r="N103" s="794">
        <f>60/1000</f>
        <v>0.06</v>
      </c>
      <c r="O103" s="795">
        <v>7</v>
      </c>
      <c r="P103" s="705">
        <f t="shared" si="3"/>
        <v>0.42</v>
      </c>
    </row>
    <row r="104" spans="2:20">
      <c r="B104" s="782">
        <v>42675</v>
      </c>
      <c r="C104" s="785">
        <v>2</v>
      </c>
      <c r="D104" s="793">
        <f t="shared" si="1"/>
        <v>315.52</v>
      </c>
      <c r="E104" s="785">
        <v>0.74132159519639595</v>
      </c>
      <c r="F104" s="780">
        <f t="shared" si="2"/>
        <v>233.90178971636684</v>
      </c>
      <c r="M104" s="705" t="s">
        <v>855</v>
      </c>
      <c r="N104" s="794">
        <f>72/1000</f>
        <v>7.1999999999999995E-2</v>
      </c>
      <c r="O104" s="795">
        <v>549</v>
      </c>
      <c r="P104" s="705">
        <f t="shared" si="3"/>
        <v>39.527999999999999</v>
      </c>
    </row>
    <row r="105" spans="2:20" ht="21">
      <c r="B105" s="782">
        <v>42705</v>
      </c>
      <c r="C105" s="785">
        <v>0.38</v>
      </c>
      <c r="D105" s="793">
        <f t="shared" si="1"/>
        <v>315.89999999999998</v>
      </c>
      <c r="E105" s="785">
        <v>0.74132159519639595</v>
      </c>
      <c r="F105" s="780">
        <f t="shared" si="2"/>
        <v>234.18349192254146</v>
      </c>
      <c r="H105" s="776"/>
      <c r="M105" s="705" t="s">
        <v>856</v>
      </c>
      <c r="N105" s="794">
        <f>95/1000</f>
        <v>9.5000000000000001E-2</v>
      </c>
      <c r="O105" s="795">
        <v>1297</v>
      </c>
      <c r="P105" s="705">
        <f t="shared" si="3"/>
        <v>123.215</v>
      </c>
    </row>
    <row r="106" spans="2:20">
      <c r="B106" s="789" t="s">
        <v>26</v>
      </c>
      <c r="C106" s="796">
        <f>SUM(C94:C105)</f>
        <v>315.89999999999998</v>
      </c>
      <c r="D106" s="796"/>
      <c r="E106" s="790"/>
      <c r="F106" s="791">
        <f>SUM(F95:F105)</f>
        <v>1754.7008026139174</v>
      </c>
      <c r="H106" s="797"/>
      <c r="I106" s="797"/>
      <c r="J106" s="797"/>
      <c r="M106" s="705" t="s">
        <v>852</v>
      </c>
      <c r="N106" s="794">
        <f>94/1000</f>
        <v>9.4E-2</v>
      </c>
      <c r="O106" s="795">
        <v>9</v>
      </c>
      <c r="P106" s="705">
        <f t="shared" si="3"/>
        <v>0.84599999999999997</v>
      </c>
    </row>
    <row r="107" spans="2:20">
      <c r="B107" s="782" t="s">
        <v>823</v>
      </c>
      <c r="C107" s="780"/>
      <c r="D107" s="780"/>
      <c r="E107" s="780"/>
      <c r="F107" s="780">
        <f>E105*F105*12</f>
        <v>2083.2633576081689</v>
      </c>
      <c r="H107" s="797"/>
      <c r="I107" s="797"/>
      <c r="J107" s="797"/>
      <c r="M107" s="705" t="s">
        <v>837</v>
      </c>
      <c r="N107" s="794">
        <f>107/1000</f>
        <v>0.107</v>
      </c>
      <c r="O107" s="795">
        <v>15</v>
      </c>
      <c r="P107" s="705">
        <f t="shared" si="3"/>
        <v>1.605</v>
      </c>
    </row>
    <row r="108" spans="2:20">
      <c r="B108" s="782" t="s">
        <v>824</v>
      </c>
      <c r="C108" s="780"/>
      <c r="D108" s="780"/>
      <c r="E108" s="780"/>
      <c r="F108" s="780">
        <f>F107</f>
        <v>2083.2633576081689</v>
      </c>
      <c r="M108" s="705" t="s">
        <v>857</v>
      </c>
      <c r="N108" s="794">
        <f>133/1000</f>
        <v>0.13300000000000001</v>
      </c>
      <c r="O108" s="795">
        <v>249</v>
      </c>
      <c r="P108" s="705">
        <f t="shared" si="3"/>
        <v>33.117000000000004</v>
      </c>
    </row>
    <row r="109" spans="2:20">
      <c r="B109" s="782" t="s">
        <v>825</v>
      </c>
      <c r="C109" s="780"/>
      <c r="D109" s="780"/>
      <c r="E109" s="780"/>
      <c r="F109" s="780">
        <f>F108</f>
        <v>2083.2633576081689</v>
      </c>
      <c r="M109" s="705" t="s">
        <v>858</v>
      </c>
      <c r="N109" s="794">
        <v>0.17299999999999999</v>
      </c>
      <c r="O109" s="795">
        <v>4</v>
      </c>
      <c r="P109" s="705">
        <f t="shared" si="3"/>
        <v>0.69199999999999995</v>
      </c>
    </row>
    <row r="110" spans="2:20">
      <c r="B110" s="798" t="s">
        <v>826</v>
      </c>
      <c r="C110" s="799"/>
      <c r="D110" s="799"/>
      <c r="E110" s="799"/>
      <c r="F110" s="799">
        <f>F109</f>
        <v>2083.2633576081689</v>
      </c>
      <c r="M110" s="710" t="s">
        <v>26</v>
      </c>
      <c r="N110" s="711"/>
      <c r="O110" s="711"/>
      <c r="P110" s="709">
        <f>SUM(P94:P109)</f>
        <v>416.29800000000006</v>
      </c>
      <c r="T110" s="792"/>
    </row>
    <row r="111" spans="2:20">
      <c r="B111" s="800" t="s">
        <v>859</v>
      </c>
      <c r="C111" s="800"/>
      <c r="D111" s="801"/>
      <c r="E111" s="800"/>
      <c r="F111" s="800"/>
      <c r="G111" s="802"/>
      <c r="H111" s="802"/>
    </row>
    <row r="112" spans="2:20" ht="21">
      <c r="B112" s="776"/>
      <c r="D112" s="738"/>
    </row>
    <row r="113" spans="2:20" ht="21">
      <c r="B113" s="776" t="s">
        <v>860</v>
      </c>
    </row>
    <row r="115" spans="2:20" ht="21">
      <c r="B115" s="776" t="s">
        <v>861</v>
      </c>
      <c r="C115" s="781"/>
      <c r="E115" s="781"/>
      <c r="F115" s="781"/>
      <c r="J115" s="776" t="s">
        <v>862</v>
      </c>
    </row>
    <row r="116" spans="2:20">
      <c r="B116" s="1042" t="s">
        <v>677</v>
      </c>
      <c r="C116" s="1043"/>
      <c r="D116" s="1043"/>
      <c r="E116" s="1043"/>
      <c r="F116" s="1043"/>
      <c r="G116" s="1043"/>
      <c r="J116" s="12" t="s">
        <v>685</v>
      </c>
      <c r="O116" s="12" t="s">
        <v>686</v>
      </c>
    </row>
    <row r="117" spans="2:20" ht="43.5">
      <c r="B117" s="717" t="s">
        <v>62</v>
      </c>
      <c r="C117" s="717" t="s">
        <v>678</v>
      </c>
      <c r="D117" s="717" t="s">
        <v>679</v>
      </c>
      <c r="E117" s="717" t="s">
        <v>863</v>
      </c>
      <c r="F117" s="717" t="s">
        <v>681</v>
      </c>
      <c r="G117" s="717" t="s">
        <v>680</v>
      </c>
      <c r="J117" s="717" t="s">
        <v>682</v>
      </c>
      <c r="K117" s="717" t="s">
        <v>683</v>
      </c>
      <c r="L117" s="717" t="s">
        <v>684</v>
      </c>
      <c r="M117" s="717" t="s">
        <v>678</v>
      </c>
      <c r="O117" s="717" t="s">
        <v>682</v>
      </c>
      <c r="P117" s="717" t="s">
        <v>683</v>
      </c>
      <c r="Q117" s="717" t="s">
        <v>684</v>
      </c>
      <c r="R117" s="717" t="s">
        <v>678</v>
      </c>
    </row>
    <row r="118" spans="2:20" ht="16.5">
      <c r="B118" s="717"/>
      <c r="C118" s="717"/>
      <c r="D118" s="717" t="s">
        <v>688</v>
      </c>
      <c r="E118" s="717" t="s">
        <v>689</v>
      </c>
      <c r="F118" s="717" t="s">
        <v>690</v>
      </c>
      <c r="G118" s="717" t="s">
        <v>691</v>
      </c>
      <c r="J118" s="717"/>
      <c r="K118" s="717" t="s">
        <v>692</v>
      </c>
      <c r="L118" s="717" t="s">
        <v>693</v>
      </c>
      <c r="M118" s="717" t="s">
        <v>694</v>
      </c>
      <c r="O118" s="717"/>
      <c r="P118" s="717" t="s">
        <v>695</v>
      </c>
      <c r="Q118" s="717" t="s">
        <v>696</v>
      </c>
      <c r="R118" s="717" t="s">
        <v>697</v>
      </c>
    </row>
    <row r="119" spans="2:20">
      <c r="B119" s="782">
        <v>42370</v>
      </c>
      <c r="C119" s="785">
        <v>0</v>
      </c>
      <c r="D119" s="793">
        <f>0+C119</f>
        <v>0</v>
      </c>
      <c r="E119" s="793">
        <f>0+D119</f>
        <v>0</v>
      </c>
      <c r="F119" s="785">
        <v>0.99881235154394299</v>
      </c>
      <c r="G119" s="780">
        <f>D119*F119</f>
        <v>0</v>
      </c>
      <c r="J119" s="705" t="s">
        <v>864</v>
      </c>
      <c r="K119" s="794">
        <v>8.5999999999999993E-2</v>
      </c>
      <c r="L119" s="795">
        <v>1</v>
      </c>
      <c r="M119" s="785">
        <f t="shared" ref="M119:M124" si="5">K119*L119</f>
        <v>8.5999999999999993E-2</v>
      </c>
      <c r="O119" s="705" t="s">
        <v>865</v>
      </c>
      <c r="P119" s="794">
        <v>4.1000000000000002E-2</v>
      </c>
      <c r="Q119" s="795">
        <v>1</v>
      </c>
      <c r="R119" s="705">
        <f t="shared" ref="R119:R124" si="6">P119*Q119</f>
        <v>4.1000000000000002E-2</v>
      </c>
    </row>
    <row r="120" spans="2:20">
      <c r="B120" s="782">
        <v>42401</v>
      </c>
      <c r="C120" s="785">
        <v>0</v>
      </c>
      <c r="D120" s="793">
        <f>D119+C120</f>
        <v>0</v>
      </c>
      <c r="E120" s="793">
        <f>E119+D120</f>
        <v>0</v>
      </c>
      <c r="F120" s="785">
        <v>0.99881235154394299</v>
      </c>
      <c r="G120" s="780">
        <f>D120*F120</f>
        <v>0</v>
      </c>
      <c r="J120" s="705" t="s">
        <v>864</v>
      </c>
      <c r="K120" s="794">
        <v>0.112</v>
      </c>
      <c r="L120" s="795">
        <v>3198</v>
      </c>
      <c r="M120" s="785">
        <f t="shared" si="5"/>
        <v>358.17599999999999</v>
      </c>
      <c r="O120" s="705" t="s">
        <v>865</v>
      </c>
      <c r="P120" s="794">
        <v>4.1000000000000002E-2</v>
      </c>
      <c r="Q120" s="795">
        <v>3198</v>
      </c>
      <c r="R120" s="705">
        <f t="shared" si="6"/>
        <v>131.11799999999999</v>
      </c>
    </row>
    <row r="121" spans="2:20">
      <c r="B121" s="782">
        <v>42430</v>
      </c>
      <c r="C121" s="785">
        <v>0</v>
      </c>
      <c r="D121" s="793">
        <f>D120+C121</f>
        <v>0</v>
      </c>
      <c r="E121" s="793">
        <f>E120+D121</f>
        <v>0</v>
      </c>
      <c r="F121" s="785">
        <v>0.99881235154394299</v>
      </c>
      <c r="G121" s="780">
        <f>D121*F121</f>
        <v>0</v>
      </c>
      <c r="J121" s="705" t="s">
        <v>864</v>
      </c>
      <c r="K121" s="794">
        <v>0.152</v>
      </c>
      <c r="L121" s="795">
        <v>1840</v>
      </c>
      <c r="M121" s="785">
        <f t="shared" si="5"/>
        <v>279.68</v>
      </c>
      <c r="O121" s="705" t="s">
        <v>865</v>
      </c>
      <c r="P121" s="794">
        <v>5.2999999999999999E-2</v>
      </c>
      <c r="Q121" s="795">
        <v>1840</v>
      </c>
      <c r="R121" s="705">
        <f t="shared" si="6"/>
        <v>97.52</v>
      </c>
    </row>
    <row r="122" spans="2:20">
      <c r="B122" s="782">
        <v>42461</v>
      </c>
      <c r="C122" s="785">
        <v>0</v>
      </c>
      <c r="D122" s="793">
        <f t="shared" ref="D122:E129" si="7">D121+C122</f>
        <v>0</v>
      </c>
      <c r="E122" s="793">
        <f t="shared" si="7"/>
        <v>0</v>
      </c>
      <c r="F122" s="785">
        <v>0.99881235154394299</v>
      </c>
      <c r="G122" s="780">
        <f>D122*F122</f>
        <v>0</v>
      </c>
      <c r="J122" s="705" t="s">
        <v>864</v>
      </c>
      <c r="K122" s="794">
        <v>0.215</v>
      </c>
      <c r="L122" s="795">
        <v>5</v>
      </c>
      <c r="M122" s="785">
        <f t="shared" si="5"/>
        <v>1.075</v>
      </c>
      <c r="O122" s="705" t="s">
        <v>865</v>
      </c>
      <c r="P122" s="794">
        <v>6.7000000000000004E-2</v>
      </c>
      <c r="Q122" s="795">
        <v>5</v>
      </c>
      <c r="R122" s="705">
        <f t="shared" si="6"/>
        <v>0.33500000000000002</v>
      </c>
    </row>
    <row r="123" spans="2:20">
      <c r="B123" s="782">
        <v>42491</v>
      </c>
      <c r="C123" s="785"/>
      <c r="D123" s="793"/>
      <c r="E123" s="793">
        <f t="shared" si="7"/>
        <v>0</v>
      </c>
      <c r="F123" s="785">
        <v>0.99881235154394299</v>
      </c>
      <c r="G123" s="780">
        <f>D123*F123</f>
        <v>0</v>
      </c>
      <c r="J123" s="705" t="s">
        <v>864</v>
      </c>
      <c r="K123" s="794">
        <v>0.28599999999999998</v>
      </c>
      <c r="L123" s="795">
        <v>943</v>
      </c>
      <c r="M123" s="785">
        <f t="shared" si="5"/>
        <v>269.69799999999998</v>
      </c>
      <c r="O123" s="705" t="s">
        <v>865</v>
      </c>
      <c r="P123" s="794">
        <v>6.7000000000000004E-2</v>
      </c>
      <c r="Q123" s="795">
        <v>943</v>
      </c>
      <c r="R123" s="705">
        <f t="shared" si="6"/>
        <v>63.181000000000004</v>
      </c>
    </row>
    <row r="124" spans="2:20">
      <c r="B124" s="782">
        <v>42522</v>
      </c>
      <c r="C124" s="803">
        <v>1631.23</v>
      </c>
      <c r="D124" s="804"/>
      <c r="E124" s="804">
        <f t="shared" si="7"/>
        <v>0</v>
      </c>
      <c r="F124" s="785">
        <v>0.99881235154394299</v>
      </c>
      <c r="G124" s="780">
        <f t="shared" ref="G124:G130" si="8">E124*F124</f>
        <v>0</v>
      </c>
      <c r="J124" s="705" t="s">
        <v>864</v>
      </c>
      <c r="K124" s="794">
        <v>0.38900000000000001</v>
      </c>
      <c r="L124" s="795">
        <v>35</v>
      </c>
      <c r="M124" s="785">
        <f t="shared" si="5"/>
        <v>13.615</v>
      </c>
      <c r="O124" s="705" t="s">
        <v>865</v>
      </c>
      <c r="P124" s="794">
        <v>0.108</v>
      </c>
      <c r="Q124" s="795">
        <v>35</v>
      </c>
      <c r="R124" s="705">
        <f t="shared" si="6"/>
        <v>3.78</v>
      </c>
    </row>
    <row r="125" spans="2:20">
      <c r="B125" s="782">
        <v>42552</v>
      </c>
      <c r="C125" s="803">
        <v>1631.23</v>
      </c>
      <c r="D125" s="804">
        <f t="shared" ref="D125:D130" si="9">C124-C125</f>
        <v>0</v>
      </c>
      <c r="E125" s="804">
        <f t="shared" si="7"/>
        <v>0</v>
      </c>
      <c r="F125" s="785">
        <v>0.99881235154394299</v>
      </c>
      <c r="G125" s="780">
        <f t="shared" si="8"/>
        <v>0</v>
      </c>
      <c r="J125" s="710" t="s">
        <v>26</v>
      </c>
      <c r="K125" s="711"/>
      <c r="L125" s="711"/>
      <c r="M125" s="708">
        <f>SUM(M119:M124)</f>
        <v>922.33</v>
      </c>
      <c r="O125" s="710" t="s">
        <v>26</v>
      </c>
      <c r="P125" s="711"/>
      <c r="Q125" s="711"/>
      <c r="R125" s="709">
        <f>SUM(R119:R124)</f>
        <v>295.97499999999997</v>
      </c>
      <c r="S125" s="792"/>
      <c r="T125" s="792"/>
    </row>
    <row r="126" spans="2:20">
      <c r="B126" s="782">
        <v>42583</v>
      </c>
      <c r="C126" s="803">
        <v>1581.2</v>
      </c>
      <c r="D126" s="804">
        <f t="shared" si="9"/>
        <v>50.029999999999973</v>
      </c>
      <c r="E126" s="804">
        <f t="shared" si="7"/>
        <v>50.029999999999973</v>
      </c>
      <c r="F126" s="785">
        <v>0.99881235154394299</v>
      </c>
      <c r="G126" s="780">
        <f t="shared" si="8"/>
        <v>49.97058194774344</v>
      </c>
    </row>
    <row r="127" spans="2:20">
      <c r="B127" s="782">
        <v>42614</v>
      </c>
      <c r="C127" s="803">
        <v>1471.2</v>
      </c>
      <c r="D127" s="804">
        <f t="shared" si="9"/>
        <v>110</v>
      </c>
      <c r="E127" s="804">
        <f t="shared" si="7"/>
        <v>160.02999999999997</v>
      </c>
      <c r="F127" s="785">
        <v>0.99881235154394299</v>
      </c>
      <c r="G127" s="780">
        <f t="shared" si="8"/>
        <v>159.83994061757716</v>
      </c>
    </row>
    <row r="128" spans="2:20">
      <c r="B128" s="782">
        <v>42644</v>
      </c>
      <c r="C128" s="803">
        <v>1305.2</v>
      </c>
      <c r="D128" s="804">
        <f t="shared" si="9"/>
        <v>166</v>
      </c>
      <c r="E128" s="804">
        <f t="shared" si="7"/>
        <v>326.02999999999997</v>
      </c>
      <c r="F128" s="785">
        <v>0.99881235154394299</v>
      </c>
      <c r="G128" s="780">
        <f t="shared" si="8"/>
        <v>325.64279097387168</v>
      </c>
    </row>
    <row r="129" spans="2:18">
      <c r="B129" s="782">
        <v>42675</v>
      </c>
      <c r="C129" s="803">
        <v>1148.2</v>
      </c>
      <c r="D129" s="804">
        <f t="shared" si="9"/>
        <v>157</v>
      </c>
      <c r="E129" s="804">
        <f t="shared" si="7"/>
        <v>483.03</v>
      </c>
      <c r="F129" s="785">
        <v>0.99881235154394299</v>
      </c>
      <c r="G129" s="780">
        <f t="shared" si="8"/>
        <v>482.45633016627073</v>
      </c>
    </row>
    <row r="130" spans="2:18">
      <c r="B130" s="782">
        <v>42705</v>
      </c>
      <c r="C130" s="803">
        <v>1005.23</v>
      </c>
      <c r="D130" s="804">
        <f t="shared" si="9"/>
        <v>142.97000000000003</v>
      </c>
      <c r="E130" s="804">
        <f>E129+D130</f>
        <v>626</v>
      </c>
      <c r="F130" s="785">
        <v>0.99881235154394299</v>
      </c>
      <c r="G130" s="780">
        <f t="shared" si="8"/>
        <v>625.25653206650827</v>
      </c>
    </row>
    <row r="131" spans="2:18">
      <c r="B131" s="789" t="s">
        <v>26</v>
      </c>
      <c r="C131" s="796"/>
      <c r="D131" s="796"/>
      <c r="E131" s="796"/>
      <c r="F131" s="790"/>
      <c r="G131" s="791">
        <f>SUM(G120:G130)</f>
        <v>1643.1661757719712</v>
      </c>
    </row>
    <row r="132" spans="2:18">
      <c r="B132" s="782" t="s">
        <v>823</v>
      </c>
      <c r="C132" s="780"/>
      <c r="D132" s="780"/>
      <c r="E132" s="780"/>
      <c r="F132" s="780"/>
      <c r="G132" s="780">
        <f>G130*12</f>
        <v>7503.0783847980993</v>
      </c>
    </row>
    <row r="133" spans="2:18">
      <c r="B133" s="782" t="s">
        <v>824</v>
      </c>
      <c r="C133" s="780"/>
      <c r="D133" s="780"/>
      <c r="E133" s="780"/>
      <c r="F133" s="780"/>
      <c r="G133" s="780">
        <f>G132</f>
        <v>7503.0783847980993</v>
      </c>
    </row>
    <row r="134" spans="2:18">
      <c r="B134" s="782" t="s">
        <v>825</v>
      </c>
      <c r="C134" s="780"/>
      <c r="D134" s="780"/>
      <c r="E134" s="780"/>
      <c r="F134" s="780"/>
      <c r="G134" s="780">
        <f>G133</f>
        <v>7503.0783847980993</v>
      </c>
    </row>
    <row r="135" spans="2:18">
      <c r="B135" s="782" t="s">
        <v>826</v>
      </c>
      <c r="C135" s="780"/>
      <c r="D135" s="780"/>
      <c r="E135" s="780"/>
      <c r="F135" s="780"/>
      <c r="G135" s="780">
        <f>G134</f>
        <v>7503.0783847980993</v>
      </c>
    </row>
    <row r="138" spans="2:18" ht="21">
      <c r="B138" s="776"/>
    </row>
    <row r="142" spans="2:18" ht="21">
      <c r="B142" s="776" t="s">
        <v>866</v>
      </c>
      <c r="C142" s="781"/>
      <c r="E142" s="781"/>
      <c r="F142" s="781"/>
      <c r="J142" s="776" t="s">
        <v>867</v>
      </c>
    </row>
    <row r="143" spans="2:18">
      <c r="B143" s="1042" t="s">
        <v>677</v>
      </c>
      <c r="C143" s="1043"/>
      <c r="D143" s="1043"/>
      <c r="E143" s="1043"/>
      <c r="F143" s="1043"/>
      <c r="G143" s="1043"/>
      <c r="J143" s="12" t="s">
        <v>685</v>
      </c>
      <c r="O143" s="12" t="s">
        <v>686</v>
      </c>
    </row>
    <row r="144" spans="2:18" ht="43.5">
      <c r="B144" s="717" t="s">
        <v>62</v>
      </c>
      <c r="C144" s="717" t="s">
        <v>678</v>
      </c>
      <c r="D144" s="717" t="s">
        <v>679</v>
      </c>
      <c r="E144" s="717" t="s">
        <v>863</v>
      </c>
      <c r="F144" s="717" t="s">
        <v>681</v>
      </c>
      <c r="G144" s="717" t="s">
        <v>680</v>
      </c>
      <c r="J144" s="717" t="s">
        <v>682</v>
      </c>
      <c r="K144" s="717" t="s">
        <v>683</v>
      </c>
      <c r="L144" s="717" t="s">
        <v>684</v>
      </c>
      <c r="M144" s="717" t="s">
        <v>678</v>
      </c>
      <c r="O144" s="717" t="s">
        <v>682</v>
      </c>
      <c r="P144" s="717" t="s">
        <v>683</v>
      </c>
      <c r="Q144" s="717" t="s">
        <v>684</v>
      </c>
      <c r="R144" s="717" t="s">
        <v>678</v>
      </c>
    </row>
    <row r="145" spans="2:20" ht="16.5">
      <c r="B145" s="717"/>
      <c r="C145" s="717"/>
      <c r="D145" s="717" t="s">
        <v>688</v>
      </c>
      <c r="E145" s="717" t="s">
        <v>689</v>
      </c>
      <c r="F145" s="717" t="s">
        <v>690</v>
      </c>
      <c r="G145" s="717" t="s">
        <v>691</v>
      </c>
      <c r="J145" s="717"/>
      <c r="K145" s="717" t="s">
        <v>692</v>
      </c>
      <c r="L145" s="717" t="s">
        <v>693</v>
      </c>
      <c r="M145" s="717" t="s">
        <v>694</v>
      </c>
      <c r="O145" s="717"/>
      <c r="P145" s="717" t="s">
        <v>695</v>
      </c>
      <c r="Q145" s="717" t="s">
        <v>696</v>
      </c>
      <c r="R145" s="717" t="s">
        <v>697</v>
      </c>
    </row>
    <row r="146" spans="2:20">
      <c r="B146" s="782">
        <v>42736</v>
      </c>
      <c r="C146" s="785">
        <v>912.23</v>
      </c>
      <c r="D146" s="793">
        <f>C130-C146</f>
        <v>93</v>
      </c>
      <c r="E146" s="793">
        <f>D146</f>
        <v>93</v>
      </c>
      <c r="F146" s="785">
        <v>1.03938731</v>
      </c>
      <c r="G146" s="780">
        <f>E146*F146</f>
        <v>96.663019829999996</v>
      </c>
      <c r="J146" s="705" t="s">
        <v>864</v>
      </c>
      <c r="K146" s="794">
        <v>8.5999999999999993E-2</v>
      </c>
      <c r="L146" s="795">
        <v>995</v>
      </c>
      <c r="M146" s="785">
        <f t="shared" ref="M146:M151" si="10">K146*L146</f>
        <v>85.57</v>
      </c>
      <c r="O146" s="705" t="s">
        <v>865</v>
      </c>
      <c r="P146" s="794">
        <v>4.1000000000000002E-2</v>
      </c>
      <c r="Q146" s="795">
        <v>995</v>
      </c>
      <c r="R146" s="705">
        <f t="shared" ref="R146:R151" si="11">P146*Q146</f>
        <v>40.795000000000002</v>
      </c>
    </row>
    <row r="147" spans="2:20">
      <c r="B147" s="782">
        <v>42767</v>
      </c>
      <c r="C147" s="785">
        <v>858.23</v>
      </c>
      <c r="D147" s="793">
        <f>C146-C147</f>
        <v>54</v>
      </c>
      <c r="E147" s="793">
        <f>E146+D147</f>
        <v>147</v>
      </c>
      <c r="F147" s="785">
        <v>1.03938731</v>
      </c>
      <c r="G147" s="780">
        <f t="shared" ref="G147:G157" si="12">E147*F147</f>
        <v>152.78993456999999</v>
      </c>
      <c r="J147" s="705" t="s">
        <v>864</v>
      </c>
      <c r="K147" s="794">
        <v>0.112</v>
      </c>
      <c r="L147" s="795">
        <v>1202</v>
      </c>
      <c r="M147" s="785">
        <f t="shared" si="10"/>
        <v>134.624</v>
      </c>
      <c r="O147" s="705" t="s">
        <v>865</v>
      </c>
      <c r="P147" s="794">
        <v>4.1000000000000002E-2</v>
      </c>
      <c r="Q147" s="795">
        <v>1202</v>
      </c>
      <c r="R147" s="705">
        <f t="shared" si="11"/>
        <v>49.282000000000004</v>
      </c>
    </row>
    <row r="148" spans="2:20">
      <c r="B148" s="782">
        <v>42795</v>
      </c>
      <c r="C148" s="785">
        <v>782.23</v>
      </c>
      <c r="D148" s="793">
        <f>C147-C148</f>
        <v>76</v>
      </c>
      <c r="E148" s="793">
        <f t="shared" ref="E148:E157" si="13">E147+D148</f>
        <v>223</v>
      </c>
      <c r="F148" s="785">
        <v>1.03938731</v>
      </c>
      <c r="G148" s="780">
        <f t="shared" si="12"/>
        <v>231.78337012999998</v>
      </c>
      <c r="J148" s="705" t="s">
        <v>864</v>
      </c>
      <c r="K148" s="794">
        <v>0.152</v>
      </c>
      <c r="L148" s="795">
        <v>495</v>
      </c>
      <c r="M148" s="785">
        <f t="shared" si="10"/>
        <v>75.239999999999995</v>
      </c>
      <c r="O148" s="705" t="s">
        <v>865</v>
      </c>
      <c r="P148" s="794">
        <v>5.2999999999999999E-2</v>
      </c>
      <c r="Q148" s="795">
        <v>495</v>
      </c>
      <c r="R148" s="705">
        <f t="shared" si="11"/>
        <v>26.234999999999999</v>
      </c>
    </row>
    <row r="149" spans="2:20">
      <c r="B149" s="782">
        <v>42826</v>
      </c>
      <c r="C149" s="785">
        <v>745.2</v>
      </c>
      <c r="D149" s="793">
        <f>C148-C149</f>
        <v>37.029999999999973</v>
      </c>
      <c r="E149" s="793">
        <f t="shared" si="13"/>
        <v>260.02999999999997</v>
      </c>
      <c r="F149" s="785">
        <v>1.03938731</v>
      </c>
      <c r="G149" s="780">
        <f t="shared" si="12"/>
        <v>270.27188221929998</v>
      </c>
      <c r="J149" s="705" t="s">
        <v>864</v>
      </c>
      <c r="K149" s="794">
        <v>0.215</v>
      </c>
      <c r="L149" s="795">
        <v>0</v>
      </c>
      <c r="M149" s="785">
        <f t="shared" si="10"/>
        <v>0</v>
      </c>
      <c r="O149" s="705" t="s">
        <v>865</v>
      </c>
      <c r="P149" s="794">
        <v>6.7000000000000004E-2</v>
      </c>
      <c r="Q149" s="795">
        <v>0</v>
      </c>
      <c r="R149" s="705">
        <f t="shared" si="11"/>
        <v>0</v>
      </c>
    </row>
    <row r="150" spans="2:20">
      <c r="B150" s="782">
        <v>42856</v>
      </c>
      <c r="C150" s="785">
        <v>745.2</v>
      </c>
      <c r="D150" s="793">
        <f>C149-C150</f>
        <v>0</v>
      </c>
      <c r="E150" s="793">
        <f t="shared" si="13"/>
        <v>260.02999999999997</v>
      </c>
      <c r="F150" s="785">
        <v>1.03938731</v>
      </c>
      <c r="G150" s="780">
        <f t="shared" si="12"/>
        <v>270.27188221929998</v>
      </c>
      <c r="J150" s="705" t="s">
        <v>864</v>
      </c>
      <c r="K150" s="794">
        <v>0.28599999999999998</v>
      </c>
      <c r="L150" s="795">
        <v>450</v>
      </c>
      <c r="M150" s="785">
        <f t="shared" si="10"/>
        <v>128.69999999999999</v>
      </c>
      <c r="O150" s="705" t="s">
        <v>865</v>
      </c>
      <c r="P150" s="794">
        <v>6.7000000000000004E-2</v>
      </c>
      <c r="Q150" s="795">
        <v>450</v>
      </c>
      <c r="R150" s="705">
        <f t="shared" si="11"/>
        <v>30.150000000000002</v>
      </c>
    </row>
    <row r="151" spans="2:20">
      <c r="B151" s="782">
        <v>42887</v>
      </c>
      <c r="C151" s="785">
        <v>718.2</v>
      </c>
      <c r="D151" s="793">
        <f>C150-C151</f>
        <v>27</v>
      </c>
      <c r="E151" s="793">
        <f t="shared" si="13"/>
        <v>287.02999999999997</v>
      </c>
      <c r="F151" s="785">
        <v>1.03938731</v>
      </c>
      <c r="G151" s="780">
        <f t="shared" si="12"/>
        <v>298.33533958929996</v>
      </c>
      <c r="J151" s="705" t="s">
        <v>864</v>
      </c>
      <c r="K151" s="794">
        <v>0.38900000000000001</v>
      </c>
      <c r="L151" s="795">
        <v>30</v>
      </c>
      <c r="M151" s="785">
        <f t="shared" si="10"/>
        <v>11.67</v>
      </c>
      <c r="O151" s="705" t="s">
        <v>865</v>
      </c>
      <c r="P151" s="794">
        <v>0.108</v>
      </c>
      <c r="Q151" s="795">
        <v>30</v>
      </c>
      <c r="R151" s="705">
        <f t="shared" si="11"/>
        <v>3.2399999999999998</v>
      </c>
    </row>
    <row r="152" spans="2:20">
      <c r="B152" s="782">
        <v>42917</v>
      </c>
      <c r="C152" s="785"/>
      <c r="D152" s="793"/>
      <c r="E152" s="793">
        <f t="shared" si="13"/>
        <v>287.02999999999997</v>
      </c>
      <c r="F152" s="785">
        <v>1.03938731</v>
      </c>
      <c r="G152" s="780">
        <f t="shared" si="12"/>
        <v>298.33533958929996</v>
      </c>
      <c r="J152" s="710" t="s">
        <v>26</v>
      </c>
      <c r="K152" s="711"/>
      <c r="L152" s="711"/>
      <c r="M152" s="708">
        <f>SUM(M146:M151)</f>
        <v>435.80399999999997</v>
      </c>
      <c r="O152" s="710" t="s">
        <v>26</v>
      </c>
      <c r="P152" s="711"/>
      <c r="Q152" s="711"/>
      <c r="R152" s="709">
        <f>SUM(R146:R151)</f>
        <v>149.702</v>
      </c>
      <c r="T152" s="792"/>
    </row>
    <row r="153" spans="2:20">
      <c r="B153" s="782">
        <v>42948</v>
      </c>
      <c r="C153" s="785"/>
      <c r="D153" s="793"/>
      <c r="E153" s="793">
        <f t="shared" si="13"/>
        <v>287.02999999999997</v>
      </c>
      <c r="F153" s="785">
        <v>1.03938731</v>
      </c>
      <c r="G153" s="780">
        <f t="shared" si="12"/>
        <v>298.33533958929996</v>
      </c>
    </row>
    <row r="154" spans="2:20">
      <c r="B154" s="782">
        <v>42979</v>
      </c>
      <c r="C154" s="785"/>
      <c r="D154" s="793"/>
      <c r="E154" s="793">
        <f t="shared" si="13"/>
        <v>287.02999999999997</v>
      </c>
      <c r="F154" s="785">
        <v>1.03938731</v>
      </c>
      <c r="G154" s="780">
        <f t="shared" si="12"/>
        <v>298.33533958929996</v>
      </c>
    </row>
    <row r="155" spans="2:20">
      <c r="B155" s="782">
        <v>43009</v>
      </c>
      <c r="C155" s="785"/>
      <c r="D155" s="793"/>
      <c r="E155" s="793">
        <f t="shared" si="13"/>
        <v>287.02999999999997</v>
      </c>
      <c r="F155" s="785">
        <v>1.03938731</v>
      </c>
      <c r="G155" s="780">
        <f t="shared" si="12"/>
        <v>298.33533958929996</v>
      </c>
    </row>
    <row r="156" spans="2:20">
      <c r="B156" s="782">
        <v>43040</v>
      </c>
      <c r="C156" s="785"/>
      <c r="D156" s="793"/>
      <c r="E156" s="793">
        <f t="shared" si="13"/>
        <v>287.02999999999997</v>
      </c>
      <c r="F156" s="785">
        <v>1.03938731</v>
      </c>
      <c r="G156" s="780">
        <f t="shared" si="12"/>
        <v>298.33533958929996</v>
      </c>
    </row>
    <row r="157" spans="2:20">
      <c r="B157" s="782">
        <v>43070</v>
      </c>
      <c r="C157" s="785"/>
      <c r="D157" s="793"/>
      <c r="E157" s="793">
        <f t="shared" si="13"/>
        <v>287.02999999999997</v>
      </c>
      <c r="F157" s="785">
        <v>1.03938731</v>
      </c>
      <c r="G157" s="780">
        <f t="shared" si="12"/>
        <v>298.33533958929996</v>
      </c>
    </row>
    <row r="158" spans="2:20">
      <c r="B158" s="789" t="s">
        <v>26</v>
      </c>
      <c r="C158" s="790"/>
      <c r="D158" s="790"/>
      <c r="E158" s="790"/>
      <c r="F158" s="790"/>
      <c r="G158" s="791">
        <f>SUM(G147:G157)</f>
        <v>3013.4644462636998</v>
      </c>
    </row>
    <row r="159" spans="2:20">
      <c r="B159" s="782" t="s">
        <v>824</v>
      </c>
      <c r="C159" s="780"/>
      <c r="D159" s="780"/>
      <c r="E159" s="780"/>
      <c r="F159" s="780"/>
      <c r="G159" s="780">
        <f>G157*12</f>
        <v>3580.0240750715993</v>
      </c>
    </row>
    <row r="160" spans="2:20">
      <c r="B160" s="782" t="s">
        <v>825</v>
      </c>
      <c r="C160" s="780"/>
      <c r="D160" s="780"/>
      <c r="E160" s="780"/>
      <c r="F160" s="780"/>
      <c r="G160" s="780">
        <f>G159</f>
        <v>3580.0240750715993</v>
      </c>
    </row>
    <row r="161" spans="2:19">
      <c r="B161" s="782" t="s">
        <v>826</v>
      </c>
      <c r="C161" s="780"/>
      <c r="D161" s="780"/>
      <c r="E161" s="780"/>
      <c r="F161" s="780"/>
      <c r="G161" s="780">
        <f>G160</f>
        <v>3580.0240750715993</v>
      </c>
    </row>
    <row r="164" spans="2:19" ht="21">
      <c r="B164" s="776" t="s">
        <v>868</v>
      </c>
    </row>
    <row r="166" spans="2:19" ht="21">
      <c r="B166" s="776" t="s">
        <v>869</v>
      </c>
      <c r="C166" s="781"/>
      <c r="E166" s="781"/>
      <c r="F166" s="781"/>
      <c r="J166" s="776" t="s">
        <v>870</v>
      </c>
    </row>
    <row r="167" spans="2:19">
      <c r="B167" s="1042" t="s">
        <v>677</v>
      </c>
      <c r="C167" s="1043"/>
      <c r="D167" s="1043"/>
      <c r="E167" s="1043"/>
      <c r="F167" s="1043"/>
      <c r="G167" s="1043"/>
      <c r="J167" s="12" t="s">
        <v>685</v>
      </c>
      <c r="O167" s="12" t="s">
        <v>686</v>
      </c>
    </row>
    <row r="168" spans="2:19" ht="43.5">
      <c r="B168" s="717" t="s">
        <v>62</v>
      </c>
      <c r="C168" s="717" t="s">
        <v>678</v>
      </c>
      <c r="D168" s="717" t="s">
        <v>679</v>
      </c>
      <c r="E168" s="717" t="s">
        <v>863</v>
      </c>
      <c r="F168" s="717" t="s">
        <v>681</v>
      </c>
      <c r="G168" s="717" t="s">
        <v>680</v>
      </c>
      <c r="J168" s="717" t="s">
        <v>682</v>
      </c>
      <c r="K168" s="717" t="s">
        <v>871</v>
      </c>
      <c r="L168" s="717" t="s">
        <v>684</v>
      </c>
      <c r="M168" s="717" t="s">
        <v>678</v>
      </c>
      <c r="O168" s="717" t="s">
        <v>682</v>
      </c>
      <c r="P168" s="717" t="s">
        <v>871</v>
      </c>
      <c r="Q168" s="717" t="s">
        <v>684</v>
      </c>
      <c r="R168" s="717" t="s">
        <v>678</v>
      </c>
    </row>
    <row r="169" spans="2:19" ht="16.5">
      <c r="B169" s="717"/>
      <c r="C169" s="717"/>
      <c r="D169" s="717" t="s">
        <v>688</v>
      </c>
      <c r="E169" s="717" t="s">
        <v>689</v>
      </c>
      <c r="F169" s="717" t="s">
        <v>690</v>
      </c>
      <c r="G169" s="717" t="s">
        <v>691</v>
      </c>
      <c r="J169" s="717"/>
      <c r="K169" s="717" t="s">
        <v>692</v>
      </c>
      <c r="L169" s="717" t="s">
        <v>693</v>
      </c>
      <c r="M169" s="717" t="s">
        <v>694</v>
      </c>
      <c r="O169" s="717"/>
      <c r="P169" s="717" t="s">
        <v>695</v>
      </c>
      <c r="Q169" s="717" t="s">
        <v>696</v>
      </c>
      <c r="R169" s="717" t="s">
        <v>697</v>
      </c>
    </row>
    <row r="170" spans="2:19">
      <c r="B170" s="782">
        <v>43101</v>
      </c>
      <c r="C170" s="785">
        <v>13.59</v>
      </c>
      <c r="D170" s="793">
        <v>0</v>
      </c>
      <c r="E170" s="793">
        <f>0+D170</f>
        <v>0</v>
      </c>
      <c r="F170" s="785">
        <v>1.0393907563025211</v>
      </c>
      <c r="G170" s="780">
        <f>D170*F170</f>
        <v>0</v>
      </c>
      <c r="J170" s="705" t="s">
        <v>872</v>
      </c>
      <c r="K170" s="795">
        <v>130</v>
      </c>
      <c r="L170" s="795">
        <v>31</v>
      </c>
      <c r="M170" s="785">
        <v>4.03</v>
      </c>
      <c r="O170" s="705" t="s">
        <v>873</v>
      </c>
      <c r="P170" s="795">
        <v>38</v>
      </c>
      <c r="Q170" s="795">
        <v>31</v>
      </c>
      <c r="R170" s="705">
        <v>1.1779999999999999</v>
      </c>
    </row>
    <row r="171" spans="2:19">
      <c r="B171" s="782">
        <v>43132</v>
      </c>
      <c r="C171" s="785">
        <v>13.59</v>
      </c>
      <c r="D171" s="793">
        <f t="shared" ref="D171:D181" si="14">C170-C171</f>
        <v>0</v>
      </c>
      <c r="E171" s="793">
        <f>E170+D171</f>
        <v>0</v>
      </c>
      <c r="F171" s="785">
        <f>F170</f>
        <v>1.0393907563025211</v>
      </c>
      <c r="G171" s="780">
        <f>D171*F171</f>
        <v>0</v>
      </c>
      <c r="J171" s="705" t="s">
        <v>874</v>
      </c>
      <c r="K171" s="795">
        <v>190</v>
      </c>
      <c r="L171" s="795">
        <v>9</v>
      </c>
      <c r="M171" s="785">
        <v>1.71</v>
      </c>
      <c r="O171" s="705" t="s">
        <v>873</v>
      </c>
      <c r="P171" s="795">
        <v>38</v>
      </c>
      <c r="Q171" s="795">
        <v>9</v>
      </c>
      <c r="R171" s="705">
        <v>0.34200000000000003</v>
      </c>
    </row>
    <row r="172" spans="2:19">
      <c r="B172" s="782">
        <v>43160</v>
      </c>
      <c r="C172" s="785">
        <v>13.59</v>
      </c>
      <c r="D172" s="793">
        <f t="shared" si="14"/>
        <v>0</v>
      </c>
      <c r="E172" s="793">
        <f>E171+D172</f>
        <v>0</v>
      </c>
      <c r="F172" s="785">
        <f t="shared" ref="F172:F181" si="15">F171</f>
        <v>1.0393907563025211</v>
      </c>
      <c r="G172" s="780">
        <f>D172*F172</f>
        <v>0</v>
      </c>
      <c r="J172" s="705" t="s">
        <v>872</v>
      </c>
      <c r="K172" s="795">
        <v>130</v>
      </c>
      <c r="L172" s="795">
        <v>4</v>
      </c>
      <c r="M172" s="785">
        <v>0.52</v>
      </c>
      <c r="O172" s="705" t="s">
        <v>875</v>
      </c>
      <c r="P172" s="795">
        <v>38</v>
      </c>
      <c r="Q172" s="795">
        <v>4</v>
      </c>
      <c r="R172" s="705">
        <v>0.152</v>
      </c>
    </row>
    <row r="173" spans="2:19">
      <c r="B173" s="782">
        <v>43191</v>
      </c>
      <c r="C173" s="785">
        <v>13.59</v>
      </c>
      <c r="D173" s="793">
        <f t="shared" si="14"/>
        <v>0</v>
      </c>
      <c r="E173" s="793">
        <f t="shared" ref="E173:E180" si="16">E172+D173</f>
        <v>0</v>
      </c>
      <c r="F173" s="785">
        <f t="shared" si="15"/>
        <v>1.0393907563025211</v>
      </c>
      <c r="G173" s="780">
        <f>D173*F173</f>
        <v>0</v>
      </c>
      <c r="J173" s="705" t="s">
        <v>872</v>
      </c>
      <c r="K173" s="795">
        <v>130</v>
      </c>
      <c r="L173" s="795">
        <v>2</v>
      </c>
      <c r="M173" s="785">
        <v>0.26</v>
      </c>
      <c r="O173" s="705" t="s">
        <v>876</v>
      </c>
      <c r="P173" s="795">
        <v>55</v>
      </c>
      <c r="Q173" s="795">
        <v>2</v>
      </c>
      <c r="R173" s="705">
        <v>0.11</v>
      </c>
    </row>
    <row r="174" spans="2:19">
      <c r="B174" s="782">
        <v>43221</v>
      </c>
      <c r="C174" s="785">
        <v>13.59</v>
      </c>
      <c r="D174" s="793">
        <f t="shared" si="14"/>
        <v>0</v>
      </c>
      <c r="E174" s="793">
        <f t="shared" si="16"/>
        <v>0</v>
      </c>
      <c r="F174" s="785">
        <f t="shared" si="15"/>
        <v>1.0393907563025211</v>
      </c>
      <c r="G174" s="780">
        <f>D174*F174</f>
        <v>0</v>
      </c>
      <c r="J174" s="705" t="s">
        <v>877</v>
      </c>
      <c r="K174" s="795">
        <v>130</v>
      </c>
      <c r="L174" s="795">
        <v>1</v>
      </c>
      <c r="M174" s="785">
        <v>0.13</v>
      </c>
      <c r="O174" s="705" t="s">
        <v>876</v>
      </c>
      <c r="P174" s="795">
        <v>55</v>
      </c>
      <c r="Q174" s="795">
        <v>1</v>
      </c>
      <c r="R174" s="705">
        <v>5.5E-2</v>
      </c>
    </row>
    <row r="175" spans="2:19">
      <c r="B175" s="782">
        <v>43252</v>
      </c>
      <c r="C175" s="785">
        <v>4.53</v>
      </c>
      <c r="D175" s="793">
        <f t="shared" si="14"/>
        <v>9.0599999999999987</v>
      </c>
      <c r="E175" s="793">
        <f t="shared" si="16"/>
        <v>9.0599999999999987</v>
      </c>
      <c r="F175" s="785">
        <f t="shared" si="15"/>
        <v>1.0393907563025211</v>
      </c>
      <c r="G175" s="780">
        <f t="shared" ref="G175:G181" si="17">E175*F175</f>
        <v>9.4168802521008406</v>
      </c>
      <c r="J175" s="705" t="s">
        <v>874</v>
      </c>
      <c r="K175" s="795">
        <v>190</v>
      </c>
      <c r="L175" s="795">
        <v>10</v>
      </c>
      <c r="M175" s="785">
        <v>1.9</v>
      </c>
      <c r="O175" s="705" t="s">
        <v>878</v>
      </c>
      <c r="P175" s="795">
        <v>61</v>
      </c>
      <c r="Q175" s="795">
        <v>10</v>
      </c>
      <c r="R175" s="705">
        <v>0.61</v>
      </c>
    </row>
    <row r="176" spans="2:19">
      <c r="B176" s="782">
        <v>43282</v>
      </c>
      <c r="C176" s="785">
        <v>4.53</v>
      </c>
      <c r="D176" s="793">
        <f t="shared" si="14"/>
        <v>0</v>
      </c>
      <c r="E176" s="793">
        <f t="shared" si="16"/>
        <v>9.0599999999999987</v>
      </c>
      <c r="F176" s="785">
        <f t="shared" si="15"/>
        <v>1.0393907563025211</v>
      </c>
      <c r="G176" s="780">
        <f t="shared" si="17"/>
        <v>9.4168802521008406</v>
      </c>
      <c r="J176" s="705" t="s">
        <v>874</v>
      </c>
      <c r="K176" s="795">
        <v>190</v>
      </c>
      <c r="L176" s="795">
        <v>22</v>
      </c>
      <c r="M176" s="785">
        <v>4.18</v>
      </c>
      <c r="O176" s="705" t="s">
        <v>879</v>
      </c>
      <c r="P176" s="795">
        <v>69</v>
      </c>
      <c r="Q176" s="795">
        <v>22</v>
      </c>
      <c r="R176" s="705">
        <v>1.518</v>
      </c>
      <c r="S176" s="792"/>
    </row>
    <row r="177" spans="2:20">
      <c r="B177" s="782">
        <v>43313</v>
      </c>
      <c r="C177" s="785">
        <v>4.53</v>
      </c>
      <c r="D177" s="793">
        <f t="shared" si="14"/>
        <v>0</v>
      </c>
      <c r="E177" s="793">
        <f t="shared" si="16"/>
        <v>9.0599999999999987</v>
      </c>
      <c r="F177" s="785">
        <f t="shared" si="15"/>
        <v>1.0393907563025211</v>
      </c>
      <c r="G177" s="780">
        <f t="shared" si="17"/>
        <v>9.4168802521008406</v>
      </c>
      <c r="J177" s="705" t="s">
        <v>880</v>
      </c>
      <c r="K177" s="795">
        <v>460</v>
      </c>
      <c r="L177" s="795">
        <v>2</v>
      </c>
      <c r="M177" s="785">
        <v>0.92</v>
      </c>
      <c r="O177" s="705" t="s">
        <v>881</v>
      </c>
      <c r="P177" s="795">
        <v>94</v>
      </c>
      <c r="Q177" s="795">
        <v>2</v>
      </c>
      <c r="R177" s="705">
        <v>0.188</v>
      </c>
    </row>
    <row r="178" spans="2:20">
      <c r="B178" s="782">
        <v>43344</v>
      </c>
      <c r="C178" s="785">
        <v>4.53</v>
      </c>
      <c r="D178" s="793">
        <f t="shared" si="14"/>
        <v>0</v>
      </c>
      <c r="E178" s="793">
        <f t="shared" si="16"/>
        <v>9.0599999999999987</v>
      </c>
      <c r="F178" s="785">
        <f t="shared" si="15"/>
        <v>1.0393907563025211</v>
      </c>
      <c r="G178" s="780">
        <f t="shared" si="17"/>
        <v>9.4168802521008406</v>
      </c>
      <c r="J178" s="705" t="s">
        <v>882</v>
      </c>
      <c r="K178" s="795">
        <v>460</v>
      </c>
      <c r="L178" s="795">
        <v>1</v>
      </c>
      <c r="M178" s="785">
        <v>0.46</v>
      </c>
      <c r="O178" s="705" t="s">
        <v>883</v>
      </c>
      <c r="P178" s="795">
        <v>102</v>
      </c>
      <c r="Q178" s="795">
        <v>1</v>
      </c>
      <c r="R178" s="705">
        <v>0.10199999999999999</v>
      </c>
    </row>
    <row r="179" spans="2:20">
      <c r="B179" s="782">
        <v>43374</v>
      </c>
      <c r="C179" s="785">
        <v>4.53</v>
      </c>
      <c r="D179" s="793">
        <f t="shared" si="14"/>
        <v>0</v>
      </c>
      <c r="E179" s="793">
        <f t="shared" si="16"/>
        <v>9.0599999999999987</v>
      </c>
      <c r="F179" s="785">
        <f t="shared" si="15"/>
        <v>1.0393907563025211</v>
      </c>
      <c r="G179" s="780">
        <f t="shared" si="17"/>
        <v>9.4168802521008406</v>
      </c>
      <c r="J179" s="705" t="s">
        <v>884</v>
      </c>
      <c r="K179" s="795">
        <v>100</v>
      </c>
      <c r="L179" s="795">
        <v>10</v>
      </c>
      <c r="M179" s="785">
        <v>1</v>
      </c>
      <c r="O179" s="705" t="s">
        <v>885</v>
      </c>
      <c r="P179" s="795">
        <v>33</v>
      </c>
      <c r="Q179" s="795">
        <v>0</v>
      </c>
      <c r="R179" s="705">
        <v>0</v>
      </c>
    </row>
    <row r="180" spans="2:20">
      <c r="B180" s="782">
        <v>43405</v>
      </c>
      <c r="C180" s="785">
        <v>4.53</v>
      </c>
      <c r="D180" s="793">
        <f t="shared" si="14"/>
        <v>0</v>
      </c>
      <c r="E180" s="793">
        <f t="shared" si="16"/>
        <v>9.0599999999999987</v>
      </c>
      <c r="F180" s="785">
        <f t="shared" si="15"/>
        <v>1.0393907563025211</v>
      </c>
      <c r="G180" s="780">
        <f t="shared" si="17"/>
        <v>9.4168802521008406</v>
      </c>
      <c r="J180" s="705" t="s">
        <v>886</v>
      </c>
      <c r="K180" s="795">
        <v>310</v>
      </c>
      <c r="L180" s="795">
        <v>1</v>
      </c>
      <c r="M180" s="785">
        <v>0.31</v>
      </c>
      <c r="O180" s="705" t="s">
        <v>887</v>
      </c>
      <c r="P180" s="795">
        <v>41</v>
      </c>
      <c r="Q180" s="795">
        <v>0</v>
      </c>
      <c r="R180" s="705">
        <v>0</v>
      </c>
    </row>
    <row r="181" spans="2:20">
      <c r="B181" s="782">
        <v>43435</v>
      </c>
      <c r="C181" s="785">
        <v>4.53</v>
      </c>
      <c r="D181" s="793">
        <f t="shared" si="14"/>
        <v>0</v>
      </c>
      <c r="E181" s="793">
        <f>E180+D181</f>
        <v>9.0599999999999987</v>
      </c>
      <c r="F181" s="785">
        <f t="shared" si="15"/>
        <v>1.0393907563025211</v>
      </c>
      <c r="G181" s="780">
        <f t="shared" si="17"/>
        <v>9.4168802521008406</v>
      </c>
      <c r="J181" s="705" t="s">
        <v>888</v>
      </c>
      <c r="K181" s="795">
        <v>190</v>
      </c>
      <c r="L181" s="795">
        <v>1</v>
      </c>
      <c r="M181" s="785">
        <v>0.19</v>
      </c>
      <c r="O181" s="705" t="s">
        <v>889</v>
      </c>
      <c r="P181" s="795">
        <v>20</v>
      </c>
      <c r="Q181" s="795">
        <v>1</v>
      </c>
      <c r="R181" s="705">
        <v>0.02</v>
      </c>
    </row>
    <row r="182" spans="2:20">
      <c r="B182" s="789" t="s">
        <v>26</v>
      </c>
      <c r="C182" s="796"/>
      <c r="D182" s="796"/>
      <c r="E182" s="796"/>
      <c r="F182" s="790"/>
      <c r="G182" s="791">
        <f>SUM(G171:G181)</f>
        <v>65.918161764705886</v>
      </c>
      <c r="J182" s="710" t="s">
        <v>26</v>
      </c>
      <c r="K182" s="711"/>
      <c r="L182" s="711"/>
      <c r="M182" s="708">
        <f>SUM(M170:M181)</f>
        <v>15.61</v>
      </c>
      <c r="O182" s="710" t="s">
        <v>26</v>
      </c>
      <c r="P182" s="711"/>
      <c r="Q182" s="711"/>
      <c r="R182" s="708">
        <f>SUM(R170:R181)</f>
        <v>4.2749999999999995</v>
      </c>
      <c r="T182" s="792"/>
    </row>
    <row r="183" spans="2:20">
      <c r="B183" s="782" t="s">
        <v>825</v>
      </c>
      <c r="C183" s="780"/>
      <c r="D183" s="780"/>
      <c r="E183" s="780"/>
      <c r="F183" s="780"/>
      <c r="G183" s="780">
        <f>G181*12</f>
        <v>113.00256302521009</v>
      </c>
    </row>
    <row r="184" spans="2:20">
      <c r="B184" s="782" t="s">
        <v>826</v>
      </c>
      <c r="C184" s="780"/>
      <c r="D184" s="780"/>
      <c r="E184" s="780"/>
      <c r="F184" s="780"/>
      <c r="G184" s="780">
        <f>G183</f>
        <v>113.00256302521009</v>
      </c>
    </row>
    <row r="185" spans="2:20">
      <c r="B185" s="782" t="s">
        <v>890</v>
      </c>
      <c r="C185" s="780"/>
      <c r="D185" s="780"/>
      <c r="E185" s="780"/>
      <c r="F185" s="780"/>
      <c r="G185" s="780">
        <f>G184</f>
        <v>113.00256302521009</v>
      </c>
    </row>
    <row r="186" spans="2:20">
      <c r="B186" s="782" t="s">
        <v>891</v>
      </c>
      <c r="C186" s="780"/>
      <c r="D186" s="780"/>
      <c r="E186" s="780"/>
      <c r="F186" s="780"/>
      <c r="G186" s="780">
        <f>G185</f>
        <v>113.00256302521009</v>
      </c>
    </row>
    <row r="188" spans="2:20">
      <c r="B188" s="12" t="s">
        <v>892</v>
      </c>
    </row>
    <row r="189" spans="2:20" ht="21">
      <c r="B189" s="776"/>
    </row>
  </sheetData>
  <mergeCells count="7">
    <mergeCell ref="B116:G116"/>
    <mergeCell ref="B143:G143"/>
    <mergeCell ref="B167:G167"/>
    <mergeCell ref="B18:U18"/>
    <mergeCell ref="B36:F36"/>
    <mergeCell ref="B66:F66"/>
    <mergeCell ref="B91:F9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4.5"/>
  <cols>
    <col min="1" max="1" width="9" style="12"/>
    <col min="2" max="2" width="37" style="668" customWidth="1"/>
    <col min="3" max="3" width="9" style="10"/>
    <col min="4" max="16384" width="9" style="12"/>
  </cols>
  <sheetData>
    <row r="16" spans="2:21" ht="26.25" customHeight="1">
      <c r="B16" s="669" t="s">
        <v>560</v>
      </c>
      <c r="C16" s="970" t="s">
        <v>504</v>
      </c>
      <c r="D16" s="971"/>
      <c r="E16" s="971"/>
      <c r="F16" s="971"/>
      <c r="G16" s="971"/>
      <c r="H16" s="971"/>
      <c r="I16" s="971"/>
      <c r="J16" s="971"/>
      <c r="K16" s="971"/>
      <c r="L16" s="971"/>
      <c r="M16" s="971"/>
      <c r="N16" s="971"/>
      <c r="O16" s="971"/>
      <c r="P16" s="971"/>
      <c r="Q16" s="971"/>
      <c r="R16" s="971"/>
      <c r="S16" s="971"/>
      <c r="T16" s="971"/>
      <c r="U16" s="971"/>
    </row>
    <row r="17" spans="2:21" ht="55.5" customHeight="1">
      <c r="B17" s="670" t="s">
        <v>633</v>
      </c>
      <c r="C17" s="972" t="s">
        <v>721</v>
      </c>
      <c r="D17" s="972"/>
      <c r="E17" s="972"/>
      <c r="F17" s="972"/>
      <c r="G17" s="972"/>
      <c r="H17" s="972"/>
      <c r="I17" s="972"/>
      <c r="J17" s="972"/>
      <c r="K17" s="972"/>
      <c r="L17" s="972"/>
      <c r="M17" s="972"/>
      <c r="N17" s="972"/>
      <c r="O17" s="972"/>
      <c r="P17" s="972"/>
      <c r="Q17" s="972"/>
      <c r="R17" s="972"/>
      <c r="S17" s="972"/>
      <c r="T17" s="972"/>
      <c r="U17" s="973"/>
    </row>
    <row r="18" spans="2:21" ht="15.5">
      <c r="B18" s="671"/>
      <c r="C18" s="672"/>
      <c r="D18" s="673"/>
      <c r="E18" s="673"/>
      <c r="F18" s="673"/>
      <c r="G18" s="673"/>
      <c r="H18" s="673"/>
      <c r="I18" s="673"/>
      <c r="J18" s="673"/>
      <c r="K18" s="673"/>
      <c r="L18" s="673"/>
      <c r="M18" s="673"/>
      <c r="N18" s="673"/>
      <c r="O18" s="673"/>
      <c r="P18" s="673"/>
      <c r="Q18" s="673"/>
      <c r="R18" s="673"/>
      <c r="S18" s="673"/>
      <c r="T18" s="673"/>
      <c r="U18" s="674"/>
    </row>
    <row r="19" spans="2:21" ht="15.5">
      <c r="B19" s="671"/>
      <c r="C19" s="672" t="s">
        <v>637</v>
      </c>
      <c r="D19" s="673"/>
      <c r="E19" s="673"/>
      <c r="F19" s="673"/>
      <c r="G19" s="673"/>
      <c r="H19" s="673"/>
      <c r="I19" s="673"/>
      <c r="J19" s="673"/>
      <c r="K19" s="673"/>
      <c r="L19" s="673"/>
      <c r="M19" s="673"/>
      <c r="N19" s="673"/>
      <c r="O19" s="673"/>
      <c r="P19" s="673"/>
      <c r="Q19" s="673"/>
      <c r="R19" s="673"/>
      <c r="S19" s="673"/>
      <c r="T19" s="673"/>
      <c r="U19" s="674"/>
    </row>
    <row r="20" spans="2:21" ht="15.5">
      <c r="B20" s="671"/>
      <c r="C20" s="672"/>
      <c r="D20" s="673"/>
      <c r="E20" s="673"/>
      <c r="F20" s="673"/>
      <c r="G20" s="673"/>
      <c r="H20" s="673"/>
      <c r="I20" s="673"/>
      <c r="J20" s="673"/>
      <c r="K20" s="673"/>
      <c r="L20" s="673"/>
      <c r="M20" s="673"/>
      <c r="N20" s="673"/>
      <c r="O20" s="673"/>
      <c r="P20" s="673"/>
      <c r="Q20" s="673"/>
      <c r="R20" s="673"/>
      <c r="S20" s="673"/>
      <c r="T20" s="673"/>
      <c r="U20" s="674"/>
    </row>
    <row r="21" spans="2:21" ht="15.5">
      <c r="B21" s="671"/>
      <c r="C21" s="672" t="s">
        <v>634</v>
      </c>
      <c r="D21" s="673"/>
      <c r="E21" s="673"/>
      <c r="F21" s="673"/>
      <c r="G21" s="673"/>
      <c r="H21" s="673"/>
      <c r="I21" s="673"/>
      <c r="J21" s="673"/>
      <c r="K21" s="673"/>
      <c r="L21" s="673"/>
      <c r="M21" s="673"/>
      <c r="N21" s="673"/>
      <c r="O21" s="673"/>
      <c r="P21" s="673"/>
      <c r="Q21" s="673"/>
      <c r="R21" s="673"/>
      <c r="S21" s="673"/>
      <c r="T21" s="673"/>
      <c r="U21" s="674"/>
    </row>
    <row r="22" spans="2:21" ht="15.5">
      <c r="B22" s="671"/>
      <c r="C22" s="672"/>
      <c r="D22" s="673"/>
      <c r="E22" s="673"/>
      <c r="F22" s="673"/>
      <c r="G22" s="673"/>
      <c r="H22" s="673"/>
      <c r="I22" s="673"/>
      <c r="J22" s="673"/>
      <c r="K22" s="673"/>
      <c r="L22" s="673"/>
      <c r="M22" s="673"/>
      <c r="N22" s="673"/>
      <c r="O22" s="673"/>
      <c r="P22" s="673"/>
      <c r="Q22" s="673"/>
      <c r="R22" s="673"/>
      <c r="S22" s="673"/>
      <c r="T22" s="673"/>
      <c r="U22" s="674"/>
    </row>
    <row r="23" spans="2:21" ht="30" customHeight="1">
      <c r="B23" s="671"/>
      <c r="C23" s="969" t="s">
        <v>635</v>
      </c>
      <c r="D23" s="969"/>
      <c r="E23" s="969"/>
      <c r="F23" s="969"/>
      <c r="G23" s="969"/>
      <c r="H23" s="969"/>
      <c r="I23" s="969"/>
      <c r="J23" s="969"/>
      <c r="K23" s="969"/>
      <c r="L23" s="969"/>
      <c r="M23" s="969"/>
      <c r="N23" s="969"/>
      <c r="O23" s="969"/>
      <c r="P23" s="969"/>
      <c r="Q23" s="969"/>
      <c r="R23" s="969"/>
      <c r="S23" s="969"/>
      <c r="T23" s="673"/>
      <c r="U23" s="674"/>
    </row>
    <row r="24" spans="2:21" ht="15.5">
      <c r="B24" s="671"/>
      <c r="C24" s="672"/>
      <c r="D24" s="673"/>
      <c r="E24" s="673"/>
      <c r="F24" s="673"/>
      <c r="G24" s="673"/>
      <c r="H24" s="673"/>
      <c r="I24" s="673"/>
      <c r="J24" s="673"/>
      <c r="K24" s="673"/>
      <c r="L24" s="673"/>
      <c r="M24" s="673"/>
      <c r="N24" s="673"/>
      <c r="O24" s="673"/>
      <c r="P24" s="673"/>
      <c r="Q24" s="673"/>
      <c r="R24" s="673"/>
      <c r="S24" s="673"/>
      <c r="T24" s="673"/>
      <c r="U24" s="674"/>
    </row>
    <row r="25" spans="2:21" ht="15.5">
      <c r="B25" s="671"/>
      <c r="C25" s="672" t="s">
        <v>638</v>
      </c>
      <c r="D25" s="673"/>
      <c r="E25" s="673"/>
      <c r="F25" s="673"/>
      <c r="G25" s="673"/>
      <c r="H25" s="673"/>
      <c r="I25" s="673"/>
      <c r="J25" s="673"/>
      <c r="K25" s="673"/>
      <c r="L25" s="673"/>
      <c r="M25" s="673"/>
      <c r="N25" s="673"/>
      <c r="O25" s="673"/>
      <c r="P25" s="673"/>
      <c r="Q25" s="673"/>
      <c r="R25" s="673"/>
      <c r="S25" s="673"/>
      <c r="T25" s="673"/>
      <c r="U25" s="674"/>
    </row>
    <row r="26" spans="2:21" ht="15.5">
      <c r="B26" s="671"/>
      <c r="C26" s="672"/>
      <c r="D26" s="673"/>
      <c r="E26" s="673"/>
      <c r="F26" s="673"/>
      <c r="G26" s="673"/>
      <c r="H26" s="673"/>
      <c r="I26" s="673"/>
      <c r="J26" s="673"/>
      <c r="K26" s="673"/>
      <c r="L26" s="673"/>
      <c r="M26" s="673"/>
      <c r="N26" s="673"/>
      <c r="O26" s="673"/>
      <c r="P26" s="673"/>
      <c r="Q26" s="673"/>
      <c r="R26" s="673"/>
      <c r="S26" s="673"/>
      <c r="T26" s="673"/>
      <c r="U26" s="674"/>
    </row>
    <row r="27" spans="2:21" ht="31.5" customHeight="1">
      <c r="B27" s="671"/>
      <c r="C27" s="969" t="s">
        <v>636</v>
      </c>
      <c r="D27" s="969"/>
      <c r="E27" s="969"/>
      <c r="F27" s="969"/>
      <c r="G27" s="969"/>
      <c r="H27" s="969"/>
      <c r="I27" s="969"/>
      <c r="J27" s="969"/>
      <c r="K27" s="969"/>
      <c r="L27" s="969"/>
      <c r="M27" s="969"/>
      <c r="N27" s="969"/>
      <c r="O27" s="969"/>
      <c r="P27" s="969"/>
      <c r="Q27" s="969"/>
      <c r="R27" s="969"/>
      <c r="S27" s="969"/>
      <c r="T27" s="969"/>
      <c r="U27" s="974"/>
    </row>
    <row r="28" spans="2:21" ht="15.5">
      <c r="B28" s="671"/>
      <c r="C28" s="672"/>
      <c r="D28" s="673"/>
      <c r="E28" s="673"/>
      <c r="F28" s="673"/>
      <c r="G28" s="673"/>
      <c r="H28" s="673"/>
      <c r="I28" s="673"/>
      <c r="J28" s="673"/>
      <c r="K28" s="673"/>
      <c r="L28" s="673"/>
      <c r="M28" s="673"/>
      <c r="N28" s="673"/>
      <c r="O28" s="673"/>
      <c r="P28" s="673"/>
      <c r="Q28" s="673"/>
      <c r="R28" s="673"/>
      <c r="S28" s="673"/>
      <c r="T28" s="673"/>
      <c r="U28" s="674"/>
    </row>
    <row r="29" spans="2:21" ht="31.5" customHeight="1">
      <c r="B29" s="671"/>
      <c r="C29" s="969" t="s">
        <v>639</v>
      </c>
      <c r="D29" s="969"/>
      <c r="E29" s="969"/>
      <c r="F29" s="969"/>
      <c r="G29" s="969"/>
      <c r="H29" s="969"/>
      <c r="I29" s="969"/>
      <c r="J29" s="969"/>
      <c r="K29" s="969"/>
      <c r="L29" s="969"/>
      <c r="M29" s="969"/>
      <c r="N29" s="969"/>
      <c r="O29" s="969"/>
      <c r="P29" s="969"/>
      <c r="Q29" s="969"/>
      <c r="R29" s="969"/>
      <c r="S29" s="969"/>
      <c r="T29" s="969"/>
      <c r="U29" s="974"/>
    </row>
    <row r="30" spans="2:21" ht="15.5">
      <c r="B30" s="671"/>
      <c r="C30" s="672"/>
      <c r="D30" s="673"/>
      <c r="E30" s="673"/>
      <c r="F30" s="673"/>
      <c r="G30" s="673"/>
      <c r="H30" s="673"/>
      <c r="I30" s="673"/>
      <c r="J30" s="673"/>
      <c r="K30" s="673"/>
      <c r="L30" s="673"/>
      <c r="M30" s="673"/>
      <c r="N30" s="673"/>
      <c r="O30" s="673"/>
      <c r="P30" s="673"/>
      <c r="Q30" s="673"/>
      <c r="R30" s="673"/>
      <c r="S30" s="673"/>
      <c r="T30" s="673"/>
      <c r="U30" s="674"/>
    </row>
    <row r="31" spans="2:21" ht="15.5">
      <c r="B31" s="671"/>
      <c r="C31" s="672" t="s">
        <v>640</v>
      </c>
      <c r="D31" s="673"/>
      <c r="E31" s="673"/>
      <c r="F31" s="673"/>
      <c r="G31" s="673"/>
      <c r="H31" s="673"/>
      <c r="I31" s="673"/>
      <c r="J31" s="673"/>
      <c r="K31" s="673"/>
      <c r="L31" s="673"/>
      <c r="M31" s="673"/>
      <c r="N31" s="673"/>
      <c r="O31" s="673"/>
      <c r="P31" s="673"/>
      <c r="Q31" s="673"/>
      <c r="R31" s="673"/>
      <c r="S31" s="673"/>
      <c r="T31" s="673"/>
      <c r="U31" s="674"/>
    </row>
    <row r="32" spans="2:21" ht="15.5">
      <c r="B32" s="675"/>
      <c r="C32" s="676"/>
      <c r="D32" s="677"/>
      <c r="E32" s="677"/>
      <c r="F32" s="677"/>
      <c r="G32" s="677"/>
      <c r="H32" s="677"/>
      <c r="I32" s="677"/>
      <c r="J32" s="677"/>
      <c r="K32" s="677"/>
      <c r="L32" s="677"/>
      <c r="M32" s="677"/>
      <c r="N32" s="677"/>
      <c r="O32" s="677"/>
      <c r="P32" s="677"/>
      <c r="Q32" s="677"/>
      <c r="R32" s="677"/>
      <c r="S32" s="677"/>
      <c r="T32" s="677"/>
      <c r="U32" s="678"/>
    </row>
    <row r="33" spans="2:21" ht="39" customHeight="1">
      <c r="B33" s="679" t="s">
        <v>641</v>
      </c>
      <c r="C33" s="975" t="s">
        <v>642</v>
      </c>
      <c r="D33" s="975"/>
      <c r="E33" s="975"/>
      <c r="F33" s="975"/>
      <c r="G33" s="975"/>
      <c r="H33" s="975"/>
      <c r="I33" s="975"/>
      <c r="J33" s="975"/>
      <c r="K33" s="975"/>
      <c r="L33" s="975"/>
      <c r="M33" s="975"/>
      <c r="N33" s="975"/>
      <c r="O33" s="975"/>
      <c r="P33" s="975"/>
      <c r="Q33" s="975"/>
      <c r="R33" s="975"/>
      <c r="S33" s="975"/>
      <c r="T33" s="975"/>
      <c r="U33" s="976"/>
    </row>
    <row r="34" spans="2:21">
      <c r="B34" s="680"/>
      <c r="C34" s="681"/>
      <c r="D34" s="681"/>
      <c r="E34" s="681"/>
      <c r="F34" s="681"/>
      <c r="G34" s="681"/>
      <c r="H34" s="681"/>
      <c r="I34" s="681"/>
      <c r="J34" s="681"/>
      <c r="K34" s="681"/>
      <c r="L34" s="681"/>
      <c r="M34" s="681"/>
      <c r="N34" s="681"/>
      <c r="O34" s="681"/>
      <c r="P34" s="681"/>
      <c r="Q34" s="681"/>
      <c r="R34" s="681"/>
      <c r="S34" s="681"/>
      <c r="T34" s="681"/>
      <c r="U34" s="682"/>
    </row>
    <row r="35" spans="2:21" ht="15.5">
      <c r="B35" s="683" t="s">
        <v>643</v>
      </c>
      <c r="C35" s="684" t="s">
        <v>644</v>
      </c>
      <c r="D35" s="673"/>
      <c r="E35" s="673"/>
      <c r="F35" s="673"/>
      <c r="G35" s="673"/>
      <c r="H35" s="673"/>
      <c r="I35" s="673"/>
      <c r="J35" s="673"/>
      <c r="K35" s="673"/>
      <c r="L35" s="673"/>
      <c r="M35" s="673"/>
      <c r="N35" s="673"/>
      <c r="O35" s="673"/>
      <c r="P35" s="673"/>
      <c r="Q35" s="673"/>
      <c r="R35" s="673"/>
      <c r="S35" s="673"/>
      <c r="T35" s="673"/>
      <c r="U35" s="674"/>
    </row>
    <row r="36" spans="2:21">
      <c r="B36" s="685"/>
      <c r="C36" s="677"/>
      <c r="D36" s="677"/>
      <c r="E36" s="677"/>
      <c r="F36" s="677"/>
      <c r="G36" s="677"/>
      <c r="H36" s="677"/>
      <c r="I36" s="677"/>
      <c r="J36" s="677"/>
      <c r="K36" s="677"/>
      <c r="L36" s="677"/>
      <c r="M36" s="677"/>
      <c r="N36" s="677"/>
      <c r="O36" s="677"/>
      <c r="P36" s="677"/>
      <c r="Q36" s="677"/>
      <c r="R36" s="677"/>
      <c r="S36" s="677"/>
      <c r="T36" s="677"/>
      <c r="U36" s="678"/>
    </row>
    <row r="37" spans="2:21" ht="34.5" customHeight="1">
      <c r="B37" s="670" t="s">
        <v>645</v>
      </c>
      <c r="C37" s="977" t="s">
        <v>646</v>
      </c>
      <c r="D37" s="977"/>
      <c r="E37" s="977"/>
      <c r="F37" s="977"/>
      <c r="G37" s="977"/>
      <c r="H37" s="977"/>
      <c r="I37" s="977"/>
      <c r="J37" s="977"/>
      <c r="K37" s="977"/>
      <c r="L37" s="977"/>
      <c r="M37" s="977"/>
      <c r="N37" s="977"/>
      <c r="O37" s="977"/>
      <c r="P37" s="977"/>
      <c r="Q37" s="977"/>
      <c r="R37" s="977"/>
      <c r="S37" s="977"/>
      <c r="T37" s="977"/>
      <c r="U37" s="978"/>
    </row>
    <row r="38" spans="2:21">
      <c r="B38" s="685"/>
      <c r="C38" s="677"/>
      <c r="D38" s="677"/>
      <c r="E38" s="677"/>
      <c r="F38" s="677"/>
      <c r="G38" s="677"/>
      <c r="H38" s="677"/>
      <c r="I38" s="677"/>
      <c r="J38" s="677"/>
      <c r="K38" s="677"/>
      <c r="L38" s="677"/>
      <c r="M38" s="677"/>
      <c r="N38" s="677"/>
      <c r="O38" s="677"/>
      <c r="P38" s="677"/>
      <c r="Q38" s="677"/>
      <c r="R38" s="677"/>
      <c r="S38" s="677"/>
      <c r="T38" s="677"/>
      <c r="U38" s="678"/>
    </row>
    <row r="39" spans="2:21" ht="15.5">
      <c r="B39" s="670" t="s">
        <v>647</v>
      </c>
      <c r="C39" s="686" t="s">
        <v>648</v>
      </c>
      <c r="D39" s="681"/>
      <c r="E39" s="681"/>
      <c r="F39" s="681"/>
      <c r="G39" s="681"/>
      <c r="H39" s="681"/>
      <c r="I39" s="681"/>
      <c r="J39" s="681"/>
      <c r="K39" s="681"/>
      <c r="L39" s="681"/>
      <c r="M39" s="681"/>
      <c r="N39" s="681"/>
      <c r="O39" s="681"/>
      <c r="P39" s="681"/>
      <c r="Q39" s="681"/>
      <c r="R39" s="681"/>
      <c r="S39" s="681"/>
      <c r="T39" s="681"/>
      <c r="U39" s="682"/>
    </row>
    <row r="40" spans="2:21">
      <c r="B40" s="685"/>
      <c r="C40" s="677"/>
      <c r="D40" s="677"/>
      <c r="E40" s="677"/>
      <c r="F40" s="677"/>
      <c r="G40" s="677"/>
      <c r="H40" s="677"/>
      <c r="I40" s="677"/>
      <c r="J40" s="677"/>
      <c r="K40" s="677"/>
      <c r="L40" s="677"/>
      <c r="M40" s="677"/>
      <c r="N40" s="677"/>
      <c r="O40" s="677"/>
      <c r="P40" s="677"/>
      <c r="Q40" s="677"/>
      <c r="R40" s="677"/>
      <c r="S40" s="677"/>
      <c r="T40" s="677"/>
      <c r="U40" s="678"/>
    </row>
    <row r="41" spans="2:21">
      <c r="B41" s="687"/>
      <c r="C41" s="681"/>
      <c r="D41" s="681"/>
      <c r="E41" s="681"/>
      <c r="F41" s="681"/>
      <c r="G41" s="681"/>
      <c r="H41" s="681"/>
      <c r="I41" s="681"/>
      <c r="J41" s="681"/>
      <c r="K41" s="681"/>
      <c r="L41" s="681"/>
      <c r="M41" s="681"/>
      <c r="N41" s="681"/>
      <c r="O41" s="681"/>
      <c r="P41" s="681"/>
      <c r="Q41" s="681"/>
      <c r="R41" s="681"/>
      <c r="S41" s="681"/>
      <c r="T41" s="681"/>
      <c r="U41" s="682"/>
    </row>
    <row r="42" spans="2:21" ht="15.5">
      <c r="B42" s="683" t="s">
        <v>649</v>
      </c>
      <c r="C42" s="684" t="s">
        <v>650</v>
      </c>
      <c r="D42" s="673"/>
      <c r="E42" s="673"/>
      <c r="F42" s="673"/>
      <c r="G42" s="673"/>
      <c r="H42" s="673"/>
      <c r="I42" s="673"/>
      <c r="J42" s="673"/>
      <c r="K42" s="673"/>
      <c r="L42" s="673"/>
      <c r="M42" s="673"/>
      <c r="N42" s="673"/>
      <c r="O42" s="673"/>
      <c r="P42" s="673"/>
      <c r="Q42" s="673"/>
      <c r="R42" s="673"/>
      <c r="S42" s="673"/>
      <c r="T42" s="673"/>
      <c r="U42" s="674"/>
    </row>
    <row r="43" spans="2:21">
      <c r="B43" s="688"/>
      <c r="C43" s="673"/>
      <c r="D43" s="673"/>
      <c r="E43" s="673"/>
      <c r="F43" s="673"/>
      <c r="G43" s="673"/>
      <c r="H43" s="673"/>
      <c r="I43" s="673"/>
      <c r="J43" s="673"/>
      <c r="K43" s="673"/>
      <c r="L43" s="673"/>
      <c r="M43" s="673"/>
      <c r="N43" s="673"/>
      <c r="O43" s="673"/>
      <c r="P43" s="673"/>
      <c r="Q43" s="673"/>
      <c r="R43" s="673"/>
      <c r="S43" s="673"/>
      <c r="T43" s="673"/>
      <c r="U43" s="674"/>
    </row>
    <row r="44" spans="2:21" ht="36" customHeight="1">
      <c r="B44" s="688"/>
      <c r="C44" s="967" t="s">
        <v>666</v>
      </c>
      <c r="D44" s="967"/>
      <c r="E44" s="967"/>
      <c r="F44" s="967"/>
      <c r="G44" s="967"/>
      <c r="H44" s="967"/>
      <c r="I44" s="967"/>
      <c r="J44" s="967"/>
      <c r="K44" s="967"/>
      <c r="L44" s="967"/>
      <c r="M44" s="967"/>
      <c r="N44" s="967"/>
      <c r="O44" s="967"/>
      <c r="P44" s="967"/>
      <c r="Q44" s="967"/>
      <c r="R44" s="967"/>
      <c r="S44" s="967"/>
      <c r="T44" s="967"/>
      <c r="U44" s="968"/>
    </row>
    <row r="45" spans="2:21">
      <c r="B45" s="688"/>
      <c r="C45" s="689"/>
      <c r="D45" s="673"/>
      <c r="E45" s="673"/>
      <c r="F45" s="673"/>
      <c r="G45" s="673"/>
      <c r="H45" s="673"/>
      <c r="I45" s="673"/>
      <c r="J45" s="673"/>
      <c r="K45" s="673"/>
      <c r="L45" s="673"/>
      <c r="M45" s="673"/>
      <c r="N45" s="673"/>
      <c r="O45" s="673"/>
      <c r="P45" s="673"/>
      <c r="Q45" s="673"/>
      <c r="R45" s="673"/>
      <c r="S45" s="673"/>
      <c r="T45" s="673"/>
      <c r="U45" s="674"/>
    </row>
    <row r="46" spans="2:21" ht="35.25" customHeight="1">
      <c r="B46" s="688"/>
      <c r="C46" s="967" t="s">
        <v>651</v>
      </c>
      <c r="D46" s="967"/>
      <c r="E46" s="967"/>
      <c r="F46" s="967"/>
      <c r="G46" s="967"/>
      <c r="H46" s="967"/>
      <c r="I46" s="967"/>
      <c r="J46" s="967"/>
      <c r="K46" s="967"/>
      <c r="L46" s="967"/>
      <c r="M46" s="967"/>
      <c r="N46" s="967"/>
      <c r="O46" s="967"/>
      <c r="P46" s="967"/>
      <c r="Q46" s="967"/>
      <c r="R46" s="967"/>
      <c r="S46" s="967"/>
      <c r="T46" s="967"/>
      <c r="U46" s="968"/>
    </row>
    <row r="47" spans="2:21">
      <c r="B47" s="688"/>
      <c r="C47" s="689"/>
      <c r="D47" s="673"/>
      <c r="E47" s="673"/>
      <c r="F47" s="673"/>
      <c r="G47" s="673"/>
      <c r="H47" s="673"/>
      <c r="I47" s="673"/>
      <c r="J47" s="673"/>
      <c r="K47" s="673"/>
      <c r="L47" s="673"/>
      <c r="M47" s="673"/>
      <c r="N47" s="673"/>
      <c r="O47" s="673"/>
      <c r="P47" s="673"/>
      <c r="Q47" s="673"/>
      <c r="R47" s="673"/>
      <c r="S47" s="673"/>
      <c r="T47" s="673"/>
      <c r="U47" s="674"/>
    </row>
    <row r="48" spans="2:21" ht="40.5" customHeight="1">
      <c r="B48" s="688"/>
      <c r="C48" s="967" t="s">
        <v>652</v>
      </c>
      <c r="D48" s="967"/>
      <c r="E48" s="967"/>
      <c r="F48" s="967"/>
      <c r="G48" s="967"/>
      <c r="H48" s="967"/>
      <c r="I48" s="967"/>
      <c r="J48" s="967"/>
      <c r="K48" s="967"/>
      <c r="L48" s="967"/>
      <c r="M48" s="967"/>
      <c r="N48" s="967"/>
      <c r="O48" s="967"/>
      <c r="P48" s="967"/>
      <c r="Q48" s="967"/>
      <c r="R48" s="967"/>
      <c r="S48" s="967"/>
      <c r="T48" s="967"/>
      <c r="U48" s="968"/>
    </row>
    <row r="49" spans="2:21">
      <c r="B49" s="688"/>
      <c r="C49" s="689"/>
      <c r="D49" s="673"/>
      <c r="E49" s="673"/>
      <c r="F49" s="673"/>
      <c r="G49" s="673"/>
      <c r="H49" s="673"/>
      <c r="I49" s="673"/>
      <c r="J49" s="673"/>
      <c r="K49" s="673"/>
      <c r="L49" s="673"/>
      <c r="M49" s="673"/>
      <c r="N49" s="673"/>
      <c r="O49" s="673"/>
      <c r="P49" s="673"/>
      <c r="Q49" s="673"/>
      <c r="R49" s="673"/>
      <c r="S49" s="673"/>
      <c r="T49" s="673"/>
      <c r="U49" s="674"/>
    </row>
    <row r="50" spans="2:21" ht="30" customHeight="1">
      <c r="B50" s="688"/>
      <c r="C50" s="967" t="s">
        <v>653</v>
      </c>
      <c r="D50" s="967"/>
      <c r="E50" s="967"/>
      <c r="F50" s="967"/>
      <c r="G50" s="967"/>
      <c r="H50" s="967"/>
      <c r="I50" s="967"/>
      <c r="J50" s="967"/>
      <c r="K50" s="967"/>
      <c r="L50" s="967"/>
      <c r="M50" s="967"/>
      <c r="N50" s="967"/>
      <c r="O50" s="967"/>
      <c r="P50" s="967"/>
      <c r="Q50" s="967"/>
      <c r="R50" s="967"/>
      <c r="S50" s="967"/>
      <c r="T50" s="967"/>
      <c r="U50" s="968"/>
    </row>
    <row r="51" spans="2:21" ht="15.5">
      <c r="B51" s="688"/>
      <c r="C51" s="672"/>
      <c r="D51" s="673"/>
      <c r="E51" s="673"/>
      <c r="F51" s="673"/>
      <c r="G51" s="673"/>
      <c r="H51" s="673"/>
      <c r="I51" s="673"/>
      <c r="J51" s="673"/>
      <c r="K51" s="673"/>
      <c r="L51" s="673"/>
      <c r="M51" s="673"/>
      <c r="N51" s="673"/>
      <c r="O51" s="673"/>
      <c r="P51" s="673"/>
      <c r="Q51" s="673"/>
      <c r="R51" s="673"/>
      <c r="S51" s="673"/>
      <c r="T51" s="673"/>
      <c r="U51" s="674"/>
    </row>
    <row r="52" spans="2:21" ht="31.5" customHeight="1">
      <c r="B52" s="688"/>
      <c r="C52" s="969" t="s">
        <v>665</v>
      </c>
      <c r="D52" s="969"/>
      <c r="E52" s="969"/>
      <c r="F52" s="969"/>
      <c r="G52" s="969"/>
      <c r="H52" s="969"/>
      <c r="I52" s="969"/>
      <c r="J52" s="969"/>
      <c r="K52" s="969"/>
      <c r="L52" s="969"/>
      <c r="M52" s="969"/>
      <c r="N52" s="969"/>
      <c r="O52" s="969"/>
      <c r="P52" s="969"/>
      <c r="Q52" s="969"/>
      <c r="R52" s="969"/>
      <c r="S52" s="969"/>
      <c r="T52" s="969"/>
      <c r="U52" s="974"/>
    </row>
    <row r="53" spans="2:21">
      <c r="B53" s="685"/>
      <c r="C53" s="677"/>
      <c r="D53" s="677"/>
      <c r="E53" s="677"/>
      <c r="F53" s="677"/>
      <c r="G53" s="677"/>
      <c r="H53" s="677"/>
      <c r="I53" s="677"/>
      <c r="J53" s="677"/>
      <c r="K53" s="677"/>
      <c r="L53" s="677"/>
      <c r="M53" s="677"/>
      <c r="N53" s="677"/>
      <c r="O53" s="677"/>
      <c r="P53" s="677"/>
      <c r="Q53" s="677"/>
      <c r="R53" s="677"/>
      <c r="S53" s="677"/>
      <c r="T53" s="677"/>
      <c r="U53" s="678"/>
    </row>
    <row r="54" spans="2:21" ht="48" customHeight="1">
      <c r="B54" s="670" t="s">
        <v>654</v>
      </c>
      <c r="C54" s="977" t="s">
        <v>655</v>
      </c>
      <c r="D54" s="977"/>
      <c r="E54" s="977"/>
      <c r="F54" s="977"/>
      <c r="G54" s="977"/>
      <c r="H54" s="977"/>
      <c r="I54" s="977"/>
      <c r="J54" s="977"/>
      <c r="K54" s="977"/>
      <c r="L54" s="977"/>
      <c r="M54" s="977"/>
      <c r="N54" s="977"/>
      <c r="O54" s="977"/>
      <c r="P54" s="977"/>
      <c r="Q54" s="977"/>
      <c r="R54" s="977"/>
      <c r="S54" s="977"/>
      <c r="T54" s="977"/>
      <c r="U54" s="978"/>
    </row>
    <row r="55" spans="2:21">
      <c r="B55" s="685"/>
      <c r="C55" s="677"/>
      <c r="D55" s="677"/>
      <c r="E55" s="677"/>
      <c r="F55" s="677"/>
      <c r="G55" s="677"/>
      <c r="H55" s="677"/>
      <c r="I55" s="677"/>
      <c r="J55" s="677"/>
      <c r="K55" s="677"/>
      <c r="L55" s="677"/>
      <c r="M55" s="677"/>
      <c r="N55" s="677"/>
      <c r="O55" s="677"/>
      <c r="P55" s="677"/>
      <c r="Q55" s="677"/>
      <c r="R55" s="677"/>
      <c r="S55" s="677"/>
      <c r="T55" s="677"/>
      <c r="U55" s="678"/>
    </row>
    <row r="56" spans="2:21" ht="34.5" customHeight="1">
      <c r="B56" s="670" t="s">
        <v>656</v>
      </c>
      <c r="C56" s="977" t="s">
        <v>657</v>
      </c>
      <c r="D56" s="977"/>
      <c r="E56" s="977"/>
      <c r="F56" s="977"/>
      <c r="G56" s="977"/>
      <c r="H56" s="977"/>
      <c r="I56" s="977"/>
      <c r="J56" s="977"/>
      <c r="K56" s="977"/>
      <c r="L56" s="977"/>
      <c r="M56" s="977"/>
      <c r="N56" s="977"/>
      <c r="O56" s="977"/>
      <c r="P56" s="977"/>
      <c r="Q56" s="977"/>
      <c r="R56" s="977"/>
      <c r="S56" s="977"/>
      <c r="T56" s="977"/>
      <c r="U56" s="978"/>
    </row>
    <row r="57" spans="2:21">
      <c r="B57" s="690"/>
      <c r="C57" s="677"/>
      <c r="D57" s="677"/>
      <c r="E57" s="677"/>
      <c r="F57" s="677"/>
      <c r="G57" s="677"/>
      <c r="H57" s="677"/>
      <c r="I57" s="677"/>
      <c r="J57" s="677"/>
      <c r="K57" s="677"/>
      <c r="L57" s="677"/>
      <c r="M57" s="677"/>
      <c r="N57" s="677"/>
      <c r="O57" s="677"/>
      <c r="P57" s="677"/>
      <c r="Q57" s="677"/>
      <c r="R57" s="677"/>
      <c r="S57" s="677"/>
      <c r="T57" s="677"/>
      <c r="U57" s="678"/>
    </row>
    <row r="58" spans="2:21" ht="30.75" customHeight="1">
      <c r="B58" s="679" t="s">
        <v>658</v>
      </c>
      <c r="C58" s="691" t="s">
        <v>659</v>
      </c>
      <c r="D58" s="692"/>
      <c r="E58" s="692"/>
      <c r="F58" s="692"/>
      <c r="G58" s="692"/>
      <c r="H58" s="692"/>
      <c r="I58" s="692"/>
      <c r="J58" s="692"/>
      <c r="K58" s="692"/>
      <c r="L58" s="692"/>
      <c r="M58" s="692"/>
      <c r="N58" s="692"/>
      <c r="O58" s="692"/>
      <c r="P58" s="692"/>
      <c r="Q58" s="692"/>
      <c r="R58" s="692"/>
      <c r="S58" s="692"/>
      <c r="T58" s="692"/>
      <c r="U58" s="693"/>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5"/>
  <cols>
    <col min="1" max="1" width="3" style="12" customWidth="1"/>
    <col min="2" max="2" width="61.453125" style="10" customWidth="1"/>
    <col min="3" max="3" width="58.453125" style="12" customWidth="1"/>
    <col min="4" max="4" width="62.453125" style="12" customWidth="1"/>
    <col min="5" max="5" width="42" style="12" customWidth="1"/>
    <col min="6" max="6" width="45.1796875" style="12" customWidth="1"/>
    <col min="7" max="7" width="9" style="16"/>
    <col min="8" max="10" width="9" style="12"/>
    <col min="11" max="11" width="26" style="12" customWidth="1"/>
    <col min="12" max="12" width="60" style="17" customWidth="1"/>
    <col min="13" max="13" width="14.453125" style="25" customWidth="1"/>
    <col min="14" max="14" width="29.453125" style="17" customWidth="1"/>
    <col min="15" max="16384" width="9" style="12"/>
  </cols>
  <sheetData>
    <row r="1" spans="2:20" ht="146.25" customHeight="1"/>
    <row r="3" spans="2:20" ht="25.5" customHeight="1">
      <c r="B3" s="980" t="s">
        <v>716</v>
      </c>
      <c r="C3" s="981"/>
      <c r="D3" s="981"/>
      <c r="E3" s="981"/>
      <c r="F3" s="982"/>
      <c r="G3" s="122"/>
    </row>
    <row r="4" spans="2:20" ht="16.5" customHeight="1">
      <c r="B4" s="983"/>
      <c r="C4" s="984"/>
      <c r="D4" s="984"/>
      <c r="E4" s="984"/>
      <c r="F4" s="985"/>
      <c r="G4" s="122"/>
    </row>
    <row r="5" spans="2:20" ht="71.25" customHeight="1">
      <c r="B5" s="983"/>
      <c r="C5" s="984"/>
      <c r="D5" s="984"/>
      <c r="E5" s="984"/>
      <c r="F5" s="985"/>
      <c r="G5" s="122"/>
    </row>
    <row r="6" spans="2:20" ht="21.75" customHeight="1">
      <c r="B6" s="986"/>
      <c r="C6" s="987"/>
      <c r="D6" s="987"/>
      <c r="E6" s="987"/>
      <c r="F6" s="988"/>
      <c r="G6" s="122"/>
    </row>
    <row r="8" spans="2:20" ht="20">
      <c r="B8" s="979" t="s">
        <v>480</v>
      </c>
      <c r="C8" s="979"/>
      <c r="D8" s="979"/>
      <c r="E8" s="979"/>
      <c r="F8" s="979"/>
      <c r="G8" s="97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c r="C13" s="124" t="s">
        <v>629</v>
      </c>
      <c r="G13" s="109"/>
      <c r="L13" s="33"/>
      <c r="M13" s="33"/>
      <c r="N13" s="33"/>
      <c r="O13" s="33"/>
      <c r="P13" s="33"/>
      <c r="Q13" s="68"/>
      <c r="S13" s="8"/>
      <c r="T13" s="8"/>
    </row>
    <row r="14" spans="2:20" s="9" customFormat="1" ht="26.25" customHeight="1" thickBot="1">
      <c r="B14" s="102"/>
      <c r="C14" s="172" t="s">
        <v>624</v>
      </c>
      <c r="G14" s="123"/>
      <c r="L14" s="33"/>
      <c r="M14" s="33"/>
      <c r="N14" s="33"/>
      <c r="O14" s="33"/>
      <c r="P14" s="33"/>
      <c r="Q14" s="68"/>
      <c r="S14" s="8"/>
      <c r="T14" s="8"/>
    </row>
    <row r="15" spans="2:20" s="9" customFormat="1" ht="26.25" customHeight="1" thickBot="1">
      <c r="B15" s="102"/>
      <c r="C15" s="172" t="s">
        <v>625</v>
      </c>
      <c r="G15" s="123"/>
      <c r="L15" s="33"/>
      <c r="M15" s="33"/>
      <c r="N15" s="33"/>
      <c r="O15" s="33"/>
      <c r="P15" s="33"/>
      <c r="Q15" s="68"/>
      <c r="S15" s="8"/>
      <c r="T15" s="8"/>
    </row>
    <row r="16" spans="2:20" s="9" customFormat="1" ht="26.25" customHeight="1" thickBot="1">
      <c r="B16" s="102"/>
      <c r="C16" s="172" t="s">
        <v>626</v>
      </c>
      <c r="G16" s="123"/>
      <c r="L16" s="33"/>
      <c r="M16" s="33"/>
      <c r="N16" s="33"/>
      <c r="O16" s="33"/>
      <c r="P16" s="33"/>
      <c r="Q16" s="68"/>
      <c r="S16" s="8"/>
      <c r="T16" s="8"/>
    </row>
    <row r="17" spans="2:20" s="9" customFormat="1" ht="26.25" customHeight="1" thickBot="1">
      <c r="B17" s="102"/>
      <c r="C17" s="124" t="s">
        <v>627</v>
      </c>
      <c r="G17" s="109"/>
      <c r="L17" s="33"/>
      <c r="M17" s="33"/>
      <c r="N17" s="33"/>
      <c r="O17" s="33"/>
      <c r="P17" s="33"/>
      <c r="Q17" s="68"/>
      <c r="S17" s="8"/>
      <c r="T17" s="8"/>
    </row>
    <row r="18" spans="2:20" s="9" customFormat="1" ht="26.25" customHeight="1" thickBot="1">
      <c r="B18" s="102"/>
      <c r="C18" s="124" t="s">
        <v>628</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539</v>
      </c>
      <c r="C20" s="243" t="s">
        <v>470</v>
      </c>
      <c r="D20" s="243" t="s">
        <v>446</v>
      </c>
      <c r="E20" s="243" t="s">
        <v>438</v>
      </c>
      <c r="F20" s="243" t="s">
        <v>552</v>
      </c>
      <c r="G20" s="40"/>
      <c r="M20" s="25"/>
      <c r="T20" s="25"/>
    </row>
    <row r="21" spans="2:20" s="103" customFormat="1" ht="50.5" customHeight="1">
      <c r="B21" s="611" t="s">
        <v>542</v>
      </c>
      <c r="C21" s="617" t="s">
        <v>436</v>
      </c>
      <c r="D21" s="620" t="s">
        <v>442</v>
      </c>
      <c r="E21" s="624" t="s">
        <v>591</v>
      </c>
      <c r="F21" s="620" t="s">
        <v>447</v>
      </c>
      <c r="G21" s="174"/>
      <c r="M21" s="609"/>
      <c r="T21" s="609"/>
    </row>
    <row r="22" spans="2:20" s="103" customFormat="1" ht="47.5" customHeight="1">
      <c r="B22" s="612" t="s">
        <v>457</v>
      </c>
      <c r="C22" s="618" t="s">
        <v>437</v>
      </c>
      <c r="D22" s="621" t="s">
        <v>443</v>
      </c>
      <c r="E22" s="625" t="s">
        <v>591</v>
      </c>
      <c r="F22" s="621" t="s">
        <v>447</v>
      </c>
      <c r="G22" s="174"/>
      <c r="M22" s="609"/>
      <c r="T22" s="609"/>
    </row>
    <row r="23" spans="2:20" s="103" customFormat="1" ht="45.5" customHeight="1">
      <c r="B23" s="612" t="s">
        <v>454</v>
      </c>
      <c r="C23" s="618" t="s">
        <v>437</v>
      </c>
      <c r="D23" s="621" t="s">
        <v>444</v>
      </c>
      <c r="E23" s="625" t="s">
        <v>591</v>
      </c>
      <c r="F23" s="621" t="s">
        <v>447</v>
      </c>
      <c r="G23" s="174"/>
      <c r="M23" s="609"/>
      <c r="T23" s="609"/>
    </row>
    <row r="24" spans="2:20" s="103" customFormat="1" ht="32.25" customHeight="1">
      <c r="B24" s="613" t="s">
        <v>455</v>
      </c>
      <c r="C24" s="618" t="s">
        <v>436</v>
      </c>
      <c r="D24" s="621" t="s">
        <v>445</v>
      </c>
      <c r="E24" s="626" t="s">
        <v>608</v>
      </c>
      <c r="F24" s="629"/>
      <c r="G24" s="174"/>
      <c r="M24" s="609"/>
      <c r="T24" s="609"/>
    </row>
    <row r="25" spans="2:20" s="103" customFormat="1" ht="30.75" customHeight="1">
      <c r="B25" s="614" t="s">
        <v>540</v>
      </c>
      <c r="C25" s="618" t="s">
        <v>436</v>
      </c>
      <c r="D25" s="621"/>
      <c r="E25" s="626"/>
      <c r="F25" s="629"/>
      <c r="G25" s="174"/>
      <c r="M25" s="609"/>
      <c r="T25" s="609"/>
    </row>
    <row r="26" spans="2:20" s="103" customFormat="1" ht="32.25" customHeight="1">
      <c r="B26" s="615" t="s">
        <v>541</v>
      </c>
      <c r="C26" s="618" t="s">
        <v>436</v>
      </c>
      <c r="D26" s="622" t="s">
        <v>537</v>
      </c>
      <c r="E26" s="626"/>
      <c r="F26" s="629"/>
      <c r="G26" s="174"/>
      <c r="M26" s="609"/>
      <c r="T26" s="609"/>
    </row>
    <row r="27" spans="2:20" s="103" customFormat="1" ht="27" customHeight="1">
      <c r="B27" s="613" t="s">
        <v>456</v>
      </c>
      <c r="C27" s="618" t="s">
        <v>439</v>
      </c>
      <c r="D27" s="621" t="s">
        <v>481</v>
      </c>
      <c r="E27" s="626" t="s">
        <v>458</v>
      </c>
      <c r="F27" s="629"/>
      <c r="G27" s="174"/>
      <c r="M27" s="609"/>
      <c r="T27" s="609"/>
    </row>
    <row r="28" spans="2:20" s="103" customFormat="1" ht="27" customHeight="1">
      <c r="B28" s="615" t="s">
        <v>451</v>
      </c>
      <c r="C28" s="618" t="s">
        <v>436</v>
      </c>
      <c r="D28" s="621"/>
      <c r="E28" s="626"/>
      <c r="F28" s="621" t="s">
        <v>407</v>
      </c>
      <c r="G28" s="174"/>
      <c r="M28" s="609"/>
      <c r="T28" s="609"/>
    </row>
    <row r="29" spans="2:20" s="103" customFormat="1" ht="32.25" customHeight="1">
      <c r="B29" s="613" t="s">
        <v>207</v>
      </c>
      <c r="C29" s="618" t="s">
        <v>441</v>
      </c>
      <c r="D29" s="621" t="s">
        <v>554</v>
      </c>
      <c r="E29" s="627"/>
      <c r="F29" s="621" t="s">
        <v>553</v>
      </c>
      <c r="G29" s="610"/>
      <c r="M29" s="609"/>
    </row>
    <row r="30" spans="2:20" s="103" customFormat="1" ht="27.75" customHeight="1">
      <c r="B30" s="616" t="s">
        <v>538</v>
      </c>
      <c r="C30" s="619" t="s">
        <v>440</v>
      </c>
      <c r="D30" s="623"/>
      <c r="E30" s="628"/>
      <c r="F30" s="623"/>
      <c r="G30" s="610"/>
      <c r="M30" s="609"/>
    </row>
    <row r="31" spans="2:20" s="103" customFormat="1" ht="23.25" customHeight="1">
      <c r="C31" s="175"/>
      <c r="D31" s="175"/>
      <c r="E31" s="175"/>
      <c r="G31" s="610"/>
      <c r="M31" s="609"/>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453125" style="12" customWidth="1"/>
    <col min="3" max="3" width="9" style="10"/>
    <col min="4" max="4" width="15" style="12" customWidth="1"/>
    <col min="5" max="5" width="11.453125" style="10" customWidth="1"/>
    <col min="6" max="6" width="24" style="12" customWidth="1"/>
    <col min="7" max="7" width="32" style="12" customWidth="1"/>
    <col min="8" max="8" width="14.453125" style="12" customWidth="1"/>
    <col min="9" max="16384" width="9" style="12"/>
  </cols>
  <sheetData>
    <row r="1" spans="1:8">
      <c r="A1" s="8" t="s">
        <v>410</v>
      </c>
      <c r="B1" s="8" t="s">
        <v>41</v>
      </c>
      <c r="C1" s="120" t="s">
        <v>234</v>
      </c>
      <c r="D1" s="8" t="s">
        <v>414</v>
      </c>
      <c r="E1" s="120" t="s">
        <v>449</v>
      </c>
      <c r="F1" s="120" t="s">
        <v>548</v>
      </c>
      <c r="G1" s="120" t="s">
        <v>574</v>
      </c>
      <c r="H1" s="120" t="s">
        <v>585</v>
      </c>
    </row>
    <row r="2" spans="1:8">
      <c r="A2" s="12" t="s">
        <v>29</v>
      </c>
      <c r="B2" s="12" t="s">
        <v>27</v>
      </c>
      <c r="C2" s="10">
        <v>2006</v>
      </c>
      <c r="D2" s="12" t="s">
        <v>415</v>
      </c>
      <c r="E2" s="10">
        <f>'2. LRAMVA Threshold'!D9</f>
        <v>2011</v>
      </c>
      <c r="F2" s="26" t="s">
        <v>170</v>
      </c>
      <c r="G2" s="12" t="s">
        <v>575</v>
      </c>
      <c r="H2" s="12" t="s">
        <v>593</v>
      </c>
    </row>
    <row r="3" spans="1:8">
      <c r="A3" s="12" t="s">
        <v>371</v>
      </c>
      <c r="B3" s="12" t="s">
        <v>27</v>
      </c>
      <c r="C3" s="10">
        <v>2007</v>
      </c>
      <c r="D3" s="12" t="s">
        <v>416</v>
      </c>
      <c r="E3" s="10">
        <f>'2. LRAMVA Threshold'!D24</f>
        <v>2016</v>
      </c>
      <c r="F3" s="12" t="s">
        <v>549</v>
      </c>
      <c r="G3" s="12" t="s">
        <v>576</v>
      </c>
      <c r="H3" s="12" t="s">
        <v>586</v>
      </c>
    </row>
    <row r="4" spans="1:8">
      <c r="A4" s="12" t="s">
        <v>372</v>
      </c>
      <c r="B4" s="12" t="s">
        <v>28</v>
      </c>
      <c r="C4" s="10">
        <v>2008</v>
      </c>
      <c r="D4" s="12" t="s">
        <v>417</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557</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28" zoomScale="80" zoomScaleNormal="80" workbookViewId="0">
      <selection activeCell="E29" sqref="E29:G37"/>
    </sheetView>
  </sheetViews>
  <sheetFormatPr defaultColWidth="9" defaultRowHeight="15.5"/>
  <cols>
    <col min="1" max="1" width="2.453125" style="9" customWidth="1"/>
    <col min="2" max="2" width="33.453125" style="9" customWidth="1"/>
    <col min="3" max="4" width="29.453125" style="9" customWidth="1"/>
    <col min="5" max="5" width="24.453125" style="17" customWidth="1"/>
    <col min="6" max="6" width="34.453125" style="9" customWidth="1"/>
    <col min="7" max="7" width="27.453125" style="9" customWidth="1"/>
    <col min="8" max="8" width="29" style="9" customWidth="1"/>
    <col min="9" max="9" width="23" style="9" customWidth="1"/>
    <col min="10" max="10" width="22" style="9" customWidth="1"/>
    <col min="11" max="11" width="19.453125" style="9" customWidth="1"/>
    <col min="12" max="12" width="21.453125" style="9" customWidth="1"/>
    <col min="13" max="14" width="24" style="9" customWidth="1"/>
    <col min="15" max="15" width="21.453125" style="9" customWidth="1"/>
    <col min="16" max="16" width="22" style="9" customWidth="1"/>
    <col min="17" max="17" width="16.453125" style="9" customWidth="1"/>
    <col min="18" max="18" width="15.453125" style="9" customWidth="1"/>
    <col min="19" max="19" width="17" style="9" customWidth="1"/>
    <col min="20" max="20" width="13.453125" style="8" customWidth="1"/>
    <col min="21" max="21" width="6.36328125" style="8" customWidth="1"/>
    <col min="22" max="22" width="13.453125" style="9" customWidth="1"/>
    <col min="23" max="23" width="15.36328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33" t="s">
        <v>550</v>
      </c>
      <c r="D6" s="17"/>
      <c r="E6" s="9"/>
      <c r="T6" s="9"/>
      <c r="V6" s="8"/>
    </row>
    <row r="7" spans="2:22" ht="21" customHeight="1">
      <c r="B7" s="502"/>
      <c r="C7" s="17"/>
      <c r="D7" s="17"/>
      <c r="E7" s="9"/>
      <c r="T7" s="9"/>
      <c r="V7" s="8"/>
    </row>
    <row r="8" spans="2:22" ht="24.75" customHeight="1">
      <c r="B8" s="117" t="s">
        <v>239</v>
      </c>
      <c r="C8" s="189" t="s">
        <v>739</v>
      </c>
      <c r="D8" s="565"/>
      <c r="E8" s="9"/>
      <c r="T8" s="9"/>
      <c r="V8" s="8"/>
    </row>
    <row r="9" spans="2:22" ht="41.25" customHeight="1">
      <c r="B9" s="515" t="s">
        <v>519</v>
      </c>
      <c r="C9" s="511"/>
      <c r="D9" s="509"/>
      <c r="E9" s="509"/>
      <c r="F9" s="509"/>
      <c r="G9" s="509"/>
      <c r="H9" s="509"/>
      <c r="I9" s="509"/>
      <c r="J9" s="510"/>
      <c r="K9" s="510"/>
      <c r="L9" s="510"/>
      <c r="M9" s="18"/>
      <c r="T9" s="9"/>
      <c r="V9" s="8"/>
    </row>
    <row r="10" spans="2:22" ht="10.5" customHeight="1">
      <c r="B10" s="515"/>
      <c r="C10" s="511"/>
      <c r="D10" s="509"/>
      <c r="E10" s="509"/>
      <c r="F10" s="509"/>
      <c r="G10" s="509"/>
      <c r="H10" s="509"/>
      <c r="I10" s="509"/>
      <c r="J10" s="510"/>
      <c r="K10" s="510"/>
      <c r="L10" s="510"/>
      <c r="M10" s="18"/>
      <c r="T10" s="9"/>
      <c r="V10" s="8"/>
    </row>
    <row r="11" spans="2:22" s="513" customFormat="1" ht="26.25" customHeight="1">
      <c r="B11" s="532" t="s">
        <v>555</v>
      </c>
      <c r="C11" s="531"/>
      <c r="D11" s="531"/>
      <c r="E11" s="531"/>
      <c r="F11" s="531"/>
      <c r="G11" s="531"/>
      <c r="H11" s="531"/>
      <c r="T11" s="514"/>
      <c r="U11" s="514"/>
    </row>
    <row r="12" spans="2:22" s="32" customFormat="1" ht="18.75" customHeight="1">
      <c r="B12" s="508"/>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06" t="s">
        <v>737</v>
      </c>
      <c r="E14" s="130"/>
      <c r="F14" s="124" t="s">
        <v>547</v>
      </c>
      <c r="H14" s="506" t="s">
        <v>740</v>
      </c>
      <c r="J14" s="124" t="s">
        <v>514</v>
      </c>
      <c r="L14" s="132"/>
      <c r="N14" s="103"/>
      <c r="Q14" s="99"/>
      <c r="R14" s="96"/>
    </row>
    <row r="15" spans="2:22" ht="26.25" customHeight="1" thickBot="1">
      <c r="B15" s="124" t="s">
        <v>423</v>
      </c>
      <c r="C15" s="106"/>
      <c r="D15" s="506" t="s">
        <v>738</v>
      </c>
      <c r="F15" s="124" t="s">
        <v>413</v>
      </c>
      <c r="G15" s="127"/>
      <c r="H15" s="506" t="s">
        <v>741</v>
      </c>
      <c r="I15" s="17"/>
      <c r="J15" s="124" t="s">
        <v>515</v>
      </c>
      <c r="L15" s="132"/>
      <c r="M15" s="103"/>
      <c r="Q15" s="108"/>
      <c r="R15" s="96"/>
    </row>
    <row r="16" spans="2:22" ht="28.5" customHeight="1" thickBot="1">
      <c r="B16" s="124" t="s">
        <v>453</v>
      </c>
      <c r="C16" s="106"/>
      <c r="D16" s="507">
        <v>2018</v>
      </c>
      <c r="E16" s="103"/>
      <c r="F16" s="124" t="s">
        <v>433</v>
      </c>
      <c r="G16" s="125"/>
      <c r="H16" s="507" t="s">
        <v>742</v>
      </c>
      <c r="I16" s="103"/>
      <c r="K16" s="195"/>
      <c r="L16" s="195"/>
      <c r="M16" s="195"/>
      <c r="N16" s="195"/>
      <c r="Q16" s="115"/>
      <c r="R16" s="96"/>
    </row>
    <row r="17" spans="1:21" ht="29.25" customHeight="1">
      <c r="B17" s="124" t="s">
        <v>420</v>
      </c>
      <c r="C17" s="106"/>
      <c r="D17" s="697">
        <v>419723</v>
      </c>
      <c r="E17" s="121"/>
      <c r="F17" s="704" t="s">
        <v>669</v>
      </c>
      <c r="G17" s="195"/>
      <c r="H17" s="698">
        <v>1</v>
      </c>
      <c r="I17" s="17"/>
      <c r="M17" s="195"/>
      <c r="N17" s="195"/>
      <c r="P17" s="99"/>
      <c r="Q17" s="99"/>
      <c r="R17" s="96"/>
    </row>
    <row r="18" spans="1:21" s="28" customFormat="1" ht="29.25" customHeight="1">
      <c r="B18" s="124"/>
      <c r="C18" s="699"/>
      <c r="D18" s="696"/>
      <c r="E18" s="700"/>
      <c r="F18" s="695"/>
      <c r="G18" s="701"/>
      <c r="H18" s="702"/>
      <c r="I18" s="163"/>
      <c r="M18" s="701"/>
      <c r="N18" s="701"/>
      <c r="P18" s="701"/>
      <c r="Q18" s="701"/>
      <c r="R18" s="703"/>
      <c r="T18" s="37"/>
      <c r="U18" s="37"/>
    </row>
    <row r="19" spans="1:21" ht="27.75" customHeight="1" thickBot="1">
      <c r="E19" s="9"/>
      <c r="F19" s="124" t="s">
        <v>434</v>
      </c>
      <c r="G19" s="567" t="s">
        <v>363</v>
      </c>
      <c r="H19" s="242">
        <f>SUM(R54,R57,R60,R63,R66,R69,R72,R75,R78,R81)</f>
        <v>1041263.6025037193</v>
      </c>
      <c r="I19" s="17"/>
      <c r="J19" s="115"/>
      <c r="K19" s="115"/>
      <c r="L19" s="115"/>
      <c r="M19" s="115"/>
      <c r="N19" s="115"/>
      <c r="P19" s="115"/>
      <c r="Q19" s="115"/>
      <c r="R19" s="96"/>
    </row>
    <row r="20" spans="1:21" ht="27.75" customHeight="1" thickBot="1">
      <c r="E20" s="9"/>
      <c r="F20" s="124" t="s">
        <v>435</v>
      </c>
      <c r="G20" s="567" t="s">
        <v>364</v>
      </c>
      <c r="H20" s="131">
        <f>-SUM(R55,R58,R61,R64,R67,R70,R73,R76,R79,R82)</f>
        <v>272101.69889999996</v>
      </c>
      <c r="I20" s="17"/>
      <c r="J20" s="115"/>
      <c r="P20" s="115"/>
      <c r="Q20" s="115"/>
      <c r="R20" s="96"/>
    </row>
    <row r="21" spans="1:21" ht="27.75" customHeight="1" thickBot="1">
      <c r="C21" s="32"/>
      <c r="D21" s="32"/>
      <c r="E21" s="32"/>
      <c r="F21" s="124" t="s">
        <v>408</v>
      </c>
      <c r="G21" s="567" t="s">
        <v>365</v>
      </c>
      <c r="H21" s="188">
        <f>R84</f>
        <v>14771.563314836447</v>
      </c>
      <c r="I21" s="103"/>
      <c r="P21" s="115"/>
      <c r="Q21" s="115"/>
      <c r="R21" s="96"/>
    </row>
    <row r="22" spans="1:21" ht="27.75" customHeight="1">
      <c r="C22" s="32"/>
      <c r="D22" s="32"/>
      <c r="E22" s="32"/>
      <c r="F22" s="124" t="s">
        <v>509</v>
      </c>
      <c r="G22" s="567" t="s">
        <v>448</v>
      </c>
      <c r="H22" s="188">
        <f>H19-H20+H21</f>
        <v>783933.46691855579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991" t="s">
        <v>676</v>
      </c>
      <c r="C26" s="991"/>
      <c r="D26" s="991"/>
      <c r="E26" s="991"/>
      <c r="F26" s="991"/>
      <c r="G26" s="991"/>
    </row>
    <row r="27" spans="1:21" ht="14.25" customHeight="1">
      <c r="A27" s="28"/>
      <c r="B27" s="512"/>
      <c r="C27" s="512"/>
      <c r="D27" s="503"/>
      <c r="E27" s="503"/>
      <c r="F27" s="503"/>
      <c r="G27" s="512"/>
    </row>
    <row r="28" spans="1:21" s="17" customFormat="1" ht="27" customHeight="1">
      <c r="B28" s="992" t="s">
        <v>506</v>
      </c>
      <c r="C28" s="993"/>
      <c r="D28" s="133" t="s">
        <v>41</v>
      </c>
      <c r="E28" s="134" t="s">
        <v>667</v>
      </c>
      <c r="F28" s="134" t="s">
        <v>408</v>
      </c>
      <c r="G28" s="135" t="s">
        <v>409</v>
      </c>
      <c r="T28" s="136"/>
      <c r="U28" s="136"/>
    </row>
    <row r="29" spans="1:21" ht="20.25" customHeight="1">
      <c r="B29" s="989" t="s">
        <v>743</v>
      </c>
      <c r="C29" s="990"/>
      <c r="D29" s="602" t="s">
        <v>27</v>
      </c>
      <c r="E29" s="138">
        <f>SUM(D54:D82)</f>
        <v>10570.415039838575</v>
      </c>
      <c r="F29" s="139">
        <f>D84</f>
        <v>331.88901055293144</v>
      </c>
      <c r="G29" s="138">
        <f>E29+F29</f>
        <v>10902.304050391507</v>
      </c>
    </row>
    <row r="30" spans="1:21" ht="20.25" customHeight="1">
      <c r="B30" s="989" t="s">
        <v>744</v>
      </c>
      <c r="C30" s="990"/>
      <c r="D30" s="602" t="s">
        <v>27</v>
      </c>
      <c r="E30" s="140">
        <f>SUM(E54:E82)</f>
        <v>90132.33129958497</v>
      </c>
      <c r="F30" s="141">
        <f>E84</f>
        <v>1738.2810065717547</v>
      </c>
      <c r="G30" s="140">
        <f>E30+F30</f>
        <v>91870.61230615672</v>
      </c>
    </row>
    <row r="31" spans="1:21" ht="20.25" customHeight="1">
      <c r="B31" s="989" t="s">
        <v>745</v>
      </c>
      <c r="C31" s="990"/>
      <c r="D31" s="602" t="s">
        <v>28</v>
      </c>
      <c r="E31" s="140">
        <f>SUM(F54:F82)</f>
        <v>522559.70643596537</v>
      </c>
      <c r="F31" s="141">
        <f>F84</f>
        <v>10027.718887494862</v>
      </c>
      <c r="G31" s="140">
        <f>E31+F31</f>
        <v>532587.42532346025</v>
      </c>
    </row>
    <row r="32" spans="1:21" ht="20.25" customHeight="1">
      <c r="B32" s="989" t="s">
        <v>746</v>
      </c>
      <c r="C32" s="990"/>
      <c r="D32" s="602" t="s">
        <v>28</v>
      </c>
      <c r="E32" s="140">
        <f>SUM(G54:G82)</f>
        <v>8901.7735904679812</v>
      </c>
      <c r="F32" s="141">
        <f>G84</f>
        <v>171.29211339938661</v>
      </c>
      <c r="G32" s="140">
        <f>E32+F32</f>
        <v>9073.0657038673671</v>
      </c>
    </row>
    <row r="33" spans="2:22" ht="20.25" customHeight="1">
      <c r="B33" s="989" t="s">
        <v>747</v>
      </c>
      <c r="C33" s="990"/>
      <c r="D33" s="602" t="s">
        <v>28</v>
      </c>
      <c r="E33" s="140">
        <f>SUM(H54:H82)</f>
        <v>20471.211613202315</v>
      </c>
      <c r="F33" s="141">
        <f>H84</f>
        <v>392.38179351111881</v>
      </c>
      <c r="G33" s="140">
        <f>E33+F33</f>
        <v>20863.593406713433</v>
      </c>
    </row>
    <row r="34" spans="2:22" ht="20.25" customHeight="1">
      <c r="B34" s="989" t="s">
        <v>748</v>
      </c>
      <c r="C34" s="990"/>
      <c r="D34" s="602" t="s">
        <v>27</v>
      </c>
      <c r="E34" s="140">
        <f>SUM(I54:I82)</f>
        <v>0</v>
      </c>
      <c r="F34" s="141">
        <f>I84</f>
        <v>0</v>
      </c>
      <c r="G34" s="140">
        <f t="shared" ref="G34" si="0">E34+F34</f>
        <v>0</v>
      </c>
    </row>
    <row r="35" spans="2:22" ht="20.25" customHeight="1">
      <c r="B35" s="989" t="s">
        <v>749</v>
      </c>
      <c r="C35" s="990"/>
      <c r="D35" s="602" t="s">
        <v>27</v>
      </c>
      <c r="E35" s="140">
        <f>SUM(J54:J82)</f>
        <v>46642.931535306307</v>
      </c>
      <c r="F35" s="141">
        <f>J84</f>
        <v>844.99186659329621</v>
      </c>
      <c r="G35" s="140">
        <f>E35+F35</f>
        <v>47487.923401899599</v>
      </c>
    </row>
    <row r="36" spans="2:22" ht="20.25" customHeight="1">
      <c r="B36" s="989" t="s">
        <v>750</v>
      </c>
      <c r="C36" s="990"/>
      <c r="D36" s="602" t="s">
        <v>28</v>
      </c>
      <c r="E36" s="140">
        <f>SUM(K54:K82)</f>
        <v>69737.290589353899</v>
      </c>
      <c r="F36" s="141">
        <f>K84</f>
        <v>1262.3625294803896</v>
      </c>
      <c r="G36" s="140">
        <f t="shared" ref="G36:G39" si="1">E36+F36</f>
        <v>70999.653118834292</v>
      </c>
    </row>
    <row r="37" spans="2:22" ht="20.25" customHeight="1">
      <c r="B37" s="989" t="s">
        <v>751</v>
      </c>
      <c r="C37" s="990"/>
      <c r="D37" s="602" t="s">
        <v>28</v>
      </c>
      <c r="E37" s="140">
        <f>SUM(L54:L82)</f>
        <v>146.24350000000004</v>
      </c>
      <c r="F37" s="141">
        <f>L84</f>
        <v>2.6461072327083337</v>
      </c>
      <c r="G37" s="140">
        <f t="shared" si="1"/>
        <v>148.88960723270839</v>
      </c>
    </row>
    <row r="38" spans="2:22" ht="20.25" customHeight="1">
      <c r="B38" s="989" t="s">
        <v>752</v>
      </c>
      <c r="C38" s="990"/>
      <c r="D38" s="602" t="s">
        <v>27</v>
      </c>
      <c r="E38" s="140">
        <f>SUM(M54:M82)</f>
        <v>0</v>
      </c>
      <c r="F38" s="141">
        <f>M84</f>
        <v>0</v>
      </c>
      <c r="G38" s="140">
        <f t="shared" si="1"/>
        <v>0</v>
      </c>
    </row>
    <row r="39" spans="2:22" ht="20.25" customHeight="1">
      <c r="B39" s="994"/>
      <c r="C39" s="995"/>
      <c r="D39" s="602"/>
      <c r="E39" s="140">
        <f>SUM(N54:N82)</f>
        <v>0</v>
      </c>
      <c r="F39" s="141">
        <f>N84</f>
        <v>0</v>
      </c>
      <c r="G39" s="140">
        <f t="shared" si="1"/>
        <v>0</v>
      </c>
    </row>
    <row r="40" spans="2:22" ht="20.25" customHeight="1">
      <c r="B40" s="994"/>
      <c r="C40" s="995"/>
      <c r="D40" s="602"/>
      <c r="E40" s="140">
        <f>SUM(O54:O82)</f>
        <v>0</v>
      </c>
      <c r="F40" s="141">
        <f>O84</f>
        <v>0</v>
      </c>
      <c r="G40" s="140">
        <f>E40+F40</f>
        <v>0</v>
      </c>
    </row>
    <row r="41" spans="2:22" ht="20.25" customHeight="1">
      <c r="B41" s="994"/>
      <c r="C41" s="995"/>
      <c r="D41" s="602"/>
      <c r="E41" s="140">
        <f>SUM(P54:P82)</f>
        <v>0</v>
      </c>
      <c r="F41" s="141">
        <f>P84</f>
        <v>0</v>
      </c>
      <c r="G41" s="140">
        <f>E41+F41</f>
        <v>0</v>
      </c>
    </row>
    <row r="42" spans="2:22" ht="20.25" customHeight="1">
      <c r="B42" s="994"/>
      <c r="C42" s="995"/>
      <c r="D42" s="603"/>
      <c r="E42" s="142">
        <f>SUM(Q54:Q82)</f>
        <v>0</v>
      </c>
      <c r="F42" s="143">
        <f>Q84</f>
        <v>0</v>
      </c>
      <c r="G42" s="142">
        <f>E42+F42</f>
        <v>0</v>
      </c>
    </row>
    <row r="43" spans="2:22" s="8" customFormat="1" ht="21" customHeight="1">
      <c r="B43" s="996" t="s">
        <v>26</v>
      </c>
      <c r="C43" s="997"/>
      <c r="D43" s="137"/>
      <c r="E43" s="144">
        <f>SUM(E29:E42)</f>
        <v>769161.90360371943</v>
      </c>
      <c r="F43" s="144">
        <f>SUM(F29:F42)</f>
        <v>14771.563314836447</v>
      </c>
      <c r="G43" s="144">
        <f>SUM(G29:G42)</f>
        <v>783933.4669185559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61"/>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91" t="s">
        <v>611</v>
      </c>
      <c r="C48" s="991"/>
      <c r="D48" s="991"/>
      <c r="E48" s="991"/>
      <c r="F48" s="991"/>
      <c r="G48" s="991"/>
      <c r="H48" s="991"/>
      <c r="I48" s="991"/>
      <c r="J48" s="991"/>
      <c r="K48" s="991"/>
      <c r="L48" s="991"/>
      <c r="M48" s="581"/>
      <c r="N48" s="105"/>
      <c r="O48" s="105"/>
      <c r="P48" s="105"/>
      <c r="Q48" s="105"/>
      <c r="R48" s="105"/>
      <c r="T48" s="37"/>
      <c r="U48" s="19"/>
      <c r="V48" s="38"/>
    </row>
    <row r="49" spans="2:22" s="28" customFormat="1" ht="41" customHeight="1">
      <c r="B49" s="991" t="s">
        <v>561</v>
      </c>
      <c r="C49" s="991"/>
      <c r="D49" s="991"/>
      <c r="E49" s="991"/>
      <c r="F49" s="991"/>
      <c r="G49" s="991"/>
      <c r="H49" s="991"/>
      <c r="I49" s="991"/>
      <c r="J49" s="991"/>
      <c r="K49" s="991"/>
      <c r="L49" s="991"/>
      <c r="M49" s="581"/>
      <c r="N49" s="105"/>
      <c r="O49" s="105"/>
      <c r="P49" s="105"/>
      <c r="Q49" s="105"/>
      <c r="R49" s="105"/>
      <c r="T49" s="37"/>
      <c r="U49" s="19"/>
      <c r="V49" s="38"/>
    </row>
    <row r="50" spans="2:22" s="28" customFormat="1" ht="18" customHeight="1">
      <c r="B50" s="991" t="s">
        <v>675</v>
      </c>
      <c r="C50" s="991"/>
      <c r="D50" s="991"/>
      <c r="E50" s="991"/>
      <c r="F50" s="991"/>
      <c r="G50" s="991"/>
      <c r="H50" s="991"/>
      <c r="I50" s="991"/>
      <c r="J50" s="991"/>
      <c r="K50" s="991"/>
      <c r="L50" s="991"/>
      <c r="M50" s="581"/>
      <c r="N50" s="105"/>
      <c r="O50" s="105"/>
      <c r="P50" s="105"/>
      <c r="Q50" s="105"/>
      <c r="R50" s="105"/>
      <c r="T50" s="37"/>
      <c r="U50" s="19"/>
      <c r="V50" s="38"/>
    </row>
    <row r="51" spans="2:22" ht="15" customHeight="1">
      <c r="B51" s="577"/>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Main - Residential</v>
      </c>
      <c r="E52" s="135" t="str">
        <f>IF($B30&lt;&gt;"",$B30,"")</f>
        <v>Main - GS&lt;50 kW</v>
      </c>
      <c r="F52" s="135" t="str">
        <f>IF($B31&lt;&gt;"",$B31,"")</f>
        <v>Main - GS 50 to 4,999 kW</v>
      </c>
      <c r="G52" s="135" t="str">
        <f>IF($B32&lt;&gt;"",$B32,"")</f>
        <v>Main - Large Use</v>
      </c>
      <c r="H52" s="135" t="str">
        <f>IF($B33&lt;&gt;"",$B33,"")</f>
        <v>Main - Streetlighting</v>
      </c>
      <c r="I52" s="135" t="str">
        <f>IF($B34&lt;&gt;"",$B34,"")</f>
        <v>STEI - Residential</v>
      </c>
      <c r="J52" s="135" t="str">
        <f>IF($B35&lt;&gt;"",$B35,"")</f>
        <v>STEI - GS&lt;50 kW</v>
      </c>
      <c r="K52" s="135" t="str">
        <f>IF($B36&lt;&gt;"",$B36,"")</f>
        <v>STEI - GS 50 to 4,999 kW</v>
      </c>
      <c r="L52" s="135" t="str">
        <f>IF($B37&lt;&gt;"",$B37,"")</f>
        <v>STEI - Street Lighting</v>
      </c>
      <c r="M52" s="135" t="str">
        <f>IF($B38&lt;&gt;"",$B38,"")</f>
        <v>STEI - Sentinel</v>
      </c>
      <c r="N52" s="135" t="str">
        <f>IF($B39&lt;&gt;"",$B39,"")</f>
        <v/>
      </c>
      <c r="O52" s="135" t="str">
        <f>IF($B40&lt;&gt;"",$B40,"")</f>
        <v/>
      </c>
      <c r="P52" s="135" t="str">
        <f>IF($B41&lt;&gt;"",$B41,"")</f>
        <v/>
      </c>
      <c r="Q52" s="135" t="str">
        <f>IF($B42&lt;&gt;"",$B42,"")</f>
        <v/>
      </c>
      <c r="R52" s="243" t="s">
        <v>26</v>
      </c>
      <c r="T52" s="136"/>
      <c r="U52" s="145"/>
    </row>
    <row r="53" spans="2:22" s="146" customFormat="1" ht="15.75" customHeight="1">
      <c r="B53" s="539"/>
      <c r="C53" s="540"/>
      <c r="D53" s="540" t="str">
        <f>D29</f>
        <v>kWh</v>
      </c>
      <c r="E53" s="540" t="str">
        <f>D30</f>
        <v>kWh</v>
      </c>
      <c r="F53" s="540" t="str">
        <f>D31</f>
        <v>kW</v>
      </c>
      <c r="G53" s="540" t="str">
        <f>D32</f>
        <v>kW</v>
      </c>
      <c r="H53" s="540" t="str">
        <f>D33</f>
        <v>kW</v>
      </c>
      <c r="I53" s="540" t="str">
        <f>D34</f>
        <v>kWh</v>
      </c>
      <c r="J53" s="540" t="str">
        <f>D35</f>
        <v>kWh</v>
      </c>
      <c r="K53" s="540" t="str">
        <f>D36</f>
        <v>kW</v>
      </c>
      <c r="L53" s="540" t="str">
        <f>D37</f>
        <v>kW</v>
      </c>
      <c r="M53" s="540" t="str">
        <f>D38</f>
        <v>kWh</v>
      </c>
      <c r="N53" s="540">
        <f>D39</f>
        <v>0</v>
      </c>
      <c r="O53" s="540">
        <f>D40</f>
        <v>0</v>
      </c>
      <c r="P53" s="540">
        <f>D41</f>
        <v>0</v>
      </c>
      <c r="Q53" s="540">
        <f>D42</f>
        <v>0</v>
      </c>
      <c r="R53" s="541"/>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589" t="s">
        <v>67</v>
      </c>
      <c r="C56" s="585"/>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589" t="s">
        <v>67</v>
      </c>
      <c r="C59" s="585"/>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589" t="s">
        <v>67</v>
      </c>
      <c r="C62" s="585"/>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589" t="s">
        <v>67</v>
      </c>
      <c r="C65" s="585"/>
      <c r="D65" s="160"/>
      <c r="E65" s="160"/>
      <c r="F65" s="160"/>
      <c r="G65" s="160"/>
      <c r="H65" s="160"/>
      <c r="I65" s="160"/>
      <c r="J65" s="160"/>
      <c r="K65" s="161"/>
      <c r="L65" s="161"/>
      <c r="M65" s="161"/>
      <c r="N65" s="161"/>
      <c r="O65" s="161"/>
      <c r="P65" s="161"/>
      <c r="Q65" s="161"/>
      <c r="R65" s="162"/>
      <c r="U65" s="159"/>
      <c r="V65" s="153"/>
    </row>
    <row r="66" spans="2:22" s="163" customFormat="1">
      <c r="B66" s="154" t="s">
        <v>94</v>
      </c>
      <c r="C66" s="500"/>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589" t="s">
        <v>67</v>
      </c>
      <c r="C68" s="585"/>
      <c r="D68" s="160"/>
      <c r="E68" s="160"/>
      <c r="F68" s="160"/>
      <c r="G68" s="160"/>
      <c r="H68" s="160"/>
      <c r="I68" s="160"/>
      <c r="J68" s="160"/>
      <c r="K68" s="161"/>
      <c r="L68" s="161"/>
      <c r="M68" s="161"/>
      <c r="N68" s="161"/>
      <c r="O68" s="161"/>
      <c r="P68" s="161"/>
      <c r="Q68" s="161"/>
      <c r="R68" s="162"/>
      <c r="U68" s="159"/>
      <c r="V68" s="153"/>
    </row>
    <row r="69" spans="2:22" s="163" customFormat="1">
      <c r="B69" s="154" t="s">
        <v>225</v>
      </c>
      <c r="C69" s="500"/>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589" t="s">
        <v>67</v>
      </c>
      <c r="C71" s="585"/>
      <c r="D71" s="160"/>
      <c r="E71" s="160"/>
      <c r="F71" s="160"/>
      <c r="G71" s="160"/>
      <c r="H71" s="160"/>
      <c r="I71" s="160"/>
      <c r="J71" s="160"/>
      <c r="K71" s="161"/>
      <c r="L71" s="161"/>
      <c r="M71" s="161"/>
      <c r="N71" s="161"/>
      <c r="O71" s="161"/>
      <c r="P71" s="161"/>
      <c r="Q71" s="161"/>
      <c r="R71" s="162"/>
      <c r="U71" s="159"/>
      <c r="V71" s="153"/>
    </row>
    <row r="72" spans="2:22" s="163" customFormat="1">
      <c r="B72" s="154" t="s">
        <v>227</v>
      </c>
      <c r="C72" s="500"/>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589" t="s">
        <v>67</v>
      </c>
      <c r="C74" s="585"/>
      <c r="D74" s="160"/>
      <c r="E74" s="160"/>
      <c r="F74" s="160"/>
      <c r="G74" s="160"/>
      <c r="H74" s="160"/>
      <c r="I74" s="160"/>
      <c r="J74" s="160"/>
      <c r="K74" s="161"/>
      <c r="L74" s="161"/>
      <c r="M74" s="161"/>
      <c r="N74" s="161"/>
      <c r="O74" s="161"/>
      <c r="P74" s="161"/>
      <c r="Q74" s="161"/>
      <c r="R74" s="162"/>
      <c r="U74" s="159"/>
      <c r="V74" s="153"/>
    </row>
    <row r="75" spans="2:22" s="163" customFormat="1">
      <c r="B75" s="154" t="s">
        <v>229</v>
      </c>
      <c r="C75" s="500"/>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589" t="s">
        <v>67</v>
      </c>
      <c r="C77" s="585"/>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13032.954539838576</v>
      </c>
      <c r="E78" s="156">
        <f>'5.  2015-2020 LRAM'!Z940</f>
        <v>90474.684163686397</v>
      </c>
      <c r="F78" s="156">
        <f>'5.  2015-2020 LRAM'!AA940</f>
        <v>319521.0858792066</v>
      </c>
      <c r="G78" s="156">
        <f>'5.  2015-2020 LRAM'!AB940</f>
        <v>4951.5621443465961</v>
      </c>
      <c r="H78" s="156">
        <f>'5.  2015-2020 LRAM'!AC940</f>
        <v>12592.672490904562</v>
      </c>
      <c r="I78" s="156">
        <f>'5.  2015-2020 LRAM'!AD940</f>
        <v>0</v>
      </c>
      <c r="J78" s="156">
        <f>'5.  2015-2020 LRAM'!AE940</f>
        <v>32981.307503145152</v>
      </c>
      <c r="K78" s="156">
        <f>'5.  2015-2020 LRAM'!AF940</f>
        <v>50319.793375203531</v>
      </c>
      <c r="L78" s="156">
        <f>'5.  2015-2020 LRAM'!AG940</f>
        <v>77.047200000000004</v>
      </c>
      <c r="M78" s="156">
        <f>'5.  2015-2020 LRAM'!AH940</f>
        <v>0</v>
      </c>
      <c r="N78" s="156">
        <f>'5.  2015-2020 LRAM'!AI940</f>
        <v>0</v>
      </c>
      <c r="O78" s="156">
        <f>'5.  2015-2020 LRAM'!AJ940</f>
        <v>0</v>
      </c>
      <c r="P78" s="156">
        <f>'5.  2015-2020 LRAM'!AK940</f>
        <v>0</v>
      </c>
      <c r="Q78" s="156">
        <f>'5.  2015-2020 LRAM'!AL940</f>
        <v>0</v>
      </c>
      <c r="R78" s="157">
        <f>SUM(D78:Q78)</f>
        <v>523951.10729633138</v>
      </c>
      <c r="U78" s="152"/>
      <c r="V78" s="153"/>
    </row>
    <row r="79" spans="2:22" s="163" customFormat="1">
      <c r="B79" s="154" t="s">
        <v>230</v>
      </c>
      <c r="C79" s="155"/>
      <c r="D79" s="156">
        <f>-'5.  2015-2020 LRAM'!Y941</f>
        <v>-2462.5394999999999</v>
      </c>
      <c r="E79" s="156">
        <f>-'5.  2015-2020 LRAM'!Z941</f>
        <v>-45344.8848</v>
      </c>
      <c r="F79" s="156">
        <f>-'5.  2015-2020 LRAM'!AA941</f>
        <v>-59945.944000000003</v>
      </c>
      <c r="G79" s="156">
        <f>-'5.  2015-2020 LRAM'!AB941</f>
        <v>-510.31890000000004</v>
      </c>
      <c r="H79" s="156">
        <f>-'5.  2015-2020 LRAM'!AC941</f>
        <v>-2442.5162999999998</v>
      </c>
      <c r="I79" s="156">
        <f>-'5.  2015-2020 LRAM'!AD941</f>
        <v>0</v>
      </c>
      <c r="J79" s="156">
        <f>-'5.  2015-2020 LRAM'!AE941</f>
        <v>-9832.8598000000002</v>
      </c>
      <c r="K79" s="156">
        <f>-'5.  2015-2020 LRAM'!AF941</f>
        <v>-15754.573900000001</v>
      </c>
      <c r="L79" s="156">
        <f>-'5.  2015-2020 LRAM'!AG941</f>
        <v>-4.6125000000000007</v>
      </c>
      <c r="M79" s="156">
        <f>-'5.  2015-2020 LRAM'!AH941</f>
        <v>0</v>
      </c>
      <c r="N79" s="156">
        <f>-'5.  2015-2020 LRAM'!AI941</f>
        <v>0</v>
      </c>
      <c r="O79" s="156">
        <f>-'5.  2015-2020 LRAM'!AJ941</f>
        <v>0</v>
      </c>
      <c r="P79" s="156">
        <f>-'5.  2015-2020 LRAM'!AK941</f>
        <v>0</v>
      </c>
      <c r="Q79" s="156">
        <f>-'5.  2015-2020 LRAM'!AL941</f>
        <v>0</v>
      </c>
      <c r="R79" s="157">
        <f>SUM(D79:Q79)</f>
        <v>-136298.24969999999</v>
      </c>
      <c r="S79" s="158"/>
      <c r="U79" s="152"/>
      <c r="V79" s="153"/>
    </row>
    <row r="80" spans="2:22" s="136" customFormat="1">
      <c r="B80" s="589" t="s">
        <v>67</v>
      </c>
      <c r="C80" s="585"/>
      <c r="D80" s="160"/>
      <c r="E80" s="160"/>
      <c r="F80" s="160"/>
      <c r="G80" s="160"/>
      <c r="H80" s="160"/>
      <c r="I80" s="160"/>
      <c r="J80" s="160"/>
      <c r="K80" s="161"/>
      <c r="L80" s="161"/>
      <c r="M80" s="161"/>
      <c r="N80" s="161"/>
      <c r="O80" s="161"/>
      <c r="P80" s="161"/>
      <c r="Q80" s="161"/>
      <c r="R80" s="162"/>
      <c r="U80" s="159"/>
      <c r="V80" s="153"/>
    </row>
    <row r="81" spans="2:22" s="163" customFormat="1">
      <c r="B81" s="154" t="s">
        <v>233</v>
      </c>
      <c r="C81" s="500"/>
      <c r="D81" s="156">
        <f>'5.  2015-2020 LRAM'!Y1124</f>
        <v>0</v>
      </c>
      <c r="E81" s="156">
        <f>'5.  2015-2020 LRAM'!Z1124</f>
        <v>90787.658335898581</v>
      </c>
      <c r="F81" s="156">
        <f>'5.  2015-2020 LRAM'!AA1124</f>
        <v>323940.24905675871</v>
      </c>
      <c r="G81" s="156">
        <f>'5.  2015-2020 LRAM'!AB1124</f>
        <v>4979.4424461213848</v>
      </c>
      <c r="H81" s="156">
        <f>'5.  2015-2020 LRAM'!AC1124</f>
        <v>12804.69662229775</v>
      </c>
      <c r="I81" s="156">
        <f>'5.  2015-2020 LRAM'!AD1124</f>
        <v>0</v>
      </c>
      <c r="J81" s="156">
        <f>'5.  2015-2020 LRAM'!AE1124</f>
        <v>33503.981832161153</v>
      </c>
      <c r="K81" s="156">
        <f>'5.  2015-2020 LRAM'!AF1124</f>
        <v>51217.95811415038</v>
      </c>
      <c r="L81" s="156">
        <f>'5.  2015-2020 LRAM'!AG1124</f>
        <v>78.508800000000008</v>
      </c>
      <c r="M81" s="156">
        <f>'5.  2015-2020 LRAM'!AH1124</f>
        <v>0</v>
      </c>
      <c r="N81" s="156">
        <f>'5.  2015-2020 LRAM'!AI1124</f>
        <v>0</v>
      </c>
      <c r="O81" s="156">
        <f>'5.  2015-2020 LRAM'!AJ1124</f>
        <v>0</v>
      </c>
      <c r="P81" s="156">
        <f>'5.  2015-2020 LRAM'!AK1124</f>
        <v>0</v>
      </c>
      <c r="Q81" s="156">
        <f>'5.  2015-2020 LRAM'!AL1124</f>
        <v>0</v>
      </c>
      <c r="R81" s="157">
        <f>SUM(D81:Q81)</f>
        <v>517312.49520738795</v>
      </c>
      <c r="U81" s="152"/>
      <c r="V81" s="153"/>
    </row>
    <row r="82" spans="2:22" s="163" customFormat="1">
      <c r="B82" s="154" t="s">
        <v>232</v>
      </c>
      <c r="C82" s="155"/>
      <c r="D82" s="156">
        <f>-'5.  2015-2020 LRAM'!Y1125</f>
        <v>0</v>
      </c>
      <c r="E82" s="156">
        <f>-'5.  2015-2020 LRAM'!Z1125</f>
        <v>-45785.126400000001</v>
      </c>
      <c r="F82" s="156">
        <f>-'5.  2015-2020 LRAM'!AA1125</f>
        <v>-60955.684499999996</v>
      </c>
      <c r="G82" s="156">
        <f>-'5.  2015-2020 LRAM'!AB1125</f>
        <v>-518.91210000000001</v>
      </c>
      <c r="H82" s="156">
        <f>-'5.  2015-2020 LRAM'!AC1125</f>
        <v>-2483.6412</v>
      </c>
      <c r="I82" s="156">
        <f>-'5.  2015-2020 LRAM'!AD1125</f>
        <v>0</v>
      </c>
      <c r="J82" s="156">
        <f>-'5.  2015-2020 LRAM'!AE1125</f>
        <v>-10009.498000000001</v>
      </c>
      <c r="K82" s="156">
        <f>-'5.  2015-2020 LRAM'!AF1125</f>
        <v>-16045.887000000001</v>
      </c>
      <c r="L82" s="156">
        <f>-'5.  2015-2020 LRAM'!AG1125</f>
        <v>-4.7</v>
      </c>
      <c r="M82" s="156">
        <f>-'5.  2015-2020 LRAM'!AH1125</f>
        <v>0</v>
      </c>
      <c r="N82" s="156">
        <f>-'5.  2015-2020 LRAM'!AI1125</f>
        <v>0</v>
      </c>
      <c r="O82" s="156">
        <f>-'5.  2015-2020 LRAM'!AJ1125</f>
        <v>0</v>
      </c>
      <c r="P82" s="156">
        <f>-'5.  2015-2020 LRAM'!AK1125</f>
        <v>0</v>
      </c>
      <c r="Q82" s="156">
        <f>-'5.  2015-2020 LRAM'!AL1125</f>
        <v>0</v>
      </c>
      <c r="R82" s="157">
        <f>SUM(D82:Q82)</f>
        <v>-135803.4492</v>
      </c>
      <c r="S82" s="158"/>
      <c r="U82" s="152"/>
      <c r="V82" s="153"/>
    </row>
    <row r="83" spans="2:22" s="136" customFormat="1">
      <c r="B83" s="589" t="s">
        <v>67</v>
      </c>
      <c r="C83" s="585"/>
      <c r="D83" s="160"/>
      <c r="E83" s="160"/>
      <c r="F83" s="160"/>
      <c r="G83" s="160"/>
      <c r="H83" s="160"/>
      <c r="I83" s="160"/>
      <c r="J83" s="160"/>
      <c r="K83" s="161"/>
      <c r="L83" s="161"/>
      <c r="M83" s="161"/>
      <c r="N83" s="161"/>
      <c r="O83" s="161"/>
      <c r="P83" s="161"/>
      <c r="Q83" s="161"/>
      <c r="R83" s="162"/>
      <c r="U83" s="159"/>
      <c r="V83" s="153"/>
    </row>
    <row r="84" spans="2:22" s="17" customFormat="1" ht="20.25" customHeight="1">
      <c r="B84" s="586" t="s">
        <v>43</v>
      </c>
      <c r="C84" s="585"/>
      <c r="D84" s="643">
        <f>'6.  Carrying Charges'!I237</f>
        <v>331.88901055293144</v>
      </c>
      <c r="E84" s="643">
        <f>'6.  Carrying Charges'!J237</f>
        <v>1738.2810065717547</v>
      </c>
      <c r="F84" s="643">
        <f>'6.  Carrying Charges'!K237</f>
        <v>10027.718887494862</v>
      </c>
      <c r="G84" s="643">
        <f>'6.  Carrying Charges'!L237</f>
        <v>171.29211339938661</v>
      </c>
      <c r="H84" s="643">
        <f>'6.  Carrying Charges'!M237</f>
        <v>392.38179351111881</v>
      </c>
      <c r="I84" s="643">
        <f>'6.  Carrying Charges'!N237</f>
        <v>0</v>
      </c>
      <c r="J84" s="643">
        <f>'6.  Carrying Charges'!O237</f>
        <v>844.99186659329621</v>
      </c>
      <c r="K84" s="643">
        <f>'6.  Carrying Charges'!P237</f>
        <v>1262.3625294803896</v>
      </c>
      <c r="L84" s="643">
        <f>'6.  Carrying Charges'!Q237</f>
        <v>2.6461072327083337</v>
      </c>
      <c r="M84" s="643">
        <f>'6.  Carrying Charges'!R237</f>
        <v>0</v>
      </c>
      <c r="N84" s="643">
        <f>'6.  Carrying Charges'!S237</f>
        <v>0</v>
      </c>
      <c r="O84" s="643">
        <f>'6.  Carrying Charges'!T237</f>
        <v>0</v>
      </c>
      <c r="P84" s="643">
        <f>'6.  Carrying Charges'!U237</f>
        <v>0</v>
      </c>
      <c r="Q84" s="643">
        <f>'6.  Carrying Charges'!V237</f>
        <v>0</v>
      </c>
      <c r="R84" s="644">
        <f>SUM(D84:Q84)</f>
        <v>14771.563314836447</v>
      </c>
      <c r="U84" s="152"/>
      <c r="V84" s="153"/>
    </row>
    <row r="85" spans="2:22" s="163" customFormat="1" ht="21.75" customHeight="1">
      <c r="B85" s="587" t="s">
        <v>240</v>
      </c>
      <c r="C85" s="588"/>
      <c r="D85" s="587">
        <f>SUM(D54:D82)+D84</f>
        <v>10902.304050391507</v>
      </c>
      <c r="E85" s="587">
        <f t="shared" ref="E85:P85" si="2">SUM(E54:E82)+E84</f>
        <v>91870.61230615672</v>
      </c>
      <c r="F85" s="587">
        <f t="shared" si="2"/>
        <v>532587.42532346025</v>
      </c>
      <c r="G85" s="587">
        <f t="shared" si="2"/>
        <v>9073.0657038673671</v>
      </c>
      <c r="H85" s="587">
        <f t="shared" si="2"/>
        <v>20863.593406713433</v>
      </c>
      <c r="I85" s="587">
        <f t="shared" si="2"/>
        <v>0</v>
      </c>
      <c r="J85" s="587">
        <f t="shared" si="2"/>
        <v>47487.923401899599</v>
      </c>
      <c r="K85" s="587">
        <f t="shared" si="2"/>
        <v>70999.653118834292</v>
      </c>
      <c r="L85" s="587">
        <f t="shared" si="2"/>
        <v>148.88960723270839</v>
      </c>
      <c r="M85" s="587">
        <f t="shared" si="2"/>
        <v>0</v>
      </c>
      <c r="N85" s="587">
        <f t="shared" si="2"/>
        <v>0</v>
      </c>
      <c r="O85" s="587">
        <f t="shared" si="2"/>
        <v>0</v>
      </c>
      <c r="P85" s="587">
        <f t="shared" si="2"/>
        <v>0</v>
      </c>
      <c r="Q85" s="587">
        <f>SUM(Q54:Q82)+Q84</f>
        <v>0</v>
      </c>
      <c r="R85" s="587">
        <f>SUM(R54:R82)+R84</f>
        <v>783933.46691855579</v>
      </c>
      <c r="U85" s="152"/>
      <c r="V85" s="153"/>
    </row>
    <row r="86" spans="2:22" ht="20.25" customHeight="1">
      <c r="B86" s="424" t="s">
        <v>535</v>
      </c>
      <c r="C86" s="566"/>
      <c r="D86" s="565"/>
      <c r="E86" s="565"/>
      <c r="F86" s="565"/>
      <c r="G86" s="565"/>
      <c r="H86" s="565"/>
      <c r="I86" s="565"/>
      <c r="J86" s="565"/>
      <c r="K86" s="565"/>
      <c r="L86" s="565"/>
      <c r="M86" s="565"/>
      <c r="N86" s="565"/>
      <c r="O86" s="565"/>
      <c r="P86" s="565"/>
      <c r="Q86" s="565"/>
      <c r="R86" s="565"/>
      <c r="V86" s="13"/>
    </row>
    <row r="87" spans="2:22" ht="20.25" customHeight="1">
      <c r="B87" s="584"/>
      <c r="C87" s="66"/>
      <c r="E87" s="9"/>
      <c r="V87" s="13"/>
    </row>
    <row r="88" spans="2:22" ht="14.5">
      <c r="E88" s="9"/>
    </row>
    <row r="89" spans="2:22" ht="21" hidden="1" customHeight="1">
      <c r="B89" s="118" t="s">
        <v>536</v>
      </c>
      <c r="F89" s="553"/>
    </row>
    <row r="90" spans="2:22" s="513" customFormat="1" ht="27.75" hidden="1" customHeight="1">
      <c r="B90" s="534" t="s">
        <v>556</v>
      </c>
      <c r="C90" s="530"/>
      <c r="D90" s="530"/>
      <c r="E90" s="537"/>
      <c r="F90" s="530"/>
      <c r="G90" s="530"/>
      <c r="H90" s="530"/>
      <c r="I90" s="530"/>
      <c r="J90" s="530"/>
      <c r="T90" s="514"/>
      <c r="U90" s="514"/>
    </row>
    <row r="91" spans="2:22" ht="11.25" hidden="1" customHeight="1">
      <c r="B91" s="110"/>
    </row>
    <row r="92" spans="2:22" s="526" customFormat="1" ht="25.5" hidden="1" customHeight="1">
      <c r="B92" s="528"/>
      <c r="C92" s="524">
        <v>2011</v>
      </c>
      <c r="D92" s="524">
        <v>2012</v>
      </c>
      <c r="E92" s="524">
        <v>2013</v>
      </c>
      <c r="F92" s="524">
        <v>2014</v>
      </c>
      <c r="G92" s="524">
        <v>2015</v>
      </c>
      <c r="H92" s="524">
        <v>2016</v>
      </c>
      <c r="I92" s="524">
        <v>2017</v>
      </c>
      <c r="J92" s="524">
        <v>2018</v>
      </c>
      <c r="K92" s="524">
        <v>2019</v>
      </c>
      <c r="L92" s="524">
        <v>2020</v>
      </c>
      <c r="M92" s="525" t="s">
        <v>26</v>
      </c>
      <c r="T92" s="527"/>
      <c r="U92" s="527"/>
    </row>
    <row r="93" spans="2:22" s="90" customFormat="1" ht="23.25" hidden="1" customHeight="1">
      <c r="B93" s="198">
        <v>2011</v>
      </c>
      <c r="C93" s="519">
        <f>'4.  2011-2014 LRAM'!AM131</f>
        <v>0</v>
      </c>
      <c r="D93" s="520">
        <f>SUM('4.  2011-2014 LRAM'!Y259:AL259)</f>
        <v>0</v>
      </c>
      <c r="E93" s="520">
        <f>SUM('4.  2011-2014 LRAM'!Y388:AL388)</f>
        <v>0</v>
      </c>
      <c r="F93" s="521">
        <f>SUM('4.  2011-2014 LRAM'!Y517:AL517)</f>
        <v>0</v>
      </c>
      <c r="G93" s="521">
        <f>SUM('5.  2015-2020 LRAM'!Y199:AL199)</f>
        <v>0</v>
      </c>
      <c r="H93" s="520">
        <f>SUM('5.  2015-2020 LRAM'!Y382:AL382)</f>
        <v>0</v>
      </c>
      <c r="I93" s="521">
        <f>SUM('5.  2015-2020 LRAM'!Y565:AL565)</f>
        <v>0</v>
      </c>
      <c r="J93" s="520">
        <f>SUM('5.  2015-2020 LRAM'!Y748:AL748)</f>
        <v>0</v>
      </c>
      <c r="K93" s="520">
        <f>SUM('5.  2015-2020 LRAM'!Y931:AL931)</f>
        <v>0</v>
      </c>
      <c r="L93" s="520">
        <f>SUM('5.  2015-2020 LRAM'!Y1114:AL1114)</f>
        <v>0</v>
      </c>
      <c r="M93" s="520">
        <f>SUM(C93:L93)</f>
        <v>0</v>
      </c>
      <c r="T93" s="197"/>
      <c r="U93" s="197"/>
    </row>
    <row r="94" spans="2:22" s="90" customFormat="1" ht="23.25" hidden="1" customHeight="1">
      <c r="B94" s="198">
        <v>2012</v>
      </c>
      <c r="C94" s="522"/>
      <c r="D94" s="521">
        <f>SUM('4.  2011-2014 LRAM'!Y260:AL260)</f>
        <v>0</v>
      </c>
      <c r="E94" s="520">
        <f>SUM('4.  2011-2014 LRAM'!Y389:AL389)</f>
        <v>0</v>
      </c>
      <c r="F94" s="521">
        <f>SUM('4.  2011-2014 LRAM'!Y518:AL518)</f>
        <v>0</v>
      </c>
      <c r="G94" s="521">
        <f>SUM('5.  2015-2020 LRAM'!Y200:AL200)</f>
        <v>0</v>
      </c>
      <c r="H94" s="520">
        <f>SUM('5.  2015-2020 LRAM'!Y383:AL383)</f>
        <v>0</v>
      </c>
      <c r="I94" s="521">
        <f>SUM('5.  2015-2020 LRAM'!Y566:AL566)</f>
        <v>0</v>
      </c>
      <c r="J94" s="520">
        <f>SUM('5.  2015-2020 LRAM'!Y749:AL749)</f>
        <v>0</v>
      </c>
      <c r="K94" s="520">
        <f>SUM('5.  2015-2020 LRAM'!Y932:AL932)</f>
        <v>0</v>
      </c>
      <c r="L94" s="520">
        <f>SUM('5.  2015-2020 LRAM'!Y1115:AL1115)</f>
        <v>0</v>
      </c>
      <c r="M94" s="520">
        <f>SUM(D94:L94)</f>
        <v>0</v>
      </c>
      <c r="T94" s="197"/>
      <c r="U94" s="197"/>
    </row>
    <row r="95" spans="2:22" s="90" customFormat="1" ht="23.25" hidden="1" customHeight="1">
      <c r="B95" s="198">
        <v>2013</v>
      </c>
      <c r="C95" s="523"/>
      <c r="D95" s="523"/>
      <c r="E95" s="521">
        <f>SUM('4.  2011-2014 LRAM'!Y390:AL390)</f>
        <v>0</v>
      </c>
      <c r="F95" s="521">
        <f>SUM('4.  2011-2014 LRAM'!Y519:AL519)</f>
        <v>0</v>
      </c>
      <c r="G95" s="521">
        <f>SUM('5.  2015-2020 LRAM'!Y201:AL201)</f>
        <v>0</v>
      </c>
      <c r="H95" s="520">
        <f>SUM('5.  2015-2020 LRAM'!Y384:AL384)</f>
        <v>0</v>
      </c>
      <c r="I95" s="521">
        <f>SUM('5.  2015-2020 LRAM'!Y567:AL567)</f>
        <v>0</v>
      </c>
      <c r="J95" s="520">
        <f>SUM('5.  2015-2020 LRAM'!Y750:AL750)</f>
        <v>0</v>
      </c>
      <c r="K95" s="520">
        <f>SUM('5.  2015-2020 LRAM'!Y933:AL933)</f>
        <v>15079.419966903075</v>
      </c>
      <c r="L95" s="520">
        <f>SUM('5.  2015-2020 LRAM'!Y1116:AL1116)</f>
        <v>15343.694922144772</v>
      </c>
      <c r="M95" s="520">
        <f>SUM(C95:L95)</f>
        <v>30423.114889047847</v>
      </c>
      <c r="T95" s="197"/>
      <c r="U95" s="197"/>
    </row>
    <row r="96" spans="2:22" s="90" customFormat="1" ht="23.25" hidden="1" customHeight="1">
      <c r="B96" s="198">
        <v>2014</v>
      </c>
      <c r="C96" s="523"/>
      <c r="D96" s="523"/>
      <c r="E96" s="523"/>
      <c r="F96" s="521">
        <f>SUM('4.  2011-2014 LRAM'!Y520:AL520)</f>
        <v>0</v>
      </c>
      <c r="G96" s="521">
        <f>SUM('5.  2015-2020 LRAM'!Y202:AL202)</f>
        <v>0</v>
      </c>
      <c r="H96" s="520">
        <f>SUM('5.  2015-2020 LRAM'!Y385:AL385)</f>
        <v>0</v>
      </c>
      <c r="I96" s="521">
        <f>SUM('5.  2015-2020 LRAM'!Y568:AL568)</f>
        <v>0</v>
      </c>
      <c r="J96" s="520">
        <f>SUM('5.  2015-2020 LRAM'!Y751:AL751)</f>
        <v>0</v>
      </c>
      <c r="K96" s="520">
        <f>SUM('5.  2015-2020 LRAM'!Y934:AL934)</f>
        <v>62920.31829217232</v>
      </c>
      <c r="L96" s="520">
        <f>SUM('5.  2015-2020 LRAM'!Y1117:AL1117)</f>
        <v>62616.239748398206</v>
      </c>
      <c r="M96" s="520">
        <f>SUM(F96:L96)</f>
        <v>125536.55804057053</v>
      </c>
      <c r="T96" s="197"/>
      <c r="U96" s="197"/>
    </row>
    <row r="97" spans="2:21" s="90" customFormat="1" ht="23.25" hidden="1" customHeight="1">
      <c r="B97" s="198">
        <v>2015</v>
      </c>
      <c r="C97" s="523"/>
      <c r="D97" s="523"/>
      <c r="E97" s="523"/>
      <c r="F97" s="523"/>
      <c r="G97" s="521">
        <f>SUM('5.  2015-2020 LRAM'!Y203:AL203)</f>
        <v>0</v>
      </c>
      <c r="H97" s="520">
        <f>SUM('5.  2015-2020 LRAM'!Y386:AL386)</f>
        <v>0</v>
      </c>
      <c r="I97" s="521">
        <f>SUM('5.  2015-2020 LRAM'!Y569:AL569)</f>
        <v>0</v>
      </c>
      <c r="J97" s="520">
        <f>SUM('5.  2015-2020 LRAM'!Y752:AL752)</f>
        <v>0</v>
      </c>
      <c r="K97" s="520">
        <f>SUM('5.  2015-2020 LRAM'!Y935:AL935)</f>
        <v>88647.714810382065</v>
      </c>
      <c r="L97" s="520">
        <f>SUM('5.  2015-2020 LRAM'!Y1118:AL1118)</f>
        <v>88411.955597150809</v>
      </c>
      <c r="M97" s="520">
        <f>SUM(G97:L97)</f>
        <v>177059.67040753289</v>
      </c>
      <c r="T97" s="197"/>
      <c r="U97" s="197"/>
    </row>
    <row r="98" spans="2:21" s="90" customFormat="1" ht="23.25" hidden="1" customHeight="1">
      <c r="B98" s="198">
        <v>2016</v>
      </c>
      <c r="C98" s="523"/>
      <c r="D98" s="523"/>
      <c r="E98" s="523"/>
      <c r="F98" s="523"/>
      <c r="G98" s="523"/>
      <c r="H98" s="520">
        <f>SUM('5.  2015-2020 LRAM'!Y387:AL387)</f>
        <v>0</v>
      </c>
      <c r="I98" s="521">
        <f>SUM('5.  2015-2020 LRAM'!Y570:AL570)</f>
        <v>0</v>
      </c>
      <c r="J98" s="520">
        <f>SUM('5.  2015-2020 LRAM'!Y753:AL753)</f>
        <v>0</v>
      </c>
      <c r="K98" s="520">
        <f>SUM('5.  2015-2020 LRAM'!Y936:AL936)</f>
        <v>114609.69688978593</v>
      </c>
      <c r="L98" s="520">
        <f>SUM('5.  2015-2020 LRAM'!Y1119:AL1119)</f>
        <v>111990.06718855258</v>
      </c>
      <c r="M98" s="520">
        <f>SUM(H98:L98)</f>
        <v>226599.76407833851</v>
      </c>
      <c r="T98" s="197"/>
      <c r="U98" s="197"/>
    </row>
    <row r="99" spans="2:21" s="90" customFormat="1" ht="23.25" hidden="1" customHeight="1">
      <c r="B99" s="198">
        <v>2017</v>
      </c>
      <c r="C99" s="523"/>
      <c r="D99" s="523"/>
      <c r="E99" s="523"/>
      <c r="F99" s="523"/>
      <c r="G99" s="523"/>
      <c r="H99" s="523"/>
      <c r="I99" s="520">
        <f>SUM('5.  2015-2020 LRAM'!Y571:AL571)</f>
        <v>0</v>
      </c>
      <c r="J99" s="520">
        <f>SUM('5.  2015-2020 LRAM'!Y754:AL754)</f>
        <v>0</v>
      </c>
      <c r="K99" s="520">
        <f>SUM('5.  2015-2020 LRAM'!Y937:AL937)</f>
        <v>122399.37114624192</v>
      </c>
      <c r="L99" s="520">
        <f>SUM('5.  2015-2020 LRAM'!Y1120:AL1120)</f>
        <v>119101.0468904146</v>
      </c>
      <c r="M99" s="520">
        <f>SUM(I99:L99)</f>
        <v>241500.41803665651</v>
      </c>
      <c r="T99" s="197"/>
      <c r="U99" s="197"/>
    </row>
    <row r="100" spans="2:21" s="90" customFormat="1" ht="23.25" hidden="1" customHeight="1">
      <c r="B100" s="198">
        <v>2018</v>
      </c>
      <c r="C100" s="523"/>
      <c r="D100" s="523"/>
      <c r="E100" s="523"/>
      <c r="F100" s="523"/>
      <c r="G100" s="523"/>
      <c r="H100" s="523"/>
      <c r="I100" s="523"/>
      <c r="J100" s="520">
        <f>SUM('5.  2015-2020 LRAM'!Y755:AL755)</f>
        <v>0</v>
      </c>
      <c r="K100" s="520">
        <f>SUM('5.  2015-2020 LRAM'!Y938:AL938)</f>
        <v>95769.966774308006</v>
      </c>
      <c r="L100" s="520">
        <f>SUM('5.  2015-2020 LRAM'!Y1121:AL1121)</f>
        <v>95039.021695411546</v>
      </c>
      <c r="M100" s="520">
        <f>SUM(J100:L100)</f>
        <v>190808.98846971954</v>
      </c>
      <c r="T100" s="197"/>
      <c r="U100" s="197"/>
    </row>
    <row r="101" spans="2:21" s="90" customFormat="1" ht="23.25" hidden="1" customHeight="1">
      <c r="B101" s="198">
        <v>2019</v>
      </c>
      <c r="C101" s="523"/>
      <c r="D101" s="523"/>
      <c r="E101" s="523"/>
      <c r="F101" s="523"/>
      <c r="G101" s="523"/>
      <c r="H101" s="523"/>
      <c r="I101" s="523"/>
      <c r="J101" s="523"/>
      <c r="K101" s="520">
        <f>SUM('5.  2015-2020 LRAM'!Y939:AL939)</f>
        <v>24524.619416538066</v>
      </c>
      <c r="L101" s="520">
        <f>SUM('5.  2015-2020 LRAM'!Y1122:AL1122)</f>
        <v>24810.46916531544</v>
      </c>
      <c r="M101" s="520">
        <f>SUM(K101:L101)</f>
        <v>49335.088581853503</v>
      </c>
      <c r="T101" s="197"/>
      <c r="U101" s="197"/>
    </row>
    <row r="102" spans="2:21" s="90" customFormat="1" ht="23.25" hidden="1" customHeight="1">
      <c r="B102" s="198">
        <v>2020</v>
      </c>
      <c r="C102" s="523"/>
      <c r="D102" s="523"/>
      <c r="E102" s="523"/>
      <c r="F102" s="523"/>
      <c r="G102" s="523"/>
      <c r="H102" s="523"/>
      <c r="I102" s="523"/>
      <c r="J102" s="523"/>
      <c r="K102" s="523"/>
      <c r="L102" s="522">
        <f>SUM('5.  2015-2020 LRAM'!Y1123:AL1123)</f>
        <v>0</v>
      </c>
      <c r="M102" s="522">
        <f>L102</f>
        <v>0</v>
      </c>
      <c r="T102" s="197"/>
      <c r="U102" s="197"/>
    </row>
    <row r="103" spans="2:21" s="196" customFormat="1" ht="24" hidden="1" customHeight="1">
      <c r="B103" s="535" t="s">
        <v>518</v>
      </c>
      <c r="C103" s="519">
        <f>C93</f>
        <v>0</v>
      </c>
      <c r="D103" s="520">
        <f>D93+D94</f>
        <v>0</v>
      </c>
      <c r="E103" s="520">
        <f>E93+E94+E95</f>
        <v>0</v>
      </c>
      <c r="F103" s="520">
        <f>F93+F94+F95+F96</f>
        <v>0</v>
      </c>
      <c r="G103" s="520">
        <f>G93+G94+G95+G96+G97</f>
        <v>0</v>
      </c>
      <c r="H103" s="520">
        <f>H93+H94+H95+H96+H97+H98</f>
        <v>0</v>
      </c>
      <c r="I103" s="520">
        <f>I93+I94+I95+I96+I97+I98+I99</f>
        <v>0</v>
      </c>
      <c r="J103" s="520">
        <f>J93+J94+J95+J96+J97+J98+J99+J100</f>
        <v>0</v>
      </c>
      <c r="K103" s="520">
        <f>K93+K94+K95+K96+K97+K98+K99+K100+K101</f>
        <v>523951.10729633132</v>
      </c>
      <c r="L103" s="520">
        <f>SUM(L93:L102)</f>
        <v>517312.49520738795</v>
      </c>
      <c r="M103" s="520">
        <f>SUM(M93:M102)</f>
        <v>1041263.6025037194</v>
      </c>
      <c r="T103" s="199"/>
      <c r="U103" s="199"/>
    </row>
    <row r="104" spans="2:21" s="27" customFormat="1" ht="24.75" hidden="1" customHeight="1">
      <c r="B104" s="536" t="s">
        <v>517</v>
      </c>
      <c r="C104" s="518">
        <f>'4.  2011-2014 LRAM'!AM132</f>
        <v>0</v>
      </c>
      <c r="D104" s="518">
        <f>'4.  2011-2014 LRAM'!AM262</f>
        <v>0</v>
      </c>
      <c r="E104" s="518">
        <f>'4.  2011-2014 LRAM'!AM392</f>
        <v>0</v>
      </c>
      <c r="F104" s="518">
        <f>'4.  2011-2014 LRAM'!AM522</f>
        <v>0</v>
      </c>
      <c r="G104" s="518">
        <f>'5.  2015-2020 LRAM'!AM205</f>
        <v>0</v>
      </c>
      <c r="H104" s="518">
        <f>'5.  2015-2020 LRAM'!AM389</f>
        <v>0</v>
      </c>
      <c r="I104" s="518">
        <f>'5.  2015-2020 LRAM'!AM573</f>
        <v>0</v>
      </c>
      <c r="J104" s="518">
        <f>'5.  2015-2020 LRAM'!AM757</f>
        <v>0</v>
      </c>
      <c r="K104" s="518">
        <f>'5.  2015-2020 LRAM'!AM941</f>
        <v>136298.24969999999</v>
      </c>
      <c r="L104" s="518">
        <f>'5.  2015-2020 LRAM'!AM1125</f>
        <v>135803.4492</v>
      </c>
      <c r="M104" s="520">
        <f>SUM(C104:L104)</f>
        <v>272101.69889999996</v>
      </c>
      <c r="T104" s="89"/>
      <c r="U104" s="89"/>
    </row>
    <row r="105" spans="2:21" ht="24.75" hidden="1" customHeight="1">
      <c r="B105" s="536" t="s">
        <v>43</v>
      </c>
      <c r="C105" s="518">
        <f>'6.  Carrying Charges'!W27</f>
        <v>0</v>
      </c>
      <c r="D105" s="518">
        <f>'6.  Carrying Charges'!W42</f>
        <v>0</v>
      </c>
      <c r="E105" s="518">
        <f>'6.  Carrying Charges'!W57</f>
        <v>0</v>
      </c>
      <c r="F105" s="518">
        <f>'6.  Carrying Charges'!W72</f>
        <v>0</v>
      </c>
      <c r="G105" s="518">
        <f>'6.  Carrying Charges'!W87</f>
        <v>0</v>
      </c>
      <c r="H105" s="518">
        <f>'6.  Carrying Charges'!W102</f>
        <v>0</v>
      </c>
      <c r="I105" s="518">
        <f>'6.  Carrying Charges'!W117</f>
        <v>0</v>
      </c>
      <c r="J105" s="518">
        <f>'6.  Carrying Charges'!W132</f>
        <v>0</v>
      </c>
      <c r="K105" s="518">
        <f>'6.  Carrying Charges'!W147</f>
        <v>3895.1036087231378</v>
      </c>
      <c r="L105" s="518">
        <f>'6.  Carrying Charges'!W162</f>
        <v>10861.845245941886</v>
      </c>
      <c r="M105" s="520">
        <f>SUM(C105:L105)</f>
        <v>14756.948854665025</v>
      </c>
    </row>
    <row r="106" spans="2:21" ht="23.25" hidden="1" customHeight="1">
      <c r="B106" s="535" t="s">
        <v>26</v>
      </c>
      <c r="C106" s="518">
        <f>C103-C104+C105</f>
        <v>0</v>
      </c>
      <c r="D106" s="518">
        <f t="shared" ref="D106:J106" si="3">D103-D104+D105</f>
        <v>0</v>
      </c>
      <c r="E106" s="518">
        <f t="shared" si="3"/>
        <v>0</v>
      </c>
      <c r="F106" s="518">
        <f t="shared" si="3"/>
        <v>0</v>
      </c>
      <c r="G106" s="518">
        <f t="shared" si="3"/>
        <v>0</v>
      </c>
      <c r="H106" s="518">
        <f t="shared" si="3"/>
        <v>0</v>
      </c>
      <c r="I106" s="518">
        <f t="shared" si="3"/>
        <v>0</v>
      </c>
      <c r="J106" s="518">
        <f t="shared" si="3"/>
        <v>0</v>
      </c>
      <c r="K106" s="518">
        <f>K103-K104+K105</f>
        <v>391547.96120505448</v>
      </c>
      <c r="L106" s="518">
        <f>L103-L104+L105</f>
        <v>392370.89125332981</v>
      </c>
      <c r="M106" s="518">
        <f>M103-M104+M105</f>
        <v>783918.85245838447</v>
      </c>
    </row>
    <row r="107" spans="2:21" ht="15.5" hidden="1" customHeight="1"/>
    <row r="108" spans="2:21">
      <c r="B108" s="553"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177800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965200</xdr:colOff>
                    <xdr:row>77</xdr:row>
                    <xdr:rowOff>76200</xdr:rowOff>
                  </from>
                  <to>
                    <xdr:col>2</xdr:col>
                    <xdr:colOff>1384300</xdr:colOff>
                    <xdr:row>79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3"/>
  <sheetViews>
    <sheetView topLeftCell="A9" zoomScaleNormal="100" workbookViewId="0">
      <selection activeCell="E16" sqref="E16"/>
    </sheetView>
  </sheetViews>
  <sheetFormatPr defaultColWidth="9" defaultRowHeight="14.5"/>
  <cols>
    <col min="1" max="1" width="5.453125" style="12" customWidth="1"/>
    <col min="2" max="2" width="27" style="12" customWidth="1"/>
    <col min="3" max="3" width="24.36328125" style="12" customWidth="1"/>
    <col min="4" max="4" width="23.453125" style="12" customWidth="1"/>
    <col min="5" max="5" width="28.453125" style="12" customWidth="1"/>
    <col min="6" max="6" width="44" style="12" customWidth="1"/>
    <col min="7" max="7" width="72.453125" style="12" customWidth="1"/>
    <col min="8" max="16384" width="9" style="12"/>
  </cols>
  <sheetData>
    <row r="13" spans="2:3" ht="15" thickBot="1"/>
    <row r="14" spans="2:3" ht="26.25" customHeight="1" thickBot="1">
      <c r="B14" s="502" t="s">
        <v>171</v>
      </c>
      <c r="C14" s="126" t="s">
        <v>175</v>
      </c>
    </row>
    <row r="15" spans="2:3" ht="26.25" customHeight="1" thickBot="1">
      <c r="C15" s="128" t="s">
        <v>406</v>
      </c>
    </row>
    <row r="16" spans="2:3" ht="27" customHeight="1" thickBot="1">
      <c r="C16" s="533" t="s">
        <v>550</v>
      </c>
    </row>
    <row r="19" spans="2:8" ht="15.5">
      <c r="B19" s="502" t="s">
        <v>616</v>
      </c>
    </row>
    <row r="20" spans="2:8" ht="13.5" customHeight="1"/>
    <row r="21" spans="2:8" ht="41" customHeight="1">
      <c r="B21" s="991" t="s">
        <v>674</v>
      </c>
      <c r="C21" s="991"/>
      <c r="D21" s="991"/>
      <c r="E21" s="991"/>
      <c r="F21" s="991"/>
      <c r="G21" s="991"/>
      <c r="H21" s="991"/>
    </row>
    <row r="23" spans="2:8" s="573" customFormat="1" ht="15.5">
      <c r="B23" s="583" t="s">
        <v>545</v>
      </c>
      <c r="C23" s="583" t="s">
        <v>560</v>
      </c>
      <c r="D23" s="583" t="s">
        <v>544</v>
      </c>
      <c r="E23" s="1000" t="s">
        <v>34</v>
      </c>
      <c r="F23" s="1001"/>
      <c r="G23" s="1000" t="s">
        <v>543</v>
      </c>
      <c r="H23" s="1001"/>
    </row>
    <row r="24" spans="2:8">
      <c r="B24" s="572">
        <v>1</v>
      </c>
      <c r="C24" s="608" t="s">
        <v>549</v>
      </c>
      <c r="D24" s="571" t="s">
        <v>950</v>
      </c>
      <c r="E24" s="998" t="s">
        <v>951</v>
      </c>
      <c r="F24" s="999"/>
      <c r="G24" s="1002" t="s">
        <v>952</v>
      </c>
      <c r="H24" s="1003"/>
    </row>
    <row r="25" spans="2:8">
      <c r="B25" s="572">
        <v>2</v>
      </c>
      <c r="C25" s="608" t="s">
        <v>953</v>
      </c>
      <c r="D25" s="571" t="s">
        <v>954</v>
      </c>
      <c r="E25" s="998" t="s">
        <v>955</v>
      </c>
      <c r="F25" s="999"/>
      <c r="G25" s="1002" t="s">
        <v>956</v>
      </c>
      <c r="H25" s="1003"/>
    </row>
    <row r="26" spans="2:8">
      <c r="B26" s="572">
        <v>3</v>
      </c>
      <c r="C26" s="608" t="s">
        <v>169</v>
      </c>
      <c r="D26" s="571" t="s">
        <v>957</v>
      </c>
      <c r="E26" s="998" t="s">
        <v>958</v>
      </c>
      <c r="F26" s="999"/>
      <c r="G26" s="1002" t="s">
        <v>959</v>
      </c>
      <c r="H26" s="1003"/>
    </row>
    <row r="27" spans="2:8">
      <c r="B27" s="572">
        <v>4</v>
      </c>
      <c r="C27" s="608" t="s">
        <v>368</v>
      </c>
      <c r="D27" s="571" t="s">
        <v>960</v>
      </c>
      <c r="E27" s="998" t="s">
        <v>961</v>
      </c>
      <c r="F27" s="999"/>
      <c r="G27" s="1002" t="s">
        <v>962</v>
      </c>
      <c r="H27" s="1003"/>
    </row>
    <row r="28" spans="2:8">
      <c r="B28" s="572">
        <v>5</v>
      </c>
      <c r="C28" s="608" t="s">
        <v>368</v>
      </c>
      <c r="D28" s="571" t="s">
        <v>963</v>
      </c>
      <c r="E28" s="998" t="s">
        <v>964</v>
      </c>
      <c r="F28" s="999"/>
      <c r="G28" s="1002" t="s">
        <v>965</v>
      </c>
      <c r="H28" s="1003"/>
    </row>
    <row r="29" spans="2:8">
      <c r="B29" s="572">
        <v>6</v>
      </c>
      <c r="C29" s="608" t="s">
        <v>368</v>
      </c>
      <c r="D29" s="571" t="s">
        <v>966</v>
      </c>
      <c r="E29" s="998" t="s">
        <v>967</v>
      </c>
      <c r="F29" s="999"/>
      <c r="G29" s="1002" t="s">
        <v>968</v>
      </c>
      <c r="H29" s="1003"/>
    </row>
    <row r="30" spans="2:8">
      <c r="B30" s="572">
        <v>7</v>
      </c>
      <c r="C30" s="608" t="s">
        <v>369</v>
      </c>
      <c r="D30" s="571" t="s">
        <v>969</v>
      </c>
      <c r="E30" s="998" t="s">
        <v>970</v>
      </c>
      <c r="F30" s="999"/>
      <c r="G30" s="1002" t="s">
        <v>971</v>
      </c>
      <c r="H30" s="1003"/>
    </row>
    <row r="31" spans="2:8">
      <c r="B31" s="572">
        <v>8</v>
      </c>
      <c r="C31" s="608" t="s">
        <v>369</v>
      </c>
      <c r="D31" s="571" t="s">
        <v>972</v>
      </c>
      <c r="E31" s="998" t="s">
        <v>973</v>
      </c>
      <c r="F31" s="999"/>
      <c r="G31" s="1002" t="s">
        <v>974</v>
      </c>
      <c r="H31" s="1003"/>
    </row>
    <row r="32" spans="2:8">
      <c r="B32" s="572">
        <v>9</v>
      </c>
      <c r="C32" s="608" t="s">
        <v>369</v>
      </c>
      <c r="D32" s="571" t="s">
        <v>975</v>
      </c>
      <c r="E32" s="998" t="s">
        <v>976</v>
      </c>
      <c r="F32" s="999"/>
      <c r="G32" s="1002" t="s">
        <v>977</v>
      </c>
      <c r="H32" s="1003"/>
    </row>
    <row r="33" spans="2:8">
      <c r="B33" s="572">
        <v>10</v>
      </c>
      <c r="C33" s="608" t="s">
        <v>369</v>
      </c>
      <c r="D33" s="571" t="s">
        <v>978</v>
      </c>
      <c r="E33" s="998" t="s">
        <v>979</v>
      </c>
      <c r="F33" s="999"/>
      <c r="G33" s="1002" t="s">
        <v>980</v>
      </c>
      <c r="H33" s="1003"/>
    </row>
    <row r="34" spans="2:8" ht="32" customHeight="1">
      <c r="B34" s="572">
        <v>11</v>
      </c>
      <c r="C34" s="608" t="s">
        <v>369</v>
      </c>
      <c r="D34" s="571" t="s">
        <v>981</v>
      </c>
      <c r="E34" s="998" t="s">
        <v>982</v>
      </c>
      <c r="F34" s="999"/>
      <c r="G34" s="714" t="s">
        <v>983</v>
      </c>
      <c r="H34" s="715"/>
    </row>
    <row r="35" spans="2:8">
      <c r="B35" s="572">
        <v>12</v>
      </c>
      <c r="C35" s="608" t="s">
        <v>370</v>
      </c>
      <c r="D35" s="571" t="s">
        <v>984</v>
      </c>
      <c r="E35" s="712" t="s">
        <v>985</v>
      </c>
      <c r="F35" s="713"/>
      <c r="G35" s="714" t="s">
        <v>986</v>
      </c>
      <c r="H35" s="715"/>
    </row>
    <row r="36" spans="2:8">
      <c r="B36" s="572"/>
      <c r="C36" s="608"/>
      <c r="D36" s="571"/>
      <c r="E36" s="712"/>
      <c r="F36" s="713"/>
      <c r="G36" s="714"/>
      <c r="H36" s="715"/>
    </row>
    <row r="37" spans="2:8">
      <c r="B37" s="572" t="s">
        <v>479</v>
      </c>
      <c r="C37" s="608" t="s">
        <v>369</v>
      </c>
      <c r="D37" s="571"/>
      <c r="E37" s="998"/>
      <c r="F37" s="999"/>
      <c r="G37" s="1002"/>
      <c r="H37" s="1003"/>
    </row>
    <row r="39" spans="2:8" ht="30.75" customHeight="1">
      <c r="B39" s="502" t="s">
        <v>612</v>
      </c>
    </row>
    <row r="40" spans="2:8" ht="23.25" customHeight="1">
      <c r="B40" s="532" t="s">
        <v>617</v>
      </c>
      <c r="C40" s="569"/>
      <c r="D40" s="569"/>
      <c r="E40" s="569"/>
      <c r="F40" s="569"/>
      <c r="G40" s="569"/>
      <c r="H40" s="569"/>
    </row>
    <row r="42" spans="2:8" s="90" customFormat="1" ht="15.5">
      <c r="B42" s="583" t="s">
        <v>545</v>
      </c>
      <c r="C42" s="583" t="s">
        <v>560</v>
      </c>
      <c r="D42" s="583" t="s">
        <v>544</v>
      </c>
      <c r="E42" s="1000" t="s">
        <v>34</v>
      </c>
      <c r="F42" s="1001"/>
      <c r="G42" s="1000" t="s">
        <v>543</v>
      </c>
      <c r="H42" s="1001"/>
    </row>
    <row r="43" spans="2:8">
      <c r="B43" s="572">
        <v>1</v>
      </c>
      <c r="C43" s="608"/>
      <c r="D43" s="571"/>
      <c r="E43" s="998"/>
      <c r="F43" s="999"/>
      <c r="G43" s="1002"/>
      <c r="H43" s="1003"/>
    </row>
    <row r="44" spans="2:8">
      <c r="B44" s="572">
        <v>2</v>
      </c>
      <c r="C44" s="608"/>
      <c r="D44" s="571"/>
      <c r="E44" s="998"/>
      <c r="F44" s="999"/>
      <c r="G44" s="1002"/>
      <c r="H44" s="1003"/>
    </row>
    <row r="45" spans="2:8">
      <c r="B45" s="572">
        <v>3</v>
      </c>
      <c r="C45" s="608"/>
      <c r="D45" s="571"/>
      <c r="E45" s="998"/>
      <c r="F45" s="999"/>
      <c r="G45" s="1002"/>
      <c r="H45" s="1003"/>
    </row>
    <row r="46" spans="2:8">
      <c r="B46" s="572">
        <v>4</v>
      </c>
      <c r="C46" s="608"/>
      <c r="D46" s="571"/>
      <c r="E46" s="998"/>
      <c r="F46" s="999"/>
      <c r="G46" s="1002"/>
      <c r="H46" s="1003"/>
    </row>
    <row r="47" spans="2:8">
      <c r="B47" s="572">
        <v>5</v>
      </c>
      <c r="C47" s="608"/>
      <c r="D47" s="571"/>
      <c r="E47" s="998"/>
      <c r="F47" s="999"/>
      <c r="G47" s="1002"/>
      <c r="H47" s="1003"/>
    </row>
    <row r="48" spans="2:8">
      <c r="B48" s="572">
        <v>6</v>
      </c>
      <c r="C48" s="608"/>
      <c r="D48" s="571"/>
      <c r="E48" s="998"/>
      <c r="F48" s="999"/>
      <c r="G48" s="1002"/>
      <c r="H48" s="1003"/>
    </row>
    <row r="49" spans="2:8">
      <c r="B49" s="572">
        <v>7</v>
      </c>
      <c r="C49" s="608"/>
      <c r="D49" s="571"/>
      <c r="E49" s="998"/>
      <c r="F49" s="999"/>
      <c r="G49" s="1002"/>
      <c r="H49" s="1003"/>
    </row>
    <row r="50" spans="2:8">
      <c r="B50" s="572">
        <v>8</v>
      </c>
      <c r="C50" s="608"/>
      <c r="D50" s="571"/>
      <c r="E50" s="998"/>
      <c r="F50" s="999"/>
      <c r="G50" s="1002"/>
      <c r="H50" s="1003"/>
    </row>
    <row r="51" spans="2:8">
      <c r="B51" s="572">
        <v>9</v>
      </c>
      <c r="C51" s="608"/>
      <c r="D51" s="571"/>
      <c r="E51" s="998"/>
      <c r="F51" s="999"/>
      <c r="G51" s="1002"/>
      <c r="H51" s="1003"/>
    </row>
    <row r="52" spans="2:8">
      <c r="B52" s="572">
        <v>10</v>
      </c>
      <c r="C52" s="608"/>
      <c r="D52" s="571"/>
      <c r="E52" s="998"/>
      <c r="F52" s="999"/>
      <c r="G52" s="1002"/>
      <c r="H52" s="1003"/>
    </row>
    <row r="53" spans="2:8">
      <c r="B53" s="572" t="s">
        <v>479</v>
      </c>
      <c r="C53" s="608"/>
      <c r="D53" s="571"/>
      <c r="E53" s="998"/>
      <c r="F53" s="999"/>
      <c r="G53" s="1002"/>
      <c r="H53" s="1003"/>
    </row>
  </sheetData>
  <mergeCells count="50">
    <mergeCell ref="E52:F52"/>
    <mergeCell ref="G52:H52"/>
    <mergeCell ref="E53:F53"/>
    <mergeCell ref="G53:H53"/>
    <mergeCell ref="E49:F49"/>
    <mergeCell ref="G49:H49"/>
    <mergeCell ref="E50:F50"/>
    <mergeCell ref="G50:H50"/>
    <mergeCell ref="E51:F51"/>
    <mergeCell ref="G51:H51"/>
    <mergeCell ref="E46:F46"/>
    <mergeCell ref="G46:H46"/>
    <mergeCell ref="E47:F47"/>
    <mergeCell ref="G47:H47"/>
    <mergeCell ref="E48:F48"/>
    <mergeCell ref="G48:H48"/>
    <mergeCell ref="E43:F43"/>
    <mergeCell ref="G43:H43"/>
    <mergeCell ref="E44:F44"/>
    <mergeCell ref="G44:H44"/>
    <mergeCell ref="E45:F45"/>
    <mergeCell ref="G45:H45"/>
    <mergeCell ref="G32:H32"/>
    <mergeCell ref="G33:H33"/>
    <mergeCell ref="G37:H37"/>
    <mergeCell ref="E42:F42"/>
    <mergeCell ref="G42:H42"/>
    <mergeCell ref="E37:F37"/>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C43:C53 C24 C26:C37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23" zoomScale="85" zoomScaleNormal="85" workbookViewId="0">
      <selection activeCell="C37" sqref="C37"/>
    </sheetView>
  </sheetViews>
  <sheetFormatPr defaultColWidth="9" defaultRowHeight="14.5"/>
  <cols>
    <col min="1" max="1" width="5.36328125" style="12" customWidth="1"/>
    <col min="2" max="2" width="27.36328125" style="10" customWidth="1"/>
    <col min="3" max="3" width="23" style="10" customWidth="1"/>
    <col min="4" max="4" width="32.36328125" style="12" customWidth="1"/>
    <col min="5" max="5" width="26.36328125" style="12" customWidth="1"/>
    <col min="6" max="6" width="24" style="12" customWidth="1"/>
    <col min="7" max="7" width="21.453125" style="12" customWidth="1"/>
    <col min="8" max="8" width="24" style="12" customWidth="1"/>
    <col min="9" max="13" width="22" style="12" customWidth="1"/>
    <col min="14" max="14" width="26" style="12" customWidth="1"/>
    <col min="15" max="16" width="22" style="12" customWidth="1"/>
    <col min="17" max="17" width="16.36328125" style="12" customWidth="1"/>
    <col min="18" max="18" width="13.45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27"/>
      <c r="D4" s="257" t="s">
        <v>175</v>
      </c>
      <c r="E4" s="412"/>
      <c r="F4" s="412"/>
      <c r="G4" s="412"/>
      <c r="H4" s="412"/>
      <c r="I4" s="412"/>
      <c r="J4" s="412"/>
      <c r="K4" s="412"/>
      <c r="L4" s="412"/>
      <c r="M4" s="412"/>
      <c r="N4" s="412"/>
      <c r="O4" s="412"/>
      <c r="P4" s="412"/>
      <c r="Q4" s="428"/>
    </row>
    <row r="5" spans="2:17" s="2" customFormat="1" ht="24" customHeight="1" thickBot="1">
      <c r="B5" s="429"/>
      <c r="C5" s="427"/>
      <c r="D5" s="430" t="s">
        <v>406</v>
      </c>
      <c r="F5" s="412"/>
      <c r="G5" s="412"/>
      <c r="H5" s="412"/>
      <c r="I5" s="412"/>
      <c r="J5" s="412"/>
      <c r="K5" s="412"/>
      <c r="L5" s="412"/>
      <c r="M5" s="412"/>
      <c r="N5" s="412"/>
      <c r="O5" s="412"/>
      <c r="P5" s="412"/>
      <c r="Q5" s="428"/>
    </row>
    <row r="6" spans="2:17" s="2" customFormat="1" ht="28.5" customHeight="1" thickBot="1">
      <c r="B6" s="429"/>
      <c r="C6" s="427"/>
      <c r="D6" s="261" t="s">
        <v>172</v>
      </c>
      <c r="E6" s="412"/>
      <c r="F6" s="412"/>
      <c r="G6" s="412"/>
      <c r="H6" s="412"/>
      <c r="I6" s="412"/>
      <c r="J6" s="412"/>
      <c r="K6" s="412"/>
      <c r="L6" s="412"/>
      <c r="M6" s="412"/>
      <c r="N6" s="412"/>
      <c r="O6" s="412"/>
      <c r="P6" s="412"/>
      <c r="Q6" s="428"/>
    </row>
    <row r="7" spans="2:17" s="104" customFormat="1" ht="29.25" customHeight="1" thickBot="1">
      <c r="D7" s="533" t="s">
        <v>550</v>
      </c>
      <c r="P7" s="105"/>
      <c r="Q7" s="105"/>
    </row>
    <row r="8" spans="2:17" s="104" customFormat="1" ht="30" customHeight="1">
      <c r="D8" s="538"/>
      <c r="P8" s="105"/>
      <c r="Q8" s="105"/>
    </row>
    <row r="9" spans="2:17" s="2" customFormat="1" ht="24.75" customHeight="1">
      <c r="B9" s="118" t="s">
        <v>411</v>
      </c>
      <c r="C9" s="17"/>
      <c r="D9" s="426">
        <v>2011</v>
      </c>
    </row>
    <row r="10" spans="2:17" s="17" customFormat="1" ht="16.5" customHeight="1"/>
    <row r="11" spans="2:17" s="17" customFormat="1" ht="36.75" customHeight="1">
      <c r="B11" s="1004" t="s">
        <v>736</v>
      </c>
      <c r="C11" s="1004"/>
      <c r="D11" s="1004"/>
      <c r="E11" s="1004"/>
      <c r="F11" s="1004"/>
      <c r="G11" s="1004"/>
      <c r="H11" s="1004"/>
      <c r="I11" s="1004"/>
      <c r="J11" s="1004"/>
      <c r="K11" s="1004"/>
      <c r="L11" s="1004"/>
      <c r="M11" s="1004"/>
      <c r="N11" s="578"/>
      <c r="O11" s="578"/>
      <c r="P11" s="578"/>
      <c r="Q11" s="578"/>
    </row>
    <row r="12" spans="2:17" s="2" customFormat="1" ht="15.75" customHeight="1">
      <c r="D12" s="20"/>
    </row>
    <row r="13" spans="2:17" s="17" customFormat="1" ht="48" customHeight="1">
      <c r="C13" s="243" t="str">
        <f>'1.  LRAMVA Summary'!R52</f>
        <v>Total</v>
      </c>
      <c r="D13" s="243" t="str">
        <f>'1.  LRAMVA Summary'!D52</f>
        <v>Main - Residential</v>
      </c>
      <c r="E13" s="243" t="str">
        <f>'1.  LRAMVA Summary'!E52</f>
        <v>Main - GS&lt;50 kW</v>
      </c>
      <c r="F13" s="243" t="str">
        <f>'1.  LRAMVA Summary'!F52</f>
        <v>Main - GS 50 to 4,999 kW</v>
      </c>
      <c r="G13" s="243" t="str">
        <f>'1.  LRAMVA Summary'!G52</f>
        <v>Main - Large Use</v>
      </c>
      <c r="H13" s="243" t="str">
        <f>'1.  LRAMVA Summary'!H52</f>
        <v>Main - Streetlighting</v>
      </c>
      <c r="I13" s="243" t="str">
        <f>'1.  LRAMVA Summary'!I52</f>
        <v>STEI - Residential</v>
      </c>
      <c r="J13" s="243" t="str">
        <f>'1.  LRAMVA Summary'!J52</f>
        <v>STEI - GS&lt;50 kW</v>
      </c>
      <c r="K13" s="243" t="str">
        <f>'1.  LRAMVA Summary'!K52</f>
        <v>STEI - GS 50 to 4,999 kW</v>
      </c>
      <c r="L13" s="243" t="str">
        <f>'1.  LRAMVA Summary'!L52</f>
        <v>STEI - Street Lighting</v>
      </c>
      <c r="M13" s="243" t="str">
        <f>'1.  LRAMVA Summary'!M52</f>
        <v>STEI - Sentinel</v>
      </c>
      <c r="N13" s="243" t="str">
        <f>'1.  LRAMVA Summary'!N52</f>
        <v/>
      </c>
      <c r="O13" s="243" t="str">
        <f>'1.  LRAMVA Summary'!O52</f>
        <v/>
      </c>
      <c r="P13" s="243" t="str">
        <f>'1.  LRAMVA Summary'!P52</f>
        <v/>
      </c>
      <c r="Q13" s="243" t="str">
        <f>'1.  LRAMVA Summary'!Q52</f>
        <v/>
      </c>
    </row>
    <row r="14" spans="2:17" s="2" customFormat="1" ht="15.75" customHeight="1">
      <c r="B14" s="82"/>
      <c r="C14" s="542"/>
      <c r="D14" s="543" t="str">
        <f>'1.  LRAMVA Summary'!D53</f>
        <v>kWh</v>
      </c>
      <c r="E14" s="543" t="str">
        <f>'1.  LRAMVA Summary'!E53</f>
        <v>kWh</v>
      </c>
      <c r="F14" s="543" t="str">
        <f>'1.  LRAMVA Summary'!F53</f>
        <v>kW</v>
      </c>
      <c r="G14" s="543" t="str">
        <f>'1.  LRAMVA Summary'!G53</f>
        <v>kW</v>
      </c>
      <c r="H14" s="543" t="str">
        <f>'1.  LRAMVA Summary'!H53</f>
        <v>kW</v>
      </c>
      <c r="I14" s="543" t="str">
        <f>'1.  LRAMVA Summary'!I53</f>
        <v>kWh</v>
      </c>
      <c r="J14" s="543" t="str">
        <f>'1.  LRAMVA Summary'!J53</f>
        <v>kWh</v>
      </c>
      <c r="K14" s="543" t="str">
        <f>'1.  LRAMVA Summary'!K53</f>
        <v>kW</v>
      </c>
      <c r="L14" s="543" t="str">
        <f>'1.  LRAMVA Summary'!L53</f>
        <v>kW</v>
      </c>
      <c r="M14" s="543" t="str">
        <f>'1.  LRAMVA Summary'!M53</f>
        <v>kWh</v>
      </c>
      <c r="N14" s="543">
        <f>'1.  LRAMVA Summary'!N53</f>
        <v>0</v>
      </c>
      <c r="O14" s="543">
        <f>'1.  LRAMVA Summary'!O53</f>
        <v>0</v>
      </c>
      <c r="P14" s="543">
        <f>'1.  LRAMVA Summary'!P53</f>
        <v>0</v>
      </c>
      <c r="Q14" s="544">
        <f>'1.  LRAMVA Summary'!Q53</f>
        <v>0</v>
      </c>
    </row>
    <row r="15" spans="2:17" s="427" customFormat="1" ht="15.75" customHeight="1">
      <c r="B15" s="432" t="s">
        <v>27</v>
      </c>
      <c r="C15" s="590">
        <f>SUM(D15:Q15)</f>
        <v>1492000</v>
      </c>
      <c r="D15" s="718">
        <v>0</v>
      </c>
      <c r="E15" s="718">
        <v>0</v>
      </c>
      <c r="F15" s="718">
        <v>0</v>
      </c>
      <c r="G15" s="718">
        <v>0</v>
      </c>
      <c r="H15" s="718">
        <v>0</v>
      </c>
      <c r="I15" s="718">
        <v>419793</v>
      </c>
      <c r="J15" s="718">
        <v>632603</v>
      </c>
      <c r="K15" s="718">
        <v>439604</v>
      </c>
      <c r="L15" s="718">
        <v>0</v>
      </c>
      <c r="M15" s="718">
        <v>0</v>
      </c>
      <c r="N15" s="718">
        <v>0</v>
      </c>
      <c r="O15" s="718">
        <v>0</v>
      </c>
      <c r="P15" s="718">
        <v>0</v>
      </c>
      <c r="Q15" s="718">
        <v>0</v>
      </c>
    </row>
    <row r="16" spans="2:17" s="427" customFormat="1" ht="15.75" customHeight="1">
      <c r="B16" s="432" t="s">
        <v>28</v>
      </c>
      <c r="C16" s="590">
        <f>SUM(D16:Q16)</f>
        <v>115</v>
      </c>
      <c r="D16" s="718">
        <v>0</v>
      </c>
      <c r="E16" s="718">
        <v>0</v>
      </c>
      <c r="F16" s="718">
        <v>0</v>
      </c>
      <c r="G16" s="718">
        <v>0</v>
      </c>
      <c r="H16" s="718">
        <v>0</v>
      </c>
      <c r="I16" s="718">
        <v>0</v>
      </c>
      <c r="J16" s="718">
        <v>0</v>
      </c>
      <c r="K16" s="718">
        <v>115</v>
      </c>
      <c r="L16" s="718">
        <v>0</v>
      </c>
      <c r="M16" s="718">
        <v>0</v>
      </c>
      <c r="N16" s="718">
        <v>0</v>
      </c>
      <c r="O16" s="718">
        <v>0</v>
      </c>
      <c r="P16" s="718">
        <v>0</v>
      </c>
      <c r="Q16" s="718">
        <v>0</v>
      </c>
    </row>
    <row r="17" spans="2:17" s="17" customFormat="1" ht="15.75" customHeight="1"/>
    <row r="18" spans="2:17" s="25" customFormat="1" ht="15.75" customHeight="1">
      <c r="B18" s="191" t="s">
        <v>450</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419793</v>
      </c>
      <c r="J18" s="192">
        <f t="shared" si="1"/>
        <v>632603</v>
      </c>
      <c r="K18" s="192">
        <f t="shared" si="1"/>
        <v>115</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12" customFormat="1" ht="21" customHeight="1">
      <c r="B20" s="431" t="s">
        <v>668</v>
      </c>
      <c r="C20" s="424">
        <v>2011</v>
      </c>
      <c r="D20" s="425"/>
    </row>
    <row r="21" spans="2:17" s="412" customFormat="1" ht="21" customHeight="1">
      <c r="B21" s="431" t="s">
        <v>366</v>
      </c>
      <c r="C21" s="424" t="s">
        <v>948</v>
      </c>
      <c r="D21" s="425"/>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719">
        <v>2016</v>
      </c>
      <c r="E24" s="720" t="s">
        <v>753</v>
      </c>
      <c r="F24" s="719">
        <v>2015</v>
      </c>
    </row>
    <row r="25" spans="2:17" s="2" customFormat="1" ht="15.75" customHeight="1">
      <c r="D25" s="20"/>
    </row>
    <row r="26" spans="2:17" s="2" customFormat="1" ht="42" customHeight="1">
      <c r="B26" s="1004" t="s">
        <v>736</v>
      </c>
      <c r="C26" s="1004"/>
      <c r="D26" s="1004"/>
      <c r="E26" s="1004"/>
      <c r="F26" s="1004"/>
      <c r="G26" s="1004"/>
      <c r="H26" s="1004"/>
      <c r="I26" s="1004"/>
      <c r="J26" s="1004"/>
      <c r="K26" s="1004"/>
      <c r="L26" s="1004"/>
      <c r="M26" s="1004"/>
      <c r="N26" s="578"/>
      <c r="O26" s="578"/>
      <c r="P26" s="578"/>
      <c r="Q26" s="578"/>
    </row>
    <row r="27" spans="2:17" s="2" customFormat="1" ht="15.75" customHeight="1">
      <c r="D27" s="20"/>
    </row>
    <row r="28" spans="2:17" s="17" customFormat="1" ht="44.25" customHeight="1">
      <c r="C28" s="243" t="str">
        <f>'1.  LRAMVA Summary'!R52</f>
        <v>Total</v>
      </c>
      <c r="D28" s="243" t="str">
        <f>'1.  LRAMVA Summary'!D52</f>
        <v>Main - Residential</v>
      </c>
      <c r="E28" s="243" t="str">
        <f>'1.  LRAMVA Summary'!E52</f>
        <v>Main - GS&lt;50 kW</v>
      </c>
      <c r="F28" s="243" t="str">
        <f>'1.  LRAMVA Summary'!F52</f>
        <v>Main - GS 50 to 4,999 kW</v>
      </c>
      <c r="G28" s="243" t="str">
        <f>'1.  LRAMVA Summary'!G52</f>
        <v>Main - Large Use</v>
      </c>
      <c r="H28" s="243" t="str">
        <f>'1.  LRAMVA Summary'!H52</f>
        <v>Main - Streetlighting</v>
      </c>
      <c r="I28" s="243" t="str">
        <f>'1.  LRAMVA Summary'!I52</f>
        <v>STEI - Residential</v>
      </c>
      <c r="J28" s="243" t="str">
        <f>'1.  LRAMVA Summary'!J52</f>
        <v>STEI - GS&lt;50 kW</v>
      </c>
      <c r="K28" s="243" t="str">
        <f>'1.  LRAMVA Summary'!K52</f>
        <v>STEI - GS 50 to 4,999 kW</v>
      </c>
      <c r="L28" s="243" t="str">
        <f>'1.  LRAMVA Summary'!L52</f>
        <v>STEI - Street Lighting</v>
      </c>
      <c r="M28" s="243" t="str">
        <f>'1.  LRAMVA Summary'!M52</f>
        <v>STEI - Sentinel</v>
      </c>
      <c r="N28" s="243" t="str">
        <f>'1.  LRAMVA Summary'!N52</f>
        <v/>
      </c>
      <c r="O28" s="243" t="str">
        <f>'1.  LRAMVA Summary'!O52</f>
        <v/>
      </c>
      <c r="P28" s="243" t="str">
        <f>'1.  LRAMVA Summary'!P52</f>
        <v/>
      </c>
      <c r="Q28" s="243" t="str">
        <f>'1.  LRAMVA Summary'!Q52</f>
        <v/>
      </c>
    </row>
    <row r="29" spans="2:17" s="2" customFormat="1" ht="15.75" customHeight="1">
      <c r="B29" s="82"/>
      <c r="C29" s="542"/>
      <c r="D29" s="543" t="str">
        <f>'1.  LRAMVA Summary'!D53</f>
        <v>kWh</v>
      </c>
      <c r="E29" s="543" t="str">
        <f>'1.  LRAMVA Summary'!E53</f>
        <v>kWh</v>
      </c>
      <c r="F29" s="543" t="str">
        <f>'1.  LRAMVA Summary'!F53</f>
        <v>kW</v>
      </c>
      <c r="G29" s="543" t="str">
        <f>'1.  LRAMVA Summary'!G53</f>
        <v>kW</v>
      </c>
      <c r="H29" s="543" t="str">
        <f>'1.  LRAMVA Summary'!H53</f>
        <v>kW</v>
      </c>
      <c r="I29" s="543" t="str">
        <f>'1.  LRAMVA Summary'!I53</f>
        <v>kWh</v>
      </c>
      <c r="J29" s="543" t="str">
        <f>'1.  LRAMVA Summary'!J53</f>
        <v>kWh</v>
      </c>
      <c r="K29" s="543" t="str">
        <f>'1.  LRAMVA Summary'!K53</f>
        <v>kW</v>
      </c>
      <c r="L29" s="543" t="str">
        <f>'1.  LRAMVA Summary'!L53</f>
        <v>kW</v>
      </c>
      <c r="M29" s="543" t="str">
        <f>'1.  LRAMVA Summary'!M53</f>
        <v>kWh</v>
      </c>
      <c r="N29" s="543">
        <f>'1.  LRAMVA Summary'!N53</f>
        <v>0</v>
      </c>
      <c r="O29" s="543">
        <f>'1.  LRAMVA Summary'!O53</f>
        <v>0</v>
      </c>
      <c r="P29" s="543">
        <f>'1.  LRAMVA Summary'!P53</f>
        <v>0</v>
      </c>
      <c r="Q29" s="544">
        <f>'1.  LRAMVA Summary'!Q53</f>
        <v>0</v>
      </c>
    </row>
    <row r="30" spans="2:17" s="427" customFormat="1" ht="15.75" customHeight="1">
      <c r="B30" s="432" t="s">
        <v>27</v>
      </c>
      <c r="C30" s="590">
        <f>SUM(D30:Q30)</f>
        <v>11206240</v>
      </c>
      <c r="D30" s="721">
        <v>2736155</v>
      </c>
      <c r="E30" s="722">
        <v>4402416</v>
      </c>
      <c r="F30" s="722">
        <v>0</v>
      </c>
      <c r="G30" s="722">
        <v>0</v>
      </c>
      <c r="H30" s="722">
        <v>0</v>
      </c>
      <c r="I30" s="722">
        <v>1746598</v>
      </c>
      <c r="J30" s="722">
        <v>588794</v>
      </c>
      <c r="K30" s="722">
        <v>1687119</v>
      </c>
      <c r="L30" s="722">
        <v>45158</v>
      </c>
      <c r="M30" s="722">
        <v>0</v>
      </c>
      <c r="N30" s="722">
        <v>0</v>
      </c>
      <c r="O30" s="722">
        <v>0</v>
      </c>
      <c r="P30" s="722">
        <v>0</v>
      </c>
      <c r="Q30" s="722">
        <v>0</v>
      </c>
    </row>
    <row r="31" spans="2:17" s="433" customFormat="1" ht="15" customHeight="1">
      <c r="B31" s="432" t="s">
        <v>28</v>
      </c>
      <c r="C31" s="590">
        <f>SUM(D31:Q31)</f>
        <v>25103</v>
      </c>
      <c r="D31" s="723">
        <v>0</v>
      </c>
      <c r="E31" s="724">
        <v>0</v>
      </c>
      <c r="F31" s="724">
        <v>17935</v>
      </c>
      <c r="G31" s="724">
        <v>217</v>
      </c>
      <c r="H31" s="724">
        <v>2523</v>
      </c>
      <c r="I31" s="724">
        <v>0</v>
      </c>
      <c r="J31" s="724">
        <v>0</v>
      </c>
      <c r="K31" s="724">
        <v>4303</v>
      </c>
      <c r="L31" s="724">
        <v>125</v>
      </c>
      <c r="M31" s="724">
        <v>0</v>
      </c>
      <c r="N31" s="724">
        <v>0</v>
      </c>
      <c r="O31" s="724">
        <v>0</v>
      </c>
      <c r="P31" s="724">
        <v>0</v>
      </c>
      <c r="Q31" s="724">
        <v>0</v>
      </c>
    </row>
    <row r="32" spans="2:17" s="17" customFormat="1" ht="15.75" customHeight="1"/>
    <row r="33" spans="2:32" s="25" customFormat="1" ht="15.75" customHeight="1">
      <c r="B33" s="191" t="s">
        <v>450</v>
      </c>
      <c r="C33" s="192"/>
      <c r="D33" s="192">
        <f>IF(D29="kw",HLOOKUP(D29,D29:D31,3,FALSE),HLOOKUP(D29,D29:D31,2,FALSE))</f>
        <v>2736155</v>
      </c>
      <c r="E33" s="192">
        <f>IF(E29="kw",HLOOKUP(E29,E29:E31,3,FALSE),HLOOKUP(E29,E29:E31,2,FALSE))</f>
        <v>4402416</v>
      </c>
      <c r="F33" s="192">
        <f>IF(F29="kw",HLOOKUP(F29,F29:F31,3,FALSE),HLOOKUP(F29,F29:F31,2,FALSE))</f>
        <v>17935</v>
      </c>
      <c r="G33" s="192">
        <f>IF(G29="kw",HLOOKUP(G29,G29:G31,3,FALSE),HLOOKUP(G29,G29:G31,2,FALSE))</f>
        <v>217</v>
      </c>
      <c r="H33" s="192">
        <f t="shared" ref="H33:Q33" si="2">IF(H29="kw",HLOOKUP(H29,H29:H31,3,FALSE),HLOOKUP(H29,H29:H31,2,FALSE))</f>
        <v>2523</v>
      </c>
      <c r="I33" s="192">
        <f t="shared" si="2"/>
        <v>1746598</v>
      </c>
      <c r="J33" s="192">
        <f t="shared" si="2"/>
        <v>588794</v>
      </c>
      <c r="K33" s="192">
        <f t="shared" si="2"/>
        <v>4303</v>
      </c>
      <c r="L33" s="192">
        <f t="shared" si="2"/>
        <v>125</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31" t="s">
        <v>668</v>
      </c>
      <c r="C35" s="351" t="s">
        <v>754</v>
      </c>
      <c r="D35" s="425"/>
      <c r="E35" s="93"/>
      <c r="F35" s="93"/>
      <c r="G35" s="93"/>
      <c r="H35" s="93"/>
      <c r="I35" s="93"/>
      <c r="J35" s="93"/>
      <c r="K35" s="93"/>
      <c r="L35" s="93"/>
      <c r="M35" s="93"/>
      <c r="N35" s="93"/>
      <c r="O35" s="93"/>
      <c r="P35" s="93"/>
      <c r="Q35" s="93"/>
    </row>
    <row r="36" spans="2:32" s="412" customFormat="1" ht="21" customHeight="1">
      <c r="B36" s="431" t="s">
        <v>366</v>
      </c>
      <c r="C36" s="351" t="s">
        <v>755</v>
      </c>
      <c r="D36" s="425"/>
    </row>
    <row r="37" spans="2:32" s="17" customFormat="1" ht="15.75" customHeight="1">
      <c r="B37" s="166"/>
      <c r="C37" s="351" t="s">
        <v>756</v>
      </c>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1004" t="s">
        <v>610</v>
      </c>
      <c r="C40" s="1004"/>
      <c r="D40" s="1004"/>
      <c r="E40" s="1004"/>
      <c r="F40" s="1004"/>
      <c r="G40" s="1004"/>
      <c r="H40" s="1004"/>
      <c r="I40" s="1004"/>
      <c r="J40" s="1004"/>
      <c r="K40" s="1004"/>
      <c r="L40" s="1004"/>
      <c r="M40" s="1004"/>
      <c r="N40" s="578"/>
      <c r="O40" s="578"/>
      <c r="P40" s="578"/>
      <c r="Q40" s="578"/>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Main - Residential</v>
      </c>
      <c r="E42" s="243" t="str">
        <f>'1.  LRAMVA Summary'!E52</f>
        <v>Main - GS&lt;50 kW</v>
      </c>
      <c r="F42" s="243" t="str">
        <f>'1.  LRAMVA Summary'!F52</f>
        <v>Main - GS 50 to 4,999 kW</v>
      </c>
      <c r="G42" s="243" t="str">
        <f>'1.  LRAMVA Summary'!G52</f>
        <v>Main - Large Use</v>
      </c>
      <c r="H42" s="243" t="str">
        <f>'1.  LRAMVA Summary'!H52</f>
        <v>Main - Streetlighting</v>
      </c>
      <c r="I42" s="243" t="str">
        <f>'1.  LRAMVA Summary'!I52</f>
        <v>STEI - Residential</v>
      </c>
      <c r="J42" s="243" t="str">
        <f>'1.  LRAMVA Summary'!J52</f>
        <v>STEI - GS&lt;50 kW</v>
      </c>
      <c r="K42" s="243" t="str">
        <f>'1.  LRAMVA Summary'!K52</f>
        <v>STEI - GS 50 to 4,999 kW</v>
      </c>
      <c r="L42" s="243" t="str">
        <f>'1.  LRAMVA Summary'!L52</f>
        <v>STEI - Street Lighting</v>
      </c>
      <c r="M42" s="243" t="str">
        <f>'1.  LRAMVA Summary'!M52</f>
        <v>STEI - Sentinel</v>
      </c>
      <c r="N42" s="243" t="str">
        <f>'1.  LRAMVA Summary'!N52</f>
        <v/>
      </c>
      <c r="O42" s="243" t="str">
        <f>'1.  LRAMVA Summary'!O52</f>
        <v/>
      </c>
      <c r="P42" s="243" t="str">
        <f>'1.  LRAMVA Summary'!P52</f>
        <v/>
      </c>
      <c r="Q42" s="243" t="str">
        <f>'1.  LRAMVA Summary'!Q52</f>
        <v/>
      </c>
      <c r="R42" s="193"/>
    </row>
    <row r="43" spans="2:32" s="146" customFormat="1" ht="18" customHeight="1">
      <c r="B43" s="545"/>
      <c r="C43" s="546"/>
      <c r="D43" s="547" t="str">
        <f>'1.  LRAMVA Summary'!D53</f>
        <v>kWh</v>
      </c>
      <c r="E43" s="547" t="str">
        <f>'1.  LRAMVA Summary'!E53</f>
        <v>kWh</v>
      </c>
      <c r="F43" s="547" t="str">
        <f>'1.  LRAMVA Summary'!F53</f>
        <v>kW</v>
      </c>
      <c r="G43" s="547" t="str">
        <f>'1.  LRAMVA Summary'!G53</f>
        <v>kW</v>
      </c>
      <c r="H43" s="547" t="str">
        <f>'1.  LRAMVA Summary'!H53</f>
        <v>kW</v>
      </c>
      <c r="I43" s="547" t="str">
        <f>'1.  LRAMVA Summary'!I53</f>
        <v>kWh</v>
      </c>
      <c r="J43" s="547" t="str">
        <f>'1.  LRAMVA Summary'!J53</f>
        <v>kWh</v>
      </c>
      <c r="K43" s="547" t="str">
        <f>'1.  LRAMVA Summary'!K53</f>
        <v>kW</v>
      </c>
      <c r="L43" s="547" t="str">
        <f>'1.  LRAMVA Summary'!L53</f>
        <v>kW</v>
      </c>
      <c r="M43" s="547" t="str">
        <f>'1.  LRAMVA Summary'!M53</f>
        <v>kWh</v>
      </c>
      <c r="N43" s="547">
        <f>'1.  LRAMVA Summary'!N53</f>
        <v>0</v>
      </c>
      <c r="O43" s="547">
        <f>'1.  LRAMVA Summary'!O53</f>
        <v>0</v>
      </c>
      <c r="P43" s="547">
        <f>'1.  LRAMVA Summary'!P53</f>
        <v>0</v>
      </c>
      <c r="Q43" s="548">
        <f>'1.  LRAMVA Summary'!Q53</f>
        <v>0</v>
      </c>
      <c r="R43" s="169"/>
    </row>
    <row r="44" spans="2:32" s="17" customFormat="1" ht="15.5">
      <c r="B44" s="170">
        <v>2011</v>
      </c>
      <c r="C44" s="49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49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49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499"/>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499"/>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499"/>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499"/>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499"/>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499">
        <v>2016</v>
      </c>
      <c r="D52" s="190">
        <f t="shared" ref="D52:Q52" si="12">IF(ISBLANK($C$52),0,IF($C$52=$D$9,HLOOKUP(D43,D14:D18,5,FALSE),HLOOKUP(D43,D29:D33,5,FALSE)))</f>
        <v>2736155</v>
      </c>
      <c r="E52" s="190">
        <f t="shared" si="12"/>
        <v>4402416</v>
      </c>
      <c r="F52" s="190">
        <f t="shared" si="12"/>
        <v>17935</v>
      </c>
      <c r="G52" s="190">
        <f t="shared" si="12"/>
        <v>217</v>
      </c>
      <c r="H52" s="190">
        <f t="shared" si="12"/>
        <v>2523</v>
      </c>
      <c r="I52" s="190">
        <f t="shared" si="12"/>
        <v>1746598</v>
      </c>
      <c r="J52" s="190">
        <f t="shared" si="12"/>
        <v>588794</v>
      </c>
      <c r="K52" s="190">
        <f t="shared" si="12"/>
        <v>4303</v>
      </c>
      <c r="L52" s="190">
        <f t="shared" si="12"/>
        <v>125</v>
      </c>
      <c r="M52" s="190">
        <f t="shared" si="12"/>
        <v>0</v>
      </c>
      <c r="N52" s="190">
        <f t="shared" si="12"/>
        <v>0</v>
      </c>
      <c r="O52" s="190">
        <f t="shared" si="12"/>
        <v>0</v>
      </c>
      <c r="P52" s="190">
        <f t="shared" si="12"/>
        <v>0</v>
      </c>
      <c r="Q52" s="190">
        <f t="shared" si="12"/>
        <v>0</v>
      </c>
      <c r="R52" s="163"/>
      <c r="AF52" s="163"/>
    </row>
    <row r="53" spans="2:32" s="17" customFormat="1" ht="15.5">
      <c r="B53" s="171">
        <v>2020</v>
      </c>
      <c r="C53" s="499">
        <v>2016</v>
      </c>
      <c r="D53" s="190">
        <f t="shared" ref="D53:Q53" si="13">IF(ISBLANK($C$53),0,IF($C$53=$D$9,HLOOKUP(D43,D14:D18,5,FALSE),HLOOKUP(D43,D29:D33,5,FALSE)))</f>
        <v>2736155</v>
      </c>
      <c r="E53" s="190">
        <f t="shared" si="13"/>
        <v>4402416</v>
      </c>
      <c r="F53" s="190">
        <f t="shared" si="13"/>
        <v>17935</v>
      </c>
      <c r="G53" s="190">
        <f t="shared" si="13"/>
        <v>217</v>
      </c>
      <c r="H53" s="190">
        <f t="shared" si="13"/>
        <v>2523</v>
      </c>
      <c r="I53" s="190">
        <f t="shared" si="13"/>
        <v>1746598</v>
      </c>
      <c r="J53" s="190">
        <f t="shared" si="13"/>
        <v>588794</v>
      </c>
      <c r="K53" s="190">
        <f t="shared" si="13"/>
        <v>4303</v>
      </c>
      <c r="L53" s="190">
        <f t="shared" si="13"/>
        <v>125</v>
      </c>
      <c r="M53" s="190">
        <f t="shared" si="13"/>
        <v>0</v>
      </c>
      <c r="N53" s="190">
        <f t="shared" si="13"/>
        <v>0</v>
      </c>
      <c r="O53" s="190">
        <f t="shared" si="13"/>
        <v>0</v>
      </c>
      <c r="P53" s="190">
        <f t="shared" si="13"/>
        <v>0</v>
      </c>
      <c r="Q53" s="190">
        <f t="shared" si="13"/>
        <v>0</v>
      </c>
      <c r="R53" s="163"/>
      <c r="AF53" s="163"/>
    </row>
    <row r="54" spans="2:32" s="412" customFormat="1" ht="21" customHeight="1">
      <c r="B54" s="424" t="s">
        <v>949</v>
      </c>
      <c r="C54" s="434"/>
      <c r="D54" s="435"/>
      <c r="E54" s="436"/>
      <c r="F54" s="436"/>
      <c r="G54" s="436"/>
      <c r="H54" s="436"/>
      <c r="I54" s="436"/>
      <c r="J54" s="436"/>
      <c r="K54" s="436"/>
      <c r="L54" s="436"/>
      <c r="M54" s="436"/>
      <c r="N54" s="436"/>
      <c r="O54" s="436"/>
      <c r="P54" s="436"/>
      <c r="Q54" s="435"/>
      <c r="R54" s="428"/>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32A1-BAF5-5642-A737-21329D86103E}">
  <dimension ref="B14:X196"/>
  <sheetViews>
    <sheetView topLeftCell="A51" workbookViewId="0">
      <selection activeCell="K66" sqref="K66"/>
    </sheetView>
  </sheetViews>
  <sheetFormatPr defaultColWidth="9.1796875" defaultRowHeight="14.5"/>
  <cols>
    <col min="1" max="1" width="9.1796875" style="12"/>
    <col min="2" max="2" width="17.1796875" style="12" bestFit="1" customWidth="1"/>
    <col min="3" max="3" width="25.81640625" style="12" bestFit="1" customWidth="1"/>
    <col min="4" max="4" width="12.6328125" style="12" bestFit="1" customWidth="1"/>
    <col min="5" max="5" width="7.6328125" style="12" bestFit="1" customWidth="1"/>
    <col min="6" max="6" width="8.36328125" style="12" bestFit="1" customWidth="1"/>
    <col min="7" max="7" width="11.36328125" style="12" bestFit="1" customWidth="1"/>
    <col min="8" max="10" width="9.1796875" style="12"/>
    <col min="11" max="11" width="29.6328125" style="12" bestFit="1" customWidth="1"/>
    <col min="12" max="12" width="24" style="12" customWidth="1"/>
    <col min="13" max="13" width="14.81640625" style="12" bestFit="1" customWidth="1"/>
    <col min="14" max="14" width="11.36328125" style="12" bestFit="1" customWidth="1"/>
    <col min="15" max="17" width="10.1796875" style="12" bestFit="1" customWidth="1"/>
    <col min="18" max="18" width="10" style="12" bestFit="1" customWidth="1"/>
    <col min="19" max="16384" width="9.1796875" style="12"/>
  </cols>
  <sheetData>
    <row r="14" spans="2:24" ht="15.5">
      <c r="B14" s="731" t="s">
        <v>504</v>
      </c>
    </row>
    <row r="15" spans="2:24" ht="15.5">
      <c r="B15" s="731"/>
    </row>
    <row r="16" spans="2:24" s="632" customFormat="1" ht="28.5" customHeight="1">
      <c r="B16" s="1005" t="s">
        <v>760</v>
      </c>
      <c r="C16" s="1005"/>
      <c r="D16" s="1005"/>
      <c r="E16" s="1005"/>
      <c r="F16" s="1005"/>
      <c r="G16" s="1005"/>
      <c r="H16" s="1005"/>
      <c r="I16" s="1005"/>
      <c r="J16" s="1005"/>
      <c r="K16" s="1005"/>
      <c r="L16" s="1005"/>
      <c r="M16" s="1005"/>
      <c r="N16" s="1005"/>
      <c r="O16" s="1005"/>
      <c r="P16" s="1005"/>
      <c r="Q16" s="1005"/>
      <c r="R16" s="1005"/>
      <c r="S16" s="1005"/>
      <c r="T16" s="1005"/>
      <c r="U16" s="1005"/>
      <c r="V16" s="1005"/>
      <c r="W16" s="1005"/>
      <c r="X16" s="1005"/>
    </row>
    <row r="18" spans="2:14">
      <c r="B18" s="12" t="s">
        <v>761</v>
      </c>
    </row>
    <row r="19" spans="2:14">
      <c r="B19" s="12" t="s">
        <v>762</v>
      </c>
    </row>
    <row r="20" spans="2:14">
      <c r="B20" s="12" t="s">
        <v>801</v>
      </c>
    </row>
    <row r="21" spans="2:14">
      <c r="B21" s="12" t="s">
        <v>763</v>
      </c>
    </row>
    <row r="22" spans="2:14">
      <c r="B22" s="12" t="s">
        <v>764</v>
      </c>
    </row>
    <row r="23" spans="2:14">
      <c r="B23" s="12" t="s">
        <v>765</v>
      </c>
    </row>
    <row r="24" spans="2:14">
      <c r="B24" s="12" t="s">
        <v>766</v>
      </c>
    </row>
    <row r="25" spans="2:14">
      <c r="B25" s="12" t="s">
        <v>767</v>
      </c>
    </row>
    <row r="27" spans="2:14" ht="18.5">
      <c r="B27" s="12" t="s">
        <v>768</v>
      </c>
      <c r="K27" s="732" t="s">
        <v>769</v>
      </c>
    </row>
    <row r="29" spans="2:14" ht="43.5">
      <c r="B29" s="733" t="s">
        <v>770</v>
      </c>
      <c r="C29" s="733" t="s">
        <v>211</v>
      </c>
      <c r="D29" s="733" t="s">
        <v>771</v>
      </c>
      <c r="E29" s="733" t="s">
        <v>772</v>
      </c>
      <c r="F29" s="733" t="s">
        <v>773</v>
      </c>
      <c r="G29" s="733" t="s">
        <v>774</v>
      </c>
      <c r="H29" s="733"/>
      <c r="K29" s="734"/>
      <c r="L29" s="735" t="s">
        <v>775</v>
      </c>
      <c r="M29" s="735" t="s">
        <v>776</v>
      </c>
      <c r="N29" s="736" t="s">
        <v>777</v>
      </c>
    </row>
    <row r="30" spans="2:14" ht="15.5">
      <c r="B30" s="737" t="s">
        <v>987</v>
      </c>
      <c r="C30" s="737" t="s">
        <v>778</v>
      </c>
      <c r="D30" s="738">
        <v>2138.3722572144716</v>
      </c>
      <c r="E30" s="738">
        <v>0.3453915094339623</v>
      </c>
      <c r="F30" s="12" t="s">
        <v>779</v>
      </c>
      <c r="G30" s="12" t="s">
        <v>794</v>
      </c>
      <c r="K30" s="739" t="s">
        <v>778</v>
      </c>
      <c r="L30" s="740">
        <f>L31+L32</f>
        <v>171699.66076383204</v>
      </c>
      <c r="M30" s="741">
        <f>M31+M32</f>
        <v>21.311929564914188</v>
      </c>
      <c r="N30" s="742"/>
    </row>
    <row r="31" spans="2:14">
      <c r="B31" s="737" t="s">
        <v>988</v>
      </c>
      <c r="C31" s="737" t="s">
        <v>778</v>
      </c>
      <c r="D31" s="738">
        <v>1988.3037829020504</v>
      </c>
      <c r="E31" s="738">
        <v>0.30897330595482547</v>
      </c>
      <c r="F31" s="12" t="s">
        <v>779</v>
      </c>
      <c r="G31" s="12" t="s">
        <v>797</v>
      </c>
      <c r="K31" s="743" t="s">
        <v>779</v>
      </c>
      <c r="L31" s="744">
        <f>SUMIFS(NetEnergyRange2019,Business_Refrigeration_Program,$K30,SourceRange2019,$K31)</f>
        <v>91723.206642417499</v>
      </c>
      <c r="M31" s="744">
        <f>SUMIFS(NetDemandRange2019,Business_Refrigeration_Program,$K30,SourceRange2019,$K31)</f>
        <v>10.340091772887529</v>
      </c>
      <c r="N31" s="745">
        <v>105684.7016666666</v>
      </c>
    </row>
    <row r="32" spans="2:14">
      <c r="B32" s="737" t="s">
        <v>989</v>
      </c>
      <c r="C32" s="737" t="s">
        <v>778</v>
      </c>
      <c r="D32" s="738">
        <v>1535.2199243592138</v>
      </c>
      <c r="E32" s="738">
        <v>0.2411498973305955</v>
      </c>
      <c r="F32" s="12" t="s">
        <v>779</v>
      </c>
      <c r="G32" s="12" t="s">
        <v>797</v>
      </c>
      <c r="K32" s="743" t="s">
        <v>780</v>
      </c>
      <c r="L32" s="744">
        <f>SUMIFS(NetEnergyRange2019,Business_Refrigeration_Program,$K30,SourceRange2019,$K32)</f>
        <v>79976.454121414528</v>
      </c>
      <c r="M32" s="744">
        <f>SUMIFS(NetDemandRange2019,Business_Refrigeration_Program,$K30,SourceRange2019,$K32)</f>
        <v>10.971837792026657</v>
      </c>
      <c r="N32" s="745">
        <f>L32</f>
        <v>79976.454121414528</v>
      </c>
    </row>
    <row r="33" spans="2:14" ht="15.5">
      <c r="B33" s="737" t="s">
        <v>990</v>
      </c>
      <c r="C33" s="737" t="s">
        <v>778</v>
      </c>
      <c r="D33" s="738">
        <v>3386.3515299042588</v>
      </c>
      <c r="E33" s="738">
        <v>0.49737166324435322</v>
      </c>
      <c r="F33" s="12" t="s">
        <v>779</v>
      </c>
      <c r="G33" s="12" t="s">
        <v>798</v>
      </c>
      <c r="K33" s="739" t="s">
        <v>781</v>
      </c>
      <c r="L33" s="740">
        <f>L34+L35</f>
        <v>205216.69608423105</v>
      </c>
      <c r="M33" s="741">
        <f>M34+M35</f>
        <v>36.599337748344368</v>
      </c>
      <c r="N33" s="742"/>
    </row>
    <row r="34" spans="2:14">
      <c r="B34" s="737" t="s">
        <v>991</v>
      </c>
      <c r="C34" s="737" t="s">
        <v>778</v>
      </c>
      <c r="D34" s="738">
        <v>1819.9561106911799</v>
      </c>
      <c r="E34" s="738">
        <v>0.27882956878850101</v>
      </c>
      <c r="F34" s="12" t="s">
        <v>779</v>
      </c>
      <c r="G34" s="12" t="s">
        <v>797</v>
      </c>
      <c r="K34" s="743" t="s">
        <v>779</v>
      </c>
      <c r="L34" s="744">
        <f>SUMIFS(NetEnergyRange2019,Business_Refrigeration_Program,$K33,SourceRange2019,$K34)</f>
        <v>0</v>
      </c>
      <c r="M34" s="744">
        <f>SUMIFS(NetDemandRange2019,Business_Refrigeration_Program,$K33,SourceRange2019,$K34)</f>
        <v>0</v>
      </c>
      <c r="N34" s="745"/>
    </row>
    <row r="35" spans="2:14">
      <c r="B35" s="737" t="s">
        <v>992</v>
      </c>
      <c r="C35" s="737" t="s">
        <v>778</v>
      </c>
      <c r="D35" s="738">
        <v>4730.015441768669</v>
      </c>
      <c r="E35" s="738">
        <v>0.70011792452830202</v>
      </c>
      <c r="F35" s="12" t="s">
        <v>779</v>
      </c>
      <c r="G35" s="12" t="s">
        <v>794</v>
      </c>
      <c r="K35" s="743" t="s">
        <v>780</v>
      </c>
      <c r="L35" s="744">
        <f>SUMIFS(NetEnergyRange2019,Business_Refrigeration_Program,$K33,SourceRange2019,$K35)</f>
        <v>205216.69608423105</v>
      </c>
      <c r="M35" s="744">
        <f>SUMIFS(NetDemandRange2019,Business_Refrigeration_Program,$K33,SourceRange2019,$K35)</f>
        <v>36.599337748344368</v>
      </c>
      <c r="N35" s="745">
        <f>L35</f>
        <v>205216.69608423105</v>
      </c>
    </row>
    <row r="36" spans="2:14" ht="15.5">
      <c r="B36" s="737" t="s">
        <v>993</v>
      </c>
      <c r="C36" s="737" t="s">
        <v>778</v>
      </c>
      <c r="D36" s="738">
        <v>8954.3227312700765</v>
      </c>
      <c r="E36" s="738">
        <v>1.269547169811321</v>
      </c>
      <c r="F36" s="12" t="s">
        <v>779</v>
      </c>
      <c r="G36" s="12" t="s">
        <v>794</v>
      </c>
      <c r="K36" s="739" t="s">
        <v>782</v>
      </c>
      <c r="L36" s="740">
        <f>L37+L38</f>
        <v>78742.03663003663</v>
      </c>
      <c r="M36" s="741">
        <f>M37+M38</f>
        <v>39.814000000000007</v>
      </c>
      <c r="N36" s="742"/>
    </row>
    <row r="37" spans="2:14">
      <c r="B37" s="737" t="s">
        <v>994</v>
      </c>
      <c r="C37" s="737" t="s">
        <v>778</v>
      </c>
      <c r="D37" s="738">
        <v>3579.9515594596392</v>
      </c>
      <c r="E37" s="738">
        <v>0.44807547169811324</v>
      </c>
      <c r="F37" s="12" t="s">
        <v>779</v>
      </c>
      <c r="G37" s="12" t="s">
        <v>795</v>
      </c>
      <c r="K37" s="743" t="s">
        <v>779</v>
      </c>
      <c r="L37" s="744">
        <f>SUMIFS(NetEnergyRange2019,Business_Refrigeration_Program,$K36,SourceRange2019,$K37)</f>
        <v>0</v>
      </c>
      <c r="M37" s="744">
        <f>SUMIFS(NetDemandRange2019,Business_Refrigeration_Program,$K36,SourceRange2019,$K37)</f>
        <v>0</v>
      </c>
      <c r="N37" s="745"/>
    </row>
    <row r="38" spans="2:14">
      <c r="B38" s="737" t="s">
        <v>995</v>
      </c>
      <c r="C38" s="737" t="s">
        <v>778</v>
      </c>
      <c r="D38" s="738">
        <v>3579.9515594596392</v>
      </c>
      <c r="E38" s="738">
        <v>0.44807547169811324</v>
      </c>
      <c r="F38" s="12" t="s">
        <v>779</v>
      </c>
      <c r="G38" s="12" t="s">
        <v>795</v>
      </c>
      <c r="K38" s="743" t="s">
        <v>780</v>
      </c>
      <c r="L38" s="744">
        <f>SUMIFS(NetEnergyRange2019,Business_Refrigeration_Program,$K36,SourceRange2019,$K38)</f>
        <v>78742.03663003663</v>
      </c>
      <c r="M38" s="744">
        <f>SUMIFS(NetDemandRange2019,Business_Refrigeration_Program,$K36,SourceRange2019,$K38)</f>
        <v>39.814000000000007</v>
      </c>
      <c r="N38" s="745">
        <f>L38</f>
        <v>78742.03663003663</v>
      </c>
    </row>
    <row r="39" spans="2:14" ht="15.5">
      <c r="B39" s="737" t="s">
        <v>996</v>
      </c>
      <c r="C39" s="737" t="s">
        <v>778</v>
      </c>
      <c r="D39" s="738">
        <v>332.53861177455894</v>
      </c>
      <c r="E39" s="738">
        <v>6.0287474332648874E-2</v>
      </c>
      <c r="F39" s="12" t="s">
        <v>779</v>
      </c>
      <c r="G39" s="12" t="s">
        <v>797</v>
      </c>
      <c r="K39" s="739" t="s">
        <v>22</v>
      </c>
      <c r="L39" s="740">
        <f>L40+L41</f>
        <v>2593640.7451216965</v>
      </c>
      <c r="M39" s="741">
        <f>M40+M41</f>
        <v>458.08744620944771</v>
      </c>
      <c r="N39" s="742"/>
    </row>
    <row r="40" spans="2:14">
      <c r="B40" s="737" t="s">
        <v>997</v>
      </c>
      <c r="C40" s="737" t="s">
        <v>778</v>
      </c>
      <c r="D40" s="738">
        <v>7122.5749249030659</v>
      </c>
      <c r="E40" s="738">
        <v>1.0828490566037736</v>
      </c>
      <c r="F40" s="12" t="s">
        <v>779</v>
      </c>
      <c r="G40" s="12" t="s">
        <v>794</v>
      </c>
      <c r="K40" s="743" t="s">
        <v>779</v>
      </c>
      <c r="L40" s="744">
        <f>SUMIFS(NetEnergyRange2019,Business_Refrigeration_Program,$K39,SourceRange2019,$K40)</f>
        <v>12259.751340938166</v>
      </c>
      <c r="M40" s="744">
        <f>SUMIFS(NetDemandRange2019,Business_Refrigeration_Program,$K39,SourceRange2019,$K40)</f>
        <v>2.6815626102891272</v>
      </c>
      <c r="N40" s="745">
        <v>15445.740194786915</v>
      </c>
    </row>
    <row r="41" spans="2:14">
      <c r="B41" s="737" t="s">
        <v>998</v>
      </c>
      <c r="C41" s="737" t="s">
        <v>778</v>
      </c>
      <c r="D41" s="738">
        <v>6264.9152290543689</v>
      </c>
      <c r="E41" s="738">
        <v>0.78413207547169816</v>
      </c>
      <c r="F41" s="12" t="s">
        <v>779</v>
      </c>
      <c r="G41" s="12" t="s">
        <v>795</v>
      </c>
      <c r="K41" s="743" t="s">
        <v>780</v>
      </c>
      <c r="L41" s="744">
        <f>SUMIFS(NetEnergyRange2019,Business_Refrigeration_Program,$K39,SourceRange2019,$K41)</f>
        <v>2581380.9937807582</v>
      </c>
      <c r="M41" s="744">
        <f>SUMIFS(NetDemandRange2019,Business_Refrigeration_Program,$K39,SourceRange2019,$K41)</f>
        <v>455.40588359915859</v>
      </c>
      <c r="N41" s="745">
        <f>L41</f>
        <v>2581380.9937807582</v>
      </c>
    </row>
    <row r="42" spans="2:14" ht="15.5">
      <c r="B42" s="737" t="s">
        <v>999</v>
      </c>
      <c r="C42" s="737" t="s">
        <v>778</v>
      </c>
      <c r="D42" s="738">
        <v>6958.370451382646</v>
      </c>
      <c r="E42" s="738">
        <v>0.97213552361396305</v>
      </c>
      <c r="F42" s="12" t="s">
        <v>779</v>
      </c>
      <c r="G42" s="12" t="s">
        <v>798</v>
      </c>
      <c r="K42" s="739" t="s">
        <v>783</v>
      </c>
      <c r="L42" s="740">
        <f>L43+L44</f>
        <v>141959.63851996051</v>
      </c>
      <c r="M42" s="741">
        <f>M43+M44</f>
        <v>29.80545131469524</v>
      </c>
      <c r="N42" s="742"/>
    </row>
    <row r="43" spans="2:14">
      <c r="B43" s="737" t="s">
        <v>1000</v>
      </c>
      <c r="C43" s="737" t="s">
        <v>778</v>
      </c>
      <c r="D43" s="738">
        <v>17170.969247457851</v>
      </c>
      <c r="E43" s="738">
        <v>0</v>
      </c>
      <c r="F43" s="12" t="s">
        <v>779</v>
      </c>
      <c r="G43" s="12" t="s">
        <v>795</v>
      </c>
      <c r="K43" s="743" t="s">
        <v>779</v>
      </c>
      <c r="L43" s="744">
        <f>SUMIFS(NetEnergyRange2019,Business_Refrigeration_Program,$K42,SourceRange2019,$K43)</f>
        <v>72830.31746242306</v>
      </c>
      <c r="M43" s="744">
        <f>SUMIFS(NetDemandRange2019,Business_Refrigeration_Program,$K42,SourceRange2019,$K43)</f>
        <v>16.211481024973097</v>
      </c>
      <c r="N43" s="745">
        <v>59107.203676934572</v>
      </c>
    </row>
    <row r="44" spans="2:14">
      <c r="B44" s="737" t="s">
        <v>1001</v>
      </c>
      <c r="C44" s="737" t="s">
        <v>778</v>
      </c>
      <c r="D44" s="738">
        <v>4611.8094940506626</v>
      </c>
      <c r="E44" s="738">
        <v>0.65344339622641512</v>
      </c>
      <c r="F44" s="12" t="s">
        <v>779</v>
      </c>
      <c r="G44" s="12" t="s">
        <v>794</v>
      </c>
      <c r="K44" s="743" t="s">
        <v>780</v>
      </c>
      <c r="L44" s="744">
        <f>SUMIFS(NetEnergyRange2019,Business_Refrigeration_Program,$K42,SourceRange2019,$K44)</f>
        <v>69129.32105753744</v>
      </c>
      <c r="M44" s="744">
        <f>SUMIFS(NetDemandRange2019,Business_Refrigeration_Program,$K42,SourceRange2019,$K44)</f>
        <v>13.593970289722142</v>
      </c>
      <c r="N44" s="745">
        <f>L44</f>
        <v>69129.32105753744</v>
      </c>
    </row>
    <row r="45" spans="2:14" ht="15.5">
      <c r="B45" s="737" t="s">
        <v>1002</v>
      </c>
      <c r="C45" s="737" t="s">
        <v>778</v>
      </c>
      <c r="D45" s="738">
        <v>2334.7896590616865</v>
      </c>
      <c r="E45" s="738">
        <v>0.3453915094339623</v>
      </c>
      <c r="F45" s="12" t="s">
        <v>779</v>
      </c>
      <c r="G45" s="12" t="s">
        <v>794</v>
      </c>
      <c r="K45" s="739" t="s">
        <v>784</v>
      </c>
      <c r="L45" s="740">
        <f>L46+L47</f>
        <v>295621.91393891943</v>
      </c>
      <c r="M45" s="741">
        <f>M46+M47</f>
        <v>46.979388770433545</v>
      </c>
      <c r="N45" s="742"/>
    </row>
    <row r="46" spans="2:14">
      <c r="B46" s="737" t="s">
        <v>1003</v>
      </c>
      <c r="C46" s="737" t="s">
        <v>778</v>
      </c>
      <c r="D46" s="738">
        <v>4474.9394493245491</v>
      </c>
      <c r="E46" s="738">
        <v>0.56009433962264155</v>
      </c>
      <c r="F46" s="12" t="s">
        <v>779</v>
      </c>
      <c r="G46" s="12" t="s">
        <v>795</v>
      </c>
      <c r="K46" s="743" t="s">
        <v>779</v>
      </c>
      <c r="L46" s="744">
        <f>SUMIFS(NetEnergyRange2019,Business_Refrigeration_Program,$K45,SourceRange2019,$K46)</f>
        <v>0</v>
      </c>
      <c r="M46" s="744">
        <f>SUMIFS(NetDemandRange2019,Business_Refrigeration_Program,$K45,SourceRange2019,$K46)</f>
        <v>0</v>
      </c>
      <c r="N46" s="745"/>
    </row>
    <row r="47" spans="2:14">
      <c r="B47" s="737" t="s">
        <v>1004</v>
      </c>
      <c r="C47" s="737" t="s">
        <v>778</v>
      </c>
      <c r="D47" s="738">
        <v>4474.9394493245491</v>
      </c>
      <c r="E47" s="738">
        <v>0.56009433962264155</v>
      </c>
      <c r="F47" s="12" t="s">
        <v>779</v>
      </c>
      <c r="G47" s="12" t="s">
        <v>795</v>
      </c>
      <c r="K47" s="743" t="s">
        <v>780</v>
      </c>
      <c r="L47" s="744">
        <f>SUMIFS(NetEnergyRange2019,Business_Refrigeration_Program,$K45,SourceRange2019,$K47)</f>
        <v>295621.91393891943</v>
      </c>
      <c r="M47" s="744">
        <f>SUMIFS(NetDemandRange2019,Business_Refrigeration_Program,$K45,SourceRange2019,$K47)</f>
        <v>46.979388770433545</v>
      </c>
      <c r="N47" s="745">
        <f>L47</f>
        <v>295621.91393891943</v>
      </c>
    </row>
    <row r="48" spans="2:14" ht="15.5">
      <c r="B48" s="737" t="s">
        <v>1005</v>
      </c>
      <c r="C48" s="737" t="s">
        <v>778</v>
      </c>
      <c r="D48" s="738">
        <v>2684.9636695947293</v>
      </c>
      <c r="E48" s="738">
        <v>0.33605660377358493</v>
      </c>
      <c r="F48" s="12" t="s">
        <v>779</v>
      </c>
      <c r="G48" s="12" t="s">
        <v>795</v>
      </c>
      <c r="K48" s="746" t="s">
        <v>785</v>
      </c>
      <c r="L48" s="747">
        <f>L45+L42+L39+L36+L33+L30</f>
        <v>3486880.6910586767</v>
      </c>
      <c r="M48" s="747">
        <f>M45+M42+M39+M36+M33+M30</f>
        <v>632.59755360783504</v>
      </c>
      <c r="N48" s="748">
        <f>SUM(N30:N47)</f>
        <v>3490305.0611512852</v>
      </c>
    </row>
    <row r="49" spans="2:17">
      <c r="B49" s="737" t="s">
        <v>1006</v>
      </c>
      <c r="C49" s="737" t="s">
        <v>778</v>
      </c>
      <c r="D49" s="738">
        <v>3579.9515594596392</v>
      </c>
      <c r="E49" s="738">
        <v>0.44807547169811324</v>
      </c>
      <c r="F49" s="12" t="s">
        <v>779</v>
      </c>
      <c r="G49" s="12" t="s">
        <v>795</v>
      </c>
      <c r="K49" s="749" t="s">
        <v>786</v>
      </c>
      <c r="L49" s="749"/>
      <c r="M49" s="749"/>
      <c r="N49" s="749"/>
    </row>
    <row r="50" spans="2:17">
      <c r="B50" s="737" t="s">
        <v>1007</v>
      </c>
      <c r="C50" s="737" t="s">
        <v>778</v>
      </c>
      <c r="D50" s="738">
        <v>1232.7191690592153</v>
      </c>
      <c r="E50" s="738">
        <v>0.20536792452830191</v>
      </c>
      <c r="F50" s="12" t="s">
        <v>780</v>
      </c>
      <c r="G50" s="12" t="s">
        <v>794</v>
      </c>
      <c r="K50" s="749"/>
      <c r="L50" s="749"/>
      <c r="M50" s="749"/>
      <c r="N50" s="749"/>
    </row>
    <row r="51" spans="2:17">
      <c r="B51" s="737" t="s">
        <v>1008</v>
      </c>
      <c r="C51" s="737" t="s">
        <v>778</v>
      </c>
      <c r="D51" s="738">
        <v>2392.8924272277636</v>
      </c>
      <c r="E51" s="738">
        <v>0.33911704312114993</v>
      </c>
      <c r="F51" s="12" t="s">
        <v>780</v>
      </c>
      <c r="G51" s="12" t="s">
        <v>797</v>
      </c>
      <c r="K51" s="749"/>
      <c r="L51" s="749"/>
      <c r="M51" s="749"/>
      <c r="N51" s="749"/>
    </row>
    <row r="52" spans="2:17" ht="29">
      <c r="B52" s="737" t="s">
        <v>1009</v>
      </c>
      <c r="C52" s="737" t="s">
        <v>778</v>
      </c>
      <c r="D52" s="738">
        <v>4855.0637319085608</v>
      </c>
      <c r="E52" s="738">
        <v>0.66316221765913763</v>
      </c>
      <c r="F52" s="12" t="s">
        <v>780</v>
      </c>
      <c r="G52" s="12" t="s">
        <v>797</v>
      </c>
      <c r="K52" s="736" t="s">
        <v>787</v>
      </c>
      <c r="L52" s="735" t="s">
        <v>788</v>
      </c>
      <c r="M52" s="750" t="s">
        <v>789</v>
      </c>
      <c r="N52" s="751" t="s">
        <v>790</v>
      </c>
    </row>
    <row r="53" spans="2:17">
      <c r="B53" s="737" t="s">
        <v>1010</v>
      </c>
      <c r="C53" s="737" t="s">
        <v>778</v>
      </c>
      <c r="D53" s="738">
        <v>2593.8011718415601</v>
      </c>
      <c r="E53" s="738">
        <v>0.36172484599589322</v>
      </c>
      <c r="F53" s="12" t="s">
        <v>780</v>
      </c>
      <c r="G53" s="12" t="s">
        <v>797</v>
      </c>
      <c r="K53" s="745" t="s">
        <v>22</v>
      </c>
      <c r="L53" s="745">
        <f>N40</f>
        <v>15445.740194786915</v>
      </c>
      <c r="M53" s="752">
        <f>L40</f>
        <v>12259.751340938166</v>
      </c>
      <c r="N53" s="753">
        <f>M53/L53</f>
        <v>0.7937302574256655</v>
      </c>
    </row>
    <row r="54" spans="2:17">
      <c r="B54" s="737" t="s">
        <v>1011</v>
      </c>
      <c r="C54" s="737" t="s">
        <v>778</v>
      </c>
      <c r="D54" s="738">
        <v>2429.6102322778715</v>
      </c>
      <c r="E54" s="738">
        <v>0.33158110882956882</v>
      </c>
      <c r="F54" s="12" t="s">
        <v>780</v>
      </c>
      <c r="G54" s="12" t="s">
        <v>797</v>
      </c>
      <c r="K54" s="745" t="s">
        <v>783</v>
      </c>
      <c r="L54" s="745">
        <f>N43</f>
        <v>59107.203676934572</v>
      </c>
      <c r="M54" s="752">
        <f>L43</f>
        <v>72830.31746242306</v>
      </c>
      <c r="N54" s="753">
        <f>M54/L54</f>
        <v>1.2321732873795832</v>
      </c>
    </row>
    <row r="55" spans="2:17">
      <c r="B55" s="737" t="s">
        <v>1012</v>
      </c>
      <c r="C55" s="737" t="s">
        <v>778</v>
      </c>
      <c r="D55" s="738">
        <v>9844.8667885140076</v>
      </c>
      <c r="E55" s="738">
        <v>1.2322075471698115</v>
      </c>
      <c r="F55" s="12" t="s">
        <v>780</v>
      </c>
      <c r="G55" s="12" t="s">
        <v>795</v>
      </c>
      <c r="K55" s="754" t="s">
        <v>778</v>
      </c>
      <c r="L55" s="754">
        <f>N31</f>
        <v>105684.7016666666</v>
      </c>
      <c r="M55" s="755">
        <f>L31</f>
        <v>91723.206642417499</v>
      </c>
      <c r="N55" s="756">
        <f>M55/L55</f>
        <v>0.86789483431306669</v>
      </c>
    </row>
    <row r="56" spans="2:17">
      <c r="B56" s="737" t="s">
        <v>1013</v>
      </c>
      <c r="C56" s="737" t="s">
        <v>778</v>
      </c>
      <c r="D56" s="738">
        <v>6264.9152290543689</v>
      </c>
      <c r="E56" s="738">
        <v>0.78413207547169816</v>
      </c>
      <c r="F56" s="12" t="s">
        <v>780</v>
      </c>
      <c r="G56" s="12" t="s">
        <v>795</v>
      </c>
      <c r="K56" s="12" t="s">
        <v>791</v>
      </c>
    </row>
    <row r="57" spans="2:17">
      <c r="B57" s="737" t="s">
        <v>1014</v>
      </c>
      <c r="C57" s="737" t="s">
        <v>778</v>
      </c>
      <c r="D57" s="738">
        <v>6139.5991491427976</v>
      </c>
      <c r="E57" s="738">
        <v>0.84014150943396237</v>
      </c>
      <c r="F57" s="12" t="s">
        <v>780</v>
      </c>
      <c r="G57" s="12" t="s">
        <v>794</v>
      </c>
    </row>
    <row r="58" spans="2:17">
      <c r="B58" s="737" t="s">
        <v>1015</v>
      </c>
      <c r="C58" s="737" t="s">
        <v>778</v>
      </c>
      <c r="D58" s="738">
        <v>4161.5821686036998</v>
      </c>
      <c r="E58" s="738">
        <v>0.57273100616016426</v>
      </c>
      <c r="F58" s="12" t="s">
        <v>780</v>
      </c>
      <c r="G58" s="12" t="s">
        <v>797</v>
      </c>
    </row>
    <row r="59" spans="2:17" ht="21">
      <c r="B59" s="737" t="s">
        <v>1016</v>
      </c>
      <c r="C59" s="737" t="s">
        <v>778</v>
      </c>
      <c r="D59" s="738">
        <v>7394.5374813069011</v>
      </c>
      <c r="E59" s="738">
        <v>0.98016509433962273</v>
      </c>
      <c r="F59" s="12" t="s">
        <v>780</v>
      </c>
      <c r="G59" s="12" t="s">
        <v>794</v>
      </c>
      <c r="K59" s="757" t="s">
        <v>792</v>
      </c>
    </row>
    <row r="60" spans="2:17">
      <c r="B60" s="737" t="s">
        <v>1017</v>
      </c>
      <c r="C60" s="737" t="s">
        <v>778</v>
      </c>
      <c r="D60" s="738">
        <v>6017.8381353280083</v>
      </c>
      <c r="E60" s="738">
        <v>0.78413207547169816</v>
      </c>
      <c r="F60" s="12" t="s">
        <v>780</v>
      </c>
      <c r="G60" s="12" t="s">
        <v>794</v>
      </c>
      <c r="K60" s="749"/>
      <c r="L60" s="749"/>
      <c r="M60" s="749"/>
      <c r="N60" s="749"/>
      <c r="O60" s="749"/>
      <c r="P60" s="749"/>
      <c r="Q60" s="749"/>
    </row>
    <row r="61" spans="2:17" ht="21">
      <c r="B61" s="737" t="s">
        <v>1018</v>
      </c>
      <c r="C61" s="737" t="s">
        <v>778</v>
      </c>
      <c r="D61" s="738">
        <v>4438.5000218325322</v>
      </c>
      <c r="E61" s="738">
        <v>0.59743396226415102</v>
      </c>
      <c r="F61" s="12" t="s">
        <v>780</v>
      </c>
      <c r="G61" s="12" t="s">
        <v>794</v>
      </c>
      <c r="K61" s="758" t="s">
        <v>793</v>
      </c>
      <c r="L61" s="759" t="s">
        <v>794</v>
      </c>
      <c r="M61" s="759" t="s">
        <v>795</v>
      </c>
      <c r="N61" s="759" t="s">
        <v>796</v>
      </c>
      <c r="O61" s="759" t="s">
        <v>797</v>
      </c>
      <c r="P61" s="759" t="s">
        <v>798</v>
      </c>
      <c r="Q61" s="759" t="s">
        <v>26</v>
      </c>
    </row>
    <row r="62" spans="2:17">
      <c r="B62" s="737" t="s">
        <v>1019</v>
      </c>
      <c r="C62" s="737" t="s">
        <v>778</v>
      </c>
      <c r="D62" s="738">
        <v>4560.2610356473215</v>
      </c>
      <c r="E62" s="738">
        <v>0.65344339622641512</v>
      </c>
      <c r="F62" s="12" t="s">
        <v>780</v>
      </c>
      <c r="G62" s="12" t="s">
        <v>794</v>
      </c>
      <c r="K62" s="760"/>
      <c r="L62" s="760" t="s">
        <v>27</v>
      </c>
      <c r="M62" s="760" t="s">
        <v>28</v>
      </c>
      <c r="N62" s="760" t="s">
        <v>27</v>
      </c>
      <c r="O62" s="760" t="s">
        <v>27</v>
      </c>
      <c r="P62" s="760" t="s">
        <v>28</v>
      </c>
      <c r="Q62" s="760"/>
    </row>
    <row r="63" spans="2:17" ht="15.5">
      <c r="B63" s="737" t="s">
        <v>1020</v>
      </c>
      <c r="C63" s="737" t="s">
        <v>778</v>
      </c>
      <c r="D63" s="738">
        <v>2216.5837113436792</v>
      </c>
      <c r="E63" s="738">
        <v>0.29871698113207551</v>
      </c>
      <c r="F63" s="12" t="s">
        <v>780</v>
      </c>
      <c r="G63" s="12" t="s">
        <v>794</v>
      </c>
      <c r="K63" s="739" t="s">
        <v>778</v>
      </c>
      <c r="L63" s="761">
        <f t="shared" ref="L63:L68" si="0">SUMIFS(NetEnergyRange2019,ProgramRange2019,$K63,RZclassRange2019,L$61)/SUMIFS(NetEnergyRange2019,ProgramRange2019,$K63)</f>
        <v>0.3799652627054943</v>
      </c>
      <c r="M63" s="761">
        <f t="shared" ref="M63:M68" si="1">SUMIFS(NetDemandRange2019,ProgramRange2019,$K63,RZclassRange2019,M$61)/SUMIFS(NetDemandRange2019,ProgramRange2019,$K63)</f>
        <v>0.26280789729369436</v>
      </c>
      <c r="N63" s="761">
        <f t="shared" ref="N63:O68" si="2">SUMIFS(NetEnergyRange2019,ProgramRange2019,$K63,RZclassRange2019,N$61)/SUMIFS(NetEnergyRange2019,ProgramRange2019,$K63)</f>
        <v>0</v>
      </c>
      <c r="O63" s="761">
        <f t="shared" si="2"/>
        <v>0.19915396559986151</v>
      </c>
      <c r="P63" s="761">
        <f t="shared" ref="P63:P68" si="3">SUMIFS(NetDemandRange2019,ProgramRange2019,$K63,RZclassRange2019,P$61)/SUMIFS(NetDemandRange2019,ProgramRange2019,$K63)</f>
        <v>6.895232936944222E-2</v>
      </c>
      <c r="Q63" s="762">
        <f>SUM(L63:P63)</f>
        <v>0.91087945496849232</v>
      </c>
    </row>
    <row r="64" spans="2:17">
      <c r="B64" s="737" t="s">
        <v>1021</v>
      </c>
      <c r="C64" s="737" t="s">
        <v>778</v>
      </c>
      <c r="D64" s="738">
        <v>2092.9148878561305</v>
      </c>
      <c r="E64" s="738">
        <v>0.2712936344969199</v>
      </c>
      <c r="F64" s="12" t="s">
        <v>780</v>
      </c>
      <c r="G64" s="12" t="s">
        <v>797</v>
      </c>
      <c r="K64" s="763" t="s">
        <v>781</v>
      </c>
      <c r="L64" s="761">
        <f t="shared" si="0"/>
        <v>0</v>
      </c>
      <c r="M64" s="761">
        <f t="shared" si="1"/>
        <v>1</v>
      </c>
      <c r="N64" s="761">
        <f t="shared" si="2"/>
        <v>0</v>
      </c>
      <c r="O64" s="761">
        <f t="shared" si="2"/>
        <v>0</v>
      </c>
      <c r="P64" s="761">
        <f t="shared" si="3"/>
        <v>0</v>
      </c>
      <c r="Q64" s="762">
        <f t="shared" ref="Q64:Q68" si="4">SUM(L64:P64)</f>
        <v>1</v>
      </c>
    </row>
    <row r="65" spans="2:17">
      <c r="B65" s="737" t="s">
        <v>1022</v>
      </c>
      <c r="C65" s="737" t="s">
        <v>778</v>
      </c>
      <c r="D65" s="738">
        <v>2684.9636695947293</v>
      </c>
      <c r="E65" s="738">
        <v>0.33605660377358493</v>
      </c>
      <c r="F65" s="12" t="s">
        <v>780</v>
      </c>
      <c r="G65" s="12" t="s">
        <v>794</v>
      </c>
      <c r="K65" s="763" t="s">
        <v>782</v>
      </c>
      <c r="L65" s="761">
        <f t="shared" si="0"/>
        <v>0</v>
      </c>
      <c r="M65" s="761">
        <f t="shared" si="1"/>
        <v>0</v>
      </c>
      <c r="N65" s="761">
        <f t="shared" si="2"/>
        <v>1</v>
      </c>
      <c r="O65" s="761">
        <f t="shared" si="2"/>
        <v>0</v>
      </c>
      <c r="P65" s="761">
        <f t="shared" si="3"/>
        <v>0</v>
      </c>
      <c r="Q65" s="762">
        <f t="shared" si="4"/>
        <v>1</v>
      </c>
    </row>
    <row r="66" spans="2:17">
      <c r="B66" s="737" t="s">
        <v>1023</v>
      </c>
      <c r="C66" s="737" t="s">
        <v>778</v>
      </c>
      <c r="D66" s="738">
        <v>3420.9909686307751</v>
      </c>
      <c r="E66" s="738">
        <v>0.58026694045174543</v>
      </c>
      <c r="F66" s="12" t="s">
        <v>780</v>
      </c>
      <c r="G66" s="12" t="s">
        <v>797</v>
      </c>
      <c r="K66" s="763" t="s">
        <v>22</v>
      </c>
      <c r="L66" s="761">
        <f t="shared" si="0"/>
        <v>0.15487249896633781</v>
      </c>
      <c r="M66" s="761">
        <f t="shared" si="1"/>
        <v>0.76405270593283114</v>
      </c>
      <c r="N66" s="761">
        <f t="shared" si="2"/>
        <v>0</v>
      </c>
      <c r="O66" s="761">
        <f t="shared" si="2"/>
        <v>4.1762881520984218E-3</v>
      </c>
      <c r="P66" s="761">
        <f t="shared" si="3"/>
        <v>2.0650686287437905E-2</v>
      </c>
      <c r="Q66" s="762">
        <f t="shared" si="4"/>
        <v>0.94375217933870537</v>
      </c>
    </row>
    <row r="67" spans="2:17">
      <c r="B67" s="737" t="s">
        <v>1024</v>
      </c>
      <c r="C67" s="737" t="s">
        <v>778</v>
      </c>
      <c r="D67" s="738">
        <v>663.01982704987358</v>
      </c>
      <c r="E67" s="738">
        <v>0.16802830188679246</v>
      </c>
      <c r="F67" s="12" t="s">
        <v>780</v>
      </c>
      <c r="G67" s="12" t="s">
        <v>794</v>
      </c>
      <c r="K67" s="763" t="s">
        <v>783</v>
      </c>
      <c r="L67" s="761">
        <f t="shared" si="0"/>
        <v>0.53815050953613874</v>
      </c>
      <c r="M67" s="761">
        <f t="shared" si="1"/>
        <v>2.3171096881176741E-2</v>
      </c>
      <c r="N67" s="761">
        <f t="shared" si="2"/>
        <v>0</v>
      </c>
      <c r="O67" s="761">
        <f t="shared" si="2"/>
        <v>0.39760303973380523</v>
      </c>
      <c r="P67" s="761">
        <f t="shared" si="3"/>
        <v>3.7271430626842642E-2</v>
      </c>
      <c r="Q67" s="762">
        <f t="shared" si="4"/>
        <v>0.9961960767779634</v>
      </c>
    </row>
    <row r="68" spans="2:17">
      <c r="B68" s="737" t="s">
        <v>1025</v>
      </c>
      <c r="C68" s="737" t="s">
        <v>778</v>
      </c>
      <c r="D68" s="738">
        <v>3123.0917955827331</v>
      </c>
      <c r="E68" s="738">
        <v>0.42201232032854213</v>
      </c>
      <c r="F68" s="12" t="s">
        <v>780</v>
      </c>
      <c r="G68" s="12" t="s">
        <v>797</v>
      </c>
      <c r="K68" s="764" t="s">
        <v>784</v>
      </c>
      <c r="L68" s="765">
        <f t="shared" si="0"/>
        <v>0</v>
      </c>
      <c r="M68" s="765">
        <f t="shared" si="1"/>
        <v>1</v>
      </c>
      <c r="N68" s="765">
        <f t="shared" si="2"/>
        <v>0</v>
      </c>
      <c r="O68" s="765">
        <f t="shared" si="2"/>
        <v>0</v>
      </c>
      <c r="P68" s="765">
        <f t="shared" si="3"/>
        <v>0</v>
      </c>
      <c r="Q68" s="766">
        <f t="shared" si="4"/>
        <v>1</v>
      </c>
    </row>
    <row r="69" spans="2:17">
      <c r="B69" s="737" t="s">
        <v>1026</v>
      </c>
      <c r="C69" s="737" t="s">
        <v>778</v>
      </c>
      <c r="D69" s="738">
        <v>3448.7025196119885</v>
      </c>
      <c r="E69" s="738">
        <v>0.55012320328542097</v>
      </c>
      <c r="F69" s="12" t="s">
        <v>780</v>
      </c>
      <c r="G69" s="12" t="s">
        <v>797</v>
      </c>
      <c r="K69" s="767" t="s">
        <v>799</v>
      </c>
      <c r="L69" s="768"/>
      <c r="M69" s="768"/>
      <c r="N69" s="768"/>
      <c r="O69" s="768"/>
      <c r="P69" s="768"/>
      <c r="Q69" s="768"/>
    </row>
    <row r="70" spans="2:17">
      <c r="B70" s="737" t="s">
        <v>1027</v>
      </c>
      <c r="C70" s="737" t="s">
        <v>783</v>
      </c>
      <c r="D70" s="738">
        <v>318.40566315565582</v>
      </c>
      <c r="E70" s="738">
        <v>8.6955796888758444E-2</v>
      </c>
      <c r="F70" s="12" t="s">
        <v>779</v>
      </c>
      <c r="G70" s="12" t="s">
        <v>797</v>
      </c>
      <c r="K70" s="767" t="s">
        <v>800</v>
      </c>
      <c r="L70" s="768"/>
      <c r="M70" s="768"/>
      <c r="N70" s="768"/>
      <c r="O70" s="768"/>
      <c r="P70" s="768"/>
      <c r="Q70" s="768"/>
    </row>
    <row r="71" spans="2:17" ht="15.5">
      <c r="B71" s="737" t="s">
        <v>1028</v>
      </c>
      <c r="C71" s="737" t="s">
        <v>783</v>
      </c>
      <c r="D71" s="738">
        <v>356.87788332509768</v>
      </c>
      <c r="E71" s="738">
        <v>0.12602289404167891</v>
      </c>
      <c r="F71" s="12" t="s">
        <v>779</v>
      </c>
      <c r="G71" s="12" t="s">
        <v>797</v>
      </c>
      <c r="K71" s="769"/>
      <c r="L71" s="770"/>
      <c r="M71" s="770"/>
      <c r="N71" s="770"/>
      <c r="O71" s="770"/>
      <c r="P71" s="770"/>
      <c r="Q71" s="768"/>
    </row>
    <row r="72" spans="2:17">
      <c r="B72" s="737" t="s">
        <v>1029</v>
      </c>
      <c r="C72" s="737" t="s">
        <v>783</v>
      </c>
      <c r="D72" s="738">
        <v>1476.9808805094585</v>
      </c>
      <c r="E72" s="738">
        <v>0.40625</v>
      </c>
      <c r="F72" s="12" t="s">
        <v>779</v>
      </c>
      <c r="G72" s="12" t="s">
        <v>794</v>
      </c>
      <c r="K72" s="767"/>
      <c r="L72" s="768"/>
      <c r="M72" s="768"/>
      <c r="N72" s="768"/>
      <c r="O72" s="768"/>
      <c r="P72" s="768"/>
      <c r="Q72" s="768"/>
    </row>
    <row r="73" spans="2:17">
      <c r="B73" s="737" t="s">
        <v>1030</v>
      </c>
      <c r="C73" s="737" t="s">
        <v>783</v>
      </c>
      <c r="D73" s="738">
        <v>404.37742359904837</v>
      </c>
      <c r="E73" s="738">
        <v>0.12458333333333334</v>
      </c>
      <c r="F73" s="12" t="s">
        <v>779</v>
      </c>
      <c r="G73" s="12" t="s">
        <v>794</v>
      </c>
      <c r="K73" s="767"/>
      <c r="L73" s="768"/>
      <c r="M73" s="768"/>
      <c r="N73" s="768"/>
      <c r="O73" s="768"/>
      <c r="P73" s="768"/>
      <c r="Q73" s="768"/>
    </row>
    <row r="74" spans="2:17" ht="15.5">
      <c r="B74" s="737" t="s">
        <v>1031</v>
      </c>
      <c r="C74" s="737" t="s">
        <v>783</v>
      </c>
      <c r="D74" s="738">
        <v>1899.8921543540025</v>
      </c>
      <c r="E74" s="738">
        <v>0.32500000000000001</v>
      </c>
      <c r="F74" s="12" t="s">
        <v>779</v>
      </c>
      <c r="G74" s="12" t="s">
        <v>794</v>
      </c>
      <c r="K74" s="769"/>
      <c r="L74" s="770"/>
      <c r="M74" s="770"/>
      <c r="N74" s="770"/>
      <c r="O74" s="770"/>
      <c r="P74" s="770"/>
      <c r="Q74" s="768"/>
    </row>
    <row r="75" spans="2:17">
      <c r="B75" s="737" t="s">
        <v>1032</v>
      </c>
      <c r="C75" s="737" t="s">
        <v>783</v>
      </c>
      <c r="D75" s="738">
        <v>1208.0140714599906</v>
      </c>
      <c r="E75" s="738">
        <v>0.26473958333333336</v>
      </c>
      <c r="F75" s="12" t="s">
        <v>779</v>
      </c>
      <c r="G75" s="12" t="s">
        <v>794</v>
      </c>
      <c r="K75" s="767"/>
      <c r="L75" s="768"/>
      <c r="M75" s="768"/>
      <c r="N75" s="768"/>
      <c r="O75" s="768"/>
      <c r="P75" s="768"/>
      <c r="Q75" s="768"/>
    </row>
    <row r="76" spans="2:17">
      <c r="B76" s="737" t="s">
        <v>1033</v>
      </c>
      <c r="C76" s="737" t="s">
        <v>783</v>
      </c>
      <c r="D76" s="738">
        <v>924.37060586838982</v>
      </c>
      <c r="E76" s="738">
        <v>0.17130208333333335</v>
      </c>
      <c r="F76" s="12" t="s">
        <v>779</v>
      </c>
      <c r="G76" s="12" t="s">
        <v>794</v>
      </c>
      <c r="K76" s="767"/>
      <c r="L76" s="768"/>
      <c r="M76" s="768"/>
      <c r="N76" s="768"/>
      <c r="O76" s="768"/>
      <c r="P76" s="768"/>
      <c r="Q76" s="768"/>
    </row>
    <row r="77" spans="2:17" ht="15.5">
      <c r="B77" s="737" t="s">
        <v>1034</v>
      </c>
      <c r="C77" s="737" t="s">
        <v>783</v>
      </c>
      <c r="D77" s="738">
        <v>2843.5901297449664</v>
      </c>
      <c r="E77" s="738">
        <v>0.7935416666666667</v>
      </c>
      <c r="F77" s="12" t="s">
        <v>779</v>
      </c>
      <c r="G77" s="12" t="s">
        <v>794</v>
      </c>
      <c r="K77" s="769"/>
      <c r="L77" s="770"/>
      <c r="M77" s="770"/>
      <c r="N77" s="770"/>
      <c r="O77" s="770"/>
      <c r="P77" s="770"/>
      <c r="Q77" s="768"/>
    </row>
    <row r="78" spans="2:17">
      <c r="B78" s="737" t="s">
        <v>1035</v>
      </c>
      <c r="C78" s="737" t="s">
        <v>783</v>
      </c>
      <c r="D78" s="738">
        <v>1802.1857807589834</v>
      </c>
      <c r="E78" s="738">
        <v>0.24374999999999999</v>
      </c>
      <c r="F78" s="12" t="s">
        <v>779</v>
      </c>
      <c r="G78" s="12" t="s">
        <v>794</v>
      </c>
      <c r="K78" s="767"/>
      <c r="L78" s="768"/>
      <c r="M78" s="768"/>
      <c r="N78" s="768"/>
      <c r="O78" s="768"/>
      <c r="P78" s="768"/>
      <c r="Q78" s="768"/>
    </row>
    <row r="79" spans="2:17">
      <c r="B79" s="737" t="s">
        <v>1036</v>
      </c>
      <c r="C79" s="737" t="s">
        <v>783</v>
      </c>
      <c r="D79" s="738">
        <v>1173.0828353704367</v>
      </c>
      <c r="E79" s="738">
        <v>0.40692708333333333</v>
      </c>
      <c r="F79" s="12" t="s">
        <v>779</v>
      </c>
      <c r="G79" s="12" t="s">
        <v>794</v>
      </c>
      <c r="K79" s="767"/>
      <c r="L79" s="768"/>
      <c r="M79" s="768"/>
      <c r="N79" s="768"/>
      <c r="O79" s="768"/>
      <c r="P79" s="768"/>
      <c r="Q79" s="768"/>
    </row>
    <row r="80" spans="2:17">
      <c r="B80" s="737" t="s">
        <v>1037</v>
      </c>
      <c r="C80" s="737" t="s">
        <v>783</v>
      </c>
      <c r="D80" s="738">
        <v>2091.9204354884309</v>
      </c>
      <c r="E80" s="738">
        <v>0.59797863222776637</v>
      </c>
      <c r="F80" s="12" t="s">
        <v>779</v>
      </c>
      <c r="G80" s="12" t="s">
        <v>797</v>
      </c>
    </row>
    <row r="81" spans="2:7">
      <c r="B81" s="737" t="s">
        <v>1038</v>
      </c>
      <c r="C81" s="737" t="s">
        <v>783</v>
      </c>
      <c r="D81" s="738">
        <v>1563.5957371617189</v>
      </c>
      <c r="E81" s="738">
        <v>0.30245494570002934</v>
      </c>
      <c r="F81" s="12" t="s">
        <v>779</v>
      </c>
      <c r="G81" s="12" t="s">
        <v>797</v>
      </c>
    </row>
    <row r="82" spans="2:7">
      <c r="B82" s="737" t="s">
        <v>1039</v>
      </c>
      <c r="C82" s="737" t="s">
        <v>783</v>
      </c>
      <c r="D82" s="738">
        <v>674.81947450793143</v>
      </c>
      <c r="E82" s="738">
        <v>0.21612926328147933</v>
      </c>
      <c r="F82" s="12" t="s">
        <v>779</v>
      </c>
      <c r="G82" s="12" t="s">
        <v>797</v>
      </c>
    </row>
    <row r="83" spans="2:7">
      <c r="B83" s="737" t="s">
        <v>1040</v>
      </c>
      <c r="C83" s="737" t="s">
        <v>783</v>
      </c>
      <c r="D83" s="738">
        <v>3762.087686718738</v>
      </c>
      <c r="E83" s="738">
        <v>0.57970531259172298</v>
      </c>
      <c r="F83" s="12" t="s">
        <v>779</v>
      </c>
      <c r="G83" s="12" t="s">
        <v>797</v>
      </c>
    </row>
    <row r="84" spans="2:7">
      <c r="B84" s="737" t="s">
        <v>1041</v>
      </c>
      <c r="C84" s="737" t="s">
        <v>783</v>
      </c>
      <c r="D84" s="738">
        <v>2082.741421337606</v>
      </c>
      <c r="E84" s="738">
        <v>0.66760416666666667</v>
      </c>
      <c r="F84" s="12" t="s">
        <v>779</v>
      </c>
      <c r="G84" s="12" t="s">
        <v>794</v>
      </c>
    </row>
    <row r="85" spans="2:7">
      <c r="B85" s="737" t="s">
        <v>1042</v>
      </c>
      <c r="C85" s="737" t="s">
        <v>783</v>
      </c>
      <c r="D85" s="738">
        <v>3581.3871031532058</v>
      </c>
      <c r="E85" s="738">
        <v>0.50239583333333337</v>
      </c>
      <c r="F85" s="12" t="s">
        <v>779</v>
      </c>
      <c r="G85" s="12" t="s">
        <v>794</v>
      </c>
    </row>
    <row r="86" spans="2:7">
      <c r="B86" s="737" t="s">
        <v>1043</v>
      </c>
      <c r="C86" s="737" t="s">
        <v>783</v>
      </c>
      <c r="D86" s="738">
        <v>3960.6988053270697</v>
      </c>
      <c r="E86" s="738">
        <v>0.6411979166666667</v>
      </c>
      <c r="F86" s="12" t="s">
        <v>779</v>
      </c>
      <c r="G86" s="12" t="s">
        <v>794</v>
      </c>
    </row>
    <row r="87" spans="2:7">
      <c r="B87" s="737" t="s">
        <v>1044</v>
      </c>
      <c r="C87" s="737" t="s">
        <v>783</v>
      </c>
      <c r="D87" s="738">
        <v>1404.3463349809847</v>
      </c>
      <c r="E87" s="738">
        <v>0.48329779864983857</v>
      </c>
      <c r="F87" s="12" t="s">
        <v>779</v>
      </c>
      <c r="G87" s="12" t="s">
        <v>797</v>
      </c>
    </row>
    <row r="88" spans="2:7">
      <c r="B88" s="737" t="s">
        <v>1045</v>
      </c>
      <c r="C88" s="737" t="s">
        <v>783</v>
      </c>
      <c r="D88" s="738">
        <v>1492.5265460421367</v>
      </c>
      <c r="E88" s="738">
        <v>0.21738949222189607</v>
      </c>
      <c r="F88" s="12" t="s">
        <v>780</v>
      </c>
      <c r="G88" s="12" t="s">
        <v>797</v>
      </c>
    </row>
    <row r="89" spans="2:7">
      <c r="B89" s="737" t="s">
        <v>1046</v>
      </c>
      <c r="C89" s="737" t="s">
        <v>783</v>
      </c>
      <c r="D89" s="738">
        <v>3502.4622947122143</v>
      </c>
      <c r="E89" s="738">
        <v>0.31883792192544763</v>
      </c>
      <c r="F89" s="12" t="s">
        <v>780</v>
      </c>
      <c r="G89" s="12" t="s">
        <v>797</v>
      </c>
    </row>
    <row r="90" spans="2:7">
      <c r="B90" s="737" t="s">
        <v>1047</v>
      </c>
      <c r="C90" s="737" t="s">
        <v>783</v>
      </c>
      <c r="D90" s="738">
        <v>895.51592762528196</v>
      </c>
      <c r="E90" s="738">
        <v>0.13043369533313764</v>
      </c>
      <c r="F90" s="12" t="s">
        <v>780</v>
      </c>
      <c r="G90" s="12" t="s">
        <v>797</v>
      </c>
    </row>
    <row r="91" spans="2:7">
      <c r="B91" s="737" t="s">
        <v>1048</v>
      </c>
      <c r="C91" s="737" t="s">
        <v>783</v>
      </c>
      <c r="D91" s="738">
        <v>2941.7914530685589</v>
      </c>
      <c r="E91" s="738">
        <v>0.42847783974170828</v>
      </c>
      <c r="F91" s="12" t="s">
        <v>780</v>
      </c>
      <c r="G91" s="12" t="s">
        <v>797</v>
      </c>
    </row>
    <row r="92" spans="2:7">
      <c r="B92" s="737" t="s">
        <v>1049</v>
      </c>
      <c r="C92" s="737" t="s">
        <v>783</v>
      </c>
      <c r="D92" s="738">
        <v>2027.2036380109105</v>
      </c>
      <c r="E92" s="738">
        <v>0.31757769298503086</v>
      </c>
      <c r="F92" s="12" t="s">
        <v>780</v>
      </c>
      <c r="G92" s="12" t="s">
        <v>797</v>
      </c>
    </row>
    <row r="93" spans="2:7">
      <c r="B93" s="737" t="s">
        <v>1050</v>
      </c>
      <c r="C93" s="737" t="s">
        <v>783</v>
      </c>
      <c r="D93" s="738">
        <v>1848.4967111246192</v>
      </c>
      <c r="E93" s="738">
        <v>0.53433707073671854</v>
      </c>
      <c r="F93" s="12" t="s">
        <v>780</v>
      </c>
      <c r="G93" s="12" t="s">
        <v>797</v>
      </c>
    </row>
    <row r="94" spans="2:7">
      <c r="B94" s="737" t="s">
        <v>1051</v>
      </c>
      <c r="C94" s="737" t="s">
        <v>783</v>
      </c>
      <c r="D94" s="738">
        <v>1237.4969372171688</v>
      </c>
      <c r="E94" s="738">
        <v>0.39634200176108014</v>
      </c>
      <c r="F94" s="12" t="s">
        <v>780</v>
      </c>
      <c r="G94" s="12" t="s">
        <v>797</v>
      </c>
    </row>
    <row r="95" spans="2:7">
      <c r="B95" s="737" t="s">
        <v>1052</v>
      </c>
      <c r="C95" s="737" t="s">
        <v>783</v>
      </c>
      <c r="D95" s="738">
        <v>107.91862168263458</v>
      </c>
      <c r="E95" s="738">
        <v>3.1145833333333334E-2</v>
      </c>
      <c r="F95" s="12" t="s">
        <v>780</v>
      </c>
      <c r="G95" s="12" t="s">
        <v>794</v>
      </c>
    </row>
    <row r="96" spans="2:7">
      <c r="B96" s="737" t="s">
        <v>1053</v>
      </c>
      <c r="C96" s="737" t="s">
        <v>783</v>
      </c>
      <c r="D96" s="738">
        <v>2100.8422860645219</v>
      </c>
      <c r="E96" s="738">
        <v>0.31145833333333334</v>
      </c>
      <c r="F96" s="12" t="s">
        <v>780</v>
      </c>
      <c r="G96" s="12" t="s">
        <v>794</v>
      </c>
    </row>
    <row r="97" spans="2:7">
      <c r="B97" s="737" t="s">
        <v>1054</v>
      </c>
      <c r="C97" s="737" t="s">
        <v>783</v>
      </c>
      <c r="D97" s="738">
        <v>468.73183697009</v>
      </c>
      <c r="E97" s="738">
        <v>0.17130208333333335</v>
      </c>
      <c r="F97" s="12" t="s">
        <v>780</v>
      </c>
      <c r="G97" s="12" t="s">
        <v>794</v>
      </c>
    </row>
    <row r="98" spans="2:7">
      <c r="B98" s="737" t="s">
        <v>1055</v>
      </c>
      <c r="C98" s="737" t="s">
        <v>783</v>
      </c>
      <c r="D98" s="738">
        <v>4766.7807000907478</v>
      </c>
      <c r="E98" s="738">
        <v>1.3250520833333335</v>
      </c>
      <c r="F98" s="12" t="s">
        <v>780</v>
      </c>
      <c r="G98" s="12" t="s">
        <v>794</v>
      </c>
    </row>
    <row r="99" spans="2:7">
      <c r="B99" s="737" t="s">
        <v>1056</v>
      </c>
      <c r="C99" s="737" t="s">
        <v>783</v>
      </c>
      <c r="D99" s="738">
        <v>4621.853029341949</v>
      </c>
      <c r="E99" s="738">
        <v>0.68520833333333342</v>
      </c>
      <c r="F99" s="12" t="s">
        <v>780</v>
      </c>
      <c r="G99" s="12" t="s">
        <v>794</v>
      </c>
    </row>
    <row r="100" spans="2:7">
      <c r="B100" s="737" t="s">
        <v>1057</v>
      </c>
      <c r="C100" s="737" t="s">
        <v>783</v>
      </c>
      <c r="D100" s="738">
        <v>2942.4900121121555</v>
      </c>
      <c r="E100" s="738">
        <v>0.47825688288817142</v>
      </c>
      <c r="F100" s="12" t="s">
        <v>780</v>
      </c>
      <c r="G100" s="12" t="s">
        <v>798</v>
      </c>
    </row>
    <row r="101" spans="2:7">
      <c r="B101" s="737" t="s">
        <v>1058</v>
      </c>
      <c r="C101" s="737" t="s">
        <v>783</v>
      </c>
      <c r="D101" s="738">
        <v>3346.8086332927287</v>
      </c>
      <c r="E101" s="738">
        <v>0.63263492808922805</v>
      </c>
      <c r="F101" s="12" t="s">
        <v>780</v>
      </c>
      <c r="G101" s="12" t="s">
        <v>798</v>
      </c>
    </row>
    <row r="102" spans="2:7">
      <c r="B102" s="737" t="s">
        <v>1059</v>
      </c>
      <c r="C102" s="737" t="s">
        <v>783</v>
      </c>
      <c r="D102" s="738">
        <v>1141.1152212765787</v>
      </c>
      <c r="E102" s="738">
        <v>0.24374999999999999</v>
      </c>
      <c r="F102" s="12" t="s">
        <v>780</v>
      </c>
      <c r="G102" s="12" t="s">
        <v>794</v>
      </c>
    </row>
    <row r="103" spans="2:7">
      <c r="B103" s="737" t="s">
        <v>1060</v>
      </c>
      <c r="C103" s="737" t="s">
        <v>783</v>
      </c>
      <c r="D103" s="738">
        <v>913.85820048901041</v>
      </c>
      <c r="E103" s="738">
        <v>0.21666666666666667</v>
      </c>
      <c r="F103" s="12" t="s">
        <v>780</v>
      </c>
      <c r="G103" s="12" t="s">
        <v>794</v>
      </c>
    </row>
    <row r="104" spans="2:7">
      <c r="B104" s="737" t="s">
        <v>1061</v>
      </c>
      <c r="C104" s="737" t="s">
        <v>783</v>
      </c>
      <c r="D104" s="738">
        <v>2216.0914733296431</v>
      </c>
      <c r="E104" s="738">
        <v>0.65473958333333337</v>
      </c>
      <c r="F104" s="12" t="s">
        <v>780</v>
      </c>
      <c r="G104" s="12" t="s">
        <v>794</v>
      </c>
    </row>
    <row r="105" spans="2:7">
      <c r="B105" s="737" t="s">
        <v>1062</v>
      </c>
      <c r="C105" s="737" t="s">
        <v>783</v>
      </c>
      <c r="D105" s="738">
        <v>3781.5333653352068</v>
      </c>
      <c r="E105" s="738">
        <v>0.58229166666666665</v>
      </c>
      <c r="F105" s="12" t="s">
        <v>779</v>
      </c>
      <c r="G105" s="12" t="s">
        <v>794</v>
      </c>
    </row>
    <row r="106" spans="2:7">
      <c r="B106" s="737" t="s">
        <v>1063</v>
      </c>
      <c r="C106" s="737" t="s">
        <v>783</v>
      </c>
      <c r="D106" s="738">
        <v>2234.5752973598451</v>
      </c>
      <c r="E106" s="738">
        <v>0.72515625000000006</v>
      </c>
      <c r="F106" s="12" t="s">
        <v>779</v>
      </c>
      <c r="G106" s="12" t="s">
        <v>794</v>
      </c>
    </row>
    <row r="107" spans="2:7">
      <c r="B107" s="737" t="s">
        <v>1064</v>
      </c>
      <c r="C107" s="737" t="s">
        <v>783</v>
      </c>
      <c r="D107" s="738">
        <v>2714.3715531194562</v>
      </c>
      <c r="E107" s="738">
        <v>0.35817708333333337</v>
      </c>
      <c r="F107" s="12" t="s">
        <v>779</v>
      </c>
      <c r="G107" s="12" t="s">
        <v>794</v>
      </c>
    </row>
    <row r="108" spans="2:7">
      <c r="B108" s="737" t="s">
        <v>1065</v>
      </c>
      <c r="C108" s="737" t="s">
        <v>783</v>
      </c>
      <c r="D108" s="738">
        <v>574.57339215340721</v>
      </c>
      <c r="E108" s="738">
        <v>0.20289685940710303</v>
      </c>
      <c r="F108" s="12" t="s">
        <v>779</v>
      </c>
      <c r="G108" s="12" t="s">
        <v>797</v>
      </c>
    </row>
    <row r="109" spans="2:7">
      <c r="B109" s="737" t="s">
        <v>1066</v>
      </c>
      <c r="C109" s="737" t="s">
        <v>783</v>
      </c>
      <c r="D109" s="738">
        <v>10816.563397635611</v>
      </c>
      <c r="E109" s="738">
        <v>2.6931092456706782</v>
      </c>
      <c r="F109" s="12" t="s">
        <v>779</v>
      </c>
      <c r="G109" s="12" t="s">
        <v>797</v>
      </c>
    </row>
    <row r="110" spans="2:7">
      <c r="B110" s="737" t="s">
        <v>1067</v>
      </c>
      <c r="C110" s="737" t="s">
        <v>783</v>
      </c>
      <c r="D110" s="738">
        <v>4073.0992453778454</v>
      </c>
      <c r="E110" s="738">
        <v>0.52803592603463456</v>
      </c>
      <c r="F110" s="12" t="s">
        <v>779</v>
      </c>
      <c r="G110" s="12" t="s">
        <v>797</v>
      </c>
    </row>
    <row r="111" spans="2:7">
      <c r="B111" s="737" t="s">
        <v>1068</v>
      </c>
      <c r="C111" s="737" t="s">
        <v>783</v>
      </c>
      <c r="D111" s="738">
        <v>1880.720901123984</v>
      </c>
      <c r="E111" s="738">
        <v>0.65880208333333334</v>
      </c>
      <c r="F111" s="12" t="s">
        <v>779</v>
      </c>
      <c r="G111" s="12" t="s">
        <v>794</v>
      </c>
    </row>
    <row r="112" spans="2:7">
      <c r="B112" s="737" t="s">
        <v>1069</v>
      </c>
      <c r="C112" s="737" t="s">
        <v>783</v>
      </c>
      <c r="D112" s="738">
        <v>5699.6159522067628</v>
      </c>
      <c r="E112" s="738">
        <v>1.1631913120046964</v>
      </c>
      <c r="F112" s="12" t="s">
        <v>779</v>
      </c>
      <c r="G112" s="12" t="s">
        <v>797</v>
      </c>
    </row>
    <row r="113" spans="2:12">
      <c r="B113" s="737" t="s">
        <v>1070</v>
      </c>
      <c r="C113" s="737" t="s">
        <v>783</v>
      </c>
      <c r="D113" s="738">
        <v>4030.5819780090583</v>
      </c>
      <c r="E113" s="738">
        <v>0.70078125000000002</v>
      </c>
      <c r="F113" s="12" t="s">
        <v>779</v>
      </c>
      <c r="G113" s="12" t="s">
        <v>794</v>
      </c>
    </row>
    <row r="114" spans="2:12">
      <c r="B114" s="737" t="s">
        <v>1071</v>
      </c>
      <c r="C114" s="737" t="s">
        <v>783</v>
      </c>
      <c r="D114" s="738">
        <v>3017.3469456014614</v>
      </c>
      <c r="E114" s="738">
        <v>0.81536812444966256</v>
      </c>
      <c r="F114" s="12" t="s">
        <v>779</v>
      </c>
      <c r="G114" s="12" t="s">
        <v>797</v>
      </c>
    </row>
    <row r="115" spans="2:12">
      <c r="B115" s="737" t="s">
        <v>1072</v>
      </c>
      <c r="C115" s="737" t="s">
        <v>783</v>
      </c>
      <c r="D115" s="738">
        <v>1391.5296148442612</v>
      </c>
      <c r="E115" s="738">
        <v>0.47888699735837981</v>
      </c>
      <c r="F115" s="12" t="s">
        <v>779</v>
      </c>
      <c r="G115" s="12" t="s">
        <v>797</v>
      </c>
    </row>
    <row r="116" spans="2:12">
      <c r="B116" s="737" t="s">
        <v>1073</v>
      </c>
      <c r="C116" s="737" t="s">
        <v>783</v>
      </c>
      <c r="D116" s="738">
        <v>536.41903130486003</v>
      </c>
      <c r="E116" s="738">
        <v>0.20244791666666667</v>
      </c>
      <c r="F116" s="12" t="s">
        <v>779</v>
      </c>
      <c r="G116" s="12" t="s">
        <v>794</v>
      </c>
    </row>
    <row r="117" spans="2:12">
      <c r="B117" s="737" t="s">
        <v>1074</v>
      </c>
      <c r="C117" s="737" t="s">
        <v>783</v>
      </c>
      <c r="D117" s="738">
        <v>550.01236152959086</v>
      </c>
      <c r="E117" s="738">
        <v>0.16250000000000001</v>
      </c>
      <c r="F117" s="12" t="s">
        <v>779</v>
      </c>
      <c r="G117" s="12" t="s">
        <v>794</v>
      </c>
    </row>
    <row r="118" spans="2:12">
      <c r="B118" s="737" t="s">
        <v>1075</v>
      </c>
      <c r="C118" s="737" t="s">
        <v>783</v>
      </c>
      <c r="D118" s="738">
        <v>653.14226687924929</v>
      </c>
      <c r="E118" s="738">
        <v>0.17333333333333334</v>
      </c>
      <c r="F118" s="12" t="s">
        <v>780</v>
      </c>
      <c r="G118" s="12" t="s">
        <v>794</v>
      </c>
    </row>
    <row r="119" spans="2:12">
      <c r="B119" s="737" t="s">
        <v>1076</v>
      </c>
      <c r="C119" s="737" t="s">
        <v>783</v>
      </c>
      <c r="D119" s="738">
        <v>3164.2861850805948</v>
      </c>
      <c r="E119" s="738">
        <v>0.4039033754035809</v>
      </c>
      <c r="F119" s="12" t="s">
        <v>780</v>
      </c>
      <c r="G119" s="12" t="s">
        <v>797</v>
      </c>
    </row>
    <row r="120" spans="2:12">
      <c r="B120" s="737" t="s">
        <v>1077</v>
      </c>
      <c r="C120" s="737" t="s">
        <v>783</v>
      </c>
      <c r="D120" s="738">
        <v>434.68985998343544</v>
      </c>
      <c r="E120" s="738">
        <v>0.17130208333333335</v>
      </c>
      <c r="F120" s="12" t="s">
        <v>780</v>
      </c>
      <c r="G120" s="12" t="s">
        <v>794</v>
      </c>
    </row>
    <row r="121" spans="2:12">
      <c r="B121" s="737" t="s">
        <v>1078</v>
      </c>
      <c r="C121" s="737" t="s">
        <v>783</v>
      </c>
      <c r="D121" s="738">
        <v>1984.7642161632357</v>
      </c>
      <c r="E121" s="738">
        <v>0.65</v>
      </c>
      <c r="F121" s="12" t="s">
        <v>780</v>
      </c>
      <c r="G121" s="12" t="s">
        <v>794</v>
      </c>
    </row>
    <row r="122" spans="2:12">
      <c r="B122" s="737" t="s">
        <v>1079</v>
      </c>
      <c r="C122" s="737" t="s">
        <v>783</v>
      </c>
      <c r="D122" s="738">
        <v>815.54439809747998</v>
      </c>
      <c r="E122" s="738">
        <v>0.28733219841502788</v>
      </c>
      <c r="F122" s="12" t="s">
        <v>780</v>
      </c>
      <c r="G122" s="12" t="s">
        <v>797</v>
      </c>
    </row>
    <row r="123" spans="2:12">
      <c r="B123" s="737" t="s">
        <v>1080</v>
      </c>
      <c r="C123" s="737" t="s">
        <v>783</v>
      </c>
      <c r="D123" s="738">
        <v>17837.747534972437</v>
      </c>
      <c r="E123" s="738">
        <v>2.6975000000000002</v>
      </c>
      <c r="F123" s="12" t="s">
        <v>780</v>
      </c>
      <c r="G123" s="12" t="s">
        <v>794</v>
      </c>
    </row>
    <row r="124" spans="2:12">
      <c r="B124" s="737" t="s">
        <v>1081</v>
      </c>
      <c r="C124" s="737" t="s">
        <v>783</v>
      </c>
      <c r="D124" s="738">
        <v>2014.9531183621546</v>
      </c>
      <c r="E124" s="738">
        <v>0.60869057822130912</v>
      </c>
      <c r="F124" s="12" t="s">
        <v>780</v>
      </c>
      <c r="G124" s="12" t="s">
        <v>797</v>
      </c>
    </row>
    <row r="125" spans="2:12">
      <c r="B125" s="737" t="s">
        <v>1082</v>
      </c>
      <c r="C125" s="737" t="s">
        <v>783</v>
      </c>
      <c r="D125" s="738">
        <v>758.52482254945971</v>
      </c>
      <c r="E125" s="738">
        <v>0.13043369533313764</v>
      </c>
      <c r="F125" s="12" t="s">
        <v>780</v>
      </c>
      <c r="G125" s="12" t="s">
        <v>797</v>
      </c>
    </row>
    <row r="126" spans="2:12">
      <c r="B126" s="737" t="s">
        <v>1083</v>
      </c>
      <c r="C126" s="737" t="s">
        <v>783</v>
      </c>
      <c r="D126" s="738">
        <v>2062.5808565740999</v>
      </c>
      <c r="E126" s="738">
        <v>0.68723958333333335</v>
      </c>
      <c r="F126" s="12" t="s">
        <v>780</v>
      </c>
      <c r="G126" s="12" t="s">
        <v>794</v>
      </c>
    </row>
    <row r="127" spans="2:12">
      <c r="B127" s="737" t="s">
        <v>1084</v>
      </c>
      <c r="C127" s="737" t="s">
        <v>783</v>
      </c>
      <c r="D127" s="738">
        <v>2831.1042764243321</v>
      </c>
      <c r="E127" s="738">
        <v>0.69062500000000004</v>
      </c>
      <c r="F127" s="12" t="s">
        <v>780</v>
      </c>
      <c r="G127" s="12" t="s">
        <v>795</v>
      </c>
    </row>
    <row r="128" spans="2:12">
      <c r="B128" s="737" t="s">
        <v>1085</v>
      </c>
      <c r="C128" s="737" t="s">
        <v>1086</v>
      </c>
      <c r="D128" s="738" t="e">
        <v>#N/A</v>
      </c>
      <c r="E128" s="738" t="e">
        <v>#N/A</v>
      </c>
      <c r="F128" s="12" t="s">
        <v>780</v>
      </c>
      <c r="G128" s="12" t="s">
        <v>795</v>
      </c>
      <c r="L128" s="8"/>
    </row>
    <row r="129" spans="2:7">
      <c r="B129" s="737" t="s">
        <v>1087</v>
      </c>
      <c r="C129" s="737" t="s">
        <v>781</v>
      </c>
      <c r="D129" s="738">
        <v>205216.69608423105</v>
      </c>
      <c r="E129" s="738">
        <v>36.599337748344368</v>
      </c>
      <c r="F129" s="12" t="s">
        <v>780</v>
      </c>
      <c r="G129" s="12" t="s">
        <v>795</v>
      </c>
    </row>
    <row r="130" spans="2:7">
      <c r="B130" s="737" t="s">
        <v>1088</v>
      </c>
      <c r="C130" s="737" t="s">
        <v>782</v>
      </c>
      <c r="D130" s="738">
        <v>63905.216307502022</v>
      </c>
      <c r="E130" s="738">
        <v>32.300000000000004</v>
      </c>
      <c r="F130" s="12" t="s">
        <v>780</v>
      </c>
      <c r="G130" s="12" t="s">
        <v>796</v>
      </c>
    </row>
    <row r="131" spans="2:7">
      <c r="B131" s="737" t="s">
        <v>1089</v>
      </c>
      <c r="C131" s="737" t="s">
        <v>782</v>
      </c>
      <c r="D131" s="738">
        <v>14836.82032253461</v>
      </c>
      <c r="E131" s="738">
        <v>7.514000000000002</v>
      </c>
      <c r="F131" s="12" t="s">
        <v>780</v>
      </c>
      <c r="G131" s="12" t="s">
        <v>796</v>
      </c>
    </row>
    <row r="132" spans="2:7">
      <c r="B132" s="737">
        <v>201714</v>
      </c>
      <c r="C132" s="737" t="s">
        <v>22</v>
      </c>
      <c r="D132" s="738">
        <v>2420.3983169717731</v>
      </c>
      <c r="E132" s="738">
        <v>0.55355990566037738</v>
      </c>
      <c r="F132" s="12" t="s">
        <v>780</v>
      </c>
      <c r="G132" s="12" t="s">
        <v>794</v>
      </c>
    </row>
    <row r="133" spans="2:7">
      <c r="B133" s="737">
        <v>202289</v>
      </c>
      <c r="C133" s="737" t="s">
        <v>22</v>
      </c>
      <c r="D133" s="738">
        <v>4584.5413912903141</v>
      </c>
      <c r="E133" s="738">
        <v>0.93593525179856107</v>
      </c>
      <c r="F133" s="12" t="s">
        <v>779</v>
      </c>
      <c r="G133" s="12" t="s">
        <v>798</v>
      </c>
    </row>
    <row r="134" spans="2:7">
      <c r="B134" s="737">
        <v>203872</v>
      </c>
      <c r="C134" s="737" t="s">
        <v>22</v>
      </c>
      <c r="D134" s="738">
        <v>603.25027829772353</v>
      </c>
      <c r="E134" s="738">
        <v>0.63757405660377375</v>
      </c>
      <c r="F134" s="12" t="s">
        <v>780</v>
      </c>
      <c r="G134" s="12" t="s">
        <v>794</v>
      </c>
    </row>
    <row r="135" spans="2:7">
      <c r="B135" s="737">
        <v>203855</v>
      </c>
      <c r="C135" s="737" t="s">
        <v>22</v>
      </c>
      <c r="D135" s="738">
        <v>372.92643355244905</v>
      </c>
      <c r="E135" s="738">
        <v>0.43687358490566047</v>
      </c>
      <c r="F135" s="12" t="s">
        <v>780</v>
      </c>
      <c r="G135" s="12" t="s">
        <v>794</v>
      </c>
    </row>
    <row r="136" spans="2:7">
      <c r="B136" s="737">
        <v>200834</v>
      </c>
      <c r="C136" s="737" t="s">
        <v>22</v>
      </c>
      <c r="D136" s="738">
        <v>9289.3788232265524</v>
      </c>
      <c r="E136" s="738">
        <v>2.7724669811320761</v>
      </c>
      <c r="F136" s="12" t="s">
        <v>780</v>
      </c>
      <c r="G136" s="12" t="s">
        <v>794</v>
      </c>
    </row>
    <row r="137" spans="2:7">
      <c r="B137" s="737">
        <v>198899</v>
      </c>
      <c r="C137" s="737" t="s">
        <v>22</v>
      </c>
      <c r="D137" s="738">
        <v>1213.1663055269134</v>
      </c>
      <c r="E137" s="738">
        <v>0.28938207547169814</v>
      </c>
      <c r="F137" s="12" t="s">
        <v>780</v>
      </c>
      <c r="G137" s="12" t="s">
        <v>794</v>
      </c>
    </row>
    <row r="138" spans="2:7">
      <c r="B138" s="737">
        <v>200409</v>
      </c>
      <c r="C138" s="737" t="s">
        <v>22</v>
      </c>
      <c r="D138" s="738">
        <v>7675.2099496478522</v>
      </c>
      <c r="E138" s="738">
        <v>1.7456273584905664</v>
      </c>
      <c r="F138" s="12" t="s">
        <v>779</v>
      </c>
      <c r="G138" s="12" t="s">
        <v>794</v>
      </c>
    </row>
    <row r="139" spans="2:7">
      <c r="B139" s="737">
        <v>193219</v>
      </c>
      <c r="C139" s="737" t="s">
        <v>22</v>
      </c>
      <c r="D139" s="738">
        <v>61054.973553627191</v>
      </c>
      <c r="E139" s="738">
        <v>5.5916084905660384</v>
      </c>
      <c r="F139" s="12" t="s">
        <v>780</v>
      </c>
      <c r="G139" s="12" t="s">
        <v>795</v>
      </c>
    </row>
    <row r="140" spans="2:7">
      <c r="B140" s="737">
        <v>203492</v>
      </c>
      <c r="C140" s="737" t="s">
        <v>22</v>
      </c>
      <c r="D140" s="738">
        <v>2388.5511461102742</v>
      </c>
      <c r="E140" s="738">
        <v>0.54609198113207547</v>
      </c>
      <c r="F140" s="12" t="s">
        <v>780</v>
      </c>
      <c r="G140" s="12" t="s">
        <v>794</v>
      </c>
    </row>
    <row r="141" spans="2:7">
      <c r="B141" s="737">
        <v>203290</v>
      </c>
      <c r="C141" s="737" t="s">
        <v>22</v>
      </c>
      <c r="D141" s="738">
        <v>6495.1057588210142</v>
      </c>
      <c r="E141" s="738">
        <v>1.558929245283019</v>
      </c>
      <c r="F141" s="12" t="s">
        <v>780</v>
      </c>
      <c r="G141" s="12" t="s">
        <v>795</v>
      </c>
    </row>
    <row r="142" spans="2:7">
      <c r="B142" s="737">
        <v>203412</v>
      </c>
      <c r="C142" s="737" t="s">
        <v>22</v>
      </c>
      <c r="D142" s="738">
        <v>4150.7707472894681</v>
      </c>
      <c r="E142" s="738">
        <v>0.94282547169811326</v>
      </c>
      <c r="F142" s="12" t="s">
        <v>780</v>
      </c>
      <c r="G142" s="12" t="s">
        <v>794</v>
      </c>
    </row>
    <row r="143" spans="2:7">
      <c r="B143" s="737">
        <v>202618</v>
      </c>
      <c r="C143" s="737" t="s">
        <v>22</v>
      </c>
      <c r="D143" s="738">
        <v>12629.372308818638</v>
      </c>
      <c r="E143" s="738">
        <v>3.4539150943396231</v>
      </c>
      <c r="F143" s="12" t="s">
        <v>780</v>
      </c>
      <c r="G143" s="12" t="s">
        <v>794</v>
      </c>
    </row>
    <row r="144" spans="2:7">
      <c r="B144" s="737">
        <v>198438</v>
      </c>
      <c r="C144" s="737" t="s">
        <v>22</v>
      </c>
      <c r="D144" s="738">
        <v>30652.366472361791</v>
      </c>
      <c r="E144" s="738">
        <v>8.2333867924528317</v>
      </c>
      <c r="F144" s="12" t="s">
        <v>780</v>
      </c>
      <c r="G144" s="12" t="s">
        <v>794</v>
      </c>
    </row>
    <row r="145" spans="2:12">
      <c r="B145" s="737">
        <v>204973</v>
      </c>
      <c r="C145" s="737" t="s">
        <v>22</v>
      </c>
      <c r="D145" s="738">
        <v>1771.0677380232983</v>
      </c>
      <c r="E145" s="738">
        <v>0.36274100719424457</v>
      </c>
      <c r="F145" s="12" t="s">
        <v>780</v>
      </c>
      <c r="G145" s="12" t="s">
        <v>797</v>
      </c>
    </row>
    <row r="146" spans="2:12">
      <c r="B146" s="737">
        <v>203471</v>
      </c>
      <c r="C146" s="737" t="s">
        <v>22</v>
      </c>
      <c r="D146" s="738">
        <v>1539.486506586343</v>
      </c>
      <c r="E146" s="738">
        <v>0.47589928057553954</v>
      </c>
      <c r="F146" s="12" t="s">
        <v>780</v>
      </c>
      <c r="G146" s="12" t="s">
        <v>798</v>
      </c>
    </row>
    <row r="147" spans="2:12">
      <c r="B147" s="737">
        <v>204752</v>
      </c>
      <c r="C147" s="737" t="s">
        <v>22</v>
      </c>
      <c r="D147" s="738">
        <v>484.37775568656986</v>
      </c>
      <c r="E147" s="738">
        <v>0.84947641509433969</v>
      </c>
      <c r="F147" s="12" t="s">
        <v>780</v>
      </c>
      <c r="G147" s="12" t="s">
        <v>794</v>
      </c>
    </row>
    <row r="148" spans="2:12">
      <c r="B148" s="737">
        <v>204204</v>
      </c>
      <c r="C148" s="737" t="s">
        <v>22</v>
      </c>
      <c r="D148" s="738">
        <v>6118.2316553564197</v>
      </c>
      <c r="E148" s="738">
        <v>1.2532014388489208</v>
      </c>
      <c r="F148" s="12" t="s">
        <v>780</v>
      </c>
      <c r="G148" s="12" t="s">
        <v>798</v>
      </c>
    </row>
    <row r="149" spans="2:12">
      <c r="B149" s="737">
        <v>201282</v>
      </c>
      <c r="C149" s="737" t="s">
        <v>22</v>
      </c>
      <c r="D149" s="738">
        <v>448018.31718173029</v>
      </c>
      <c r="E149" s="738">
        <v>117.15306603773585</v>
      </c>
      <c r="F149" s="12" t="s">
        <v>780</v>
      </c>
      <c r="G149" s="12" t="s">
        <v>795</v>
      </c>
      <c r="L149" s="8"/>
    </row>
    <row r="150" spans="2:12">
      <c r="B150" s="737">
        <v>203546</v>
      </c>
      <c r="C150" s="737" t="s">
        <v>22</v>
      </c>
      <c r="D150" s="738">
        <v>2462.2797682869495</v>
      </c>
      <c r="E150" s="738">
        <v>0.63453237410071928</v>
      </c>
      <c r="F150" s="12" t="s">
        <v>780</v>
      </c>
      <c r="G150" s="12" t="s">
        <v>798</v>
      </c>
    </row>
    <row r="151" spans="2:12">
      <c r="B151" s="737">
        <v>205989</v>
      </c>
      <c r="C151" s="737" t="s">
        <v>22</v>
      </c>
      <c r="D151" s="738">
        <v>35400.210570605821</v>
      </c>
      <c r="E151" s="738">
        <v>10.716471698113208</v>
      </c>
      <c r="F151" s="12" t="s">
        <v>780</v>
      </c>
      <c r="G151" s="12" t="s">
        <v>795</v>
      </c>
    </row>
    <row r="152" spans="2:12">
      <c r="B152" s="737">
        <v>174558</v>
      </c>
      <c r="C152" s="737" t="s">
        <v>22</v>
      </c>
      <c r="D152" s="738">
        <v>18233.329649159266</v>
      </c>
      <c r="E152" s="738">
        <v>4.4340801886792454</v>
      </c>
      <c r="F152" s="12" t="s">
        <v>780</v>
      </c>
      <c r="G152" s="12" t="s">
        <v>795</v>
      </c>
    </row>
    <row r="153" spans="2:12">
      <c r="B153" s="737">
        <v>204964</v>
      </c>
      <c r="C153" s="737" t="s">
        <v>22</v>
      </c>
      <c r="D153" s="738">
        <v>2420.3956506722011</v>
      </c>
      <c r="E153" s="738">
        <v>0.55075943396226423</v>
      </c>
      <c r="F153" s="12" t="s">
        <v>780</v>
      </c>
      <c r="G153" s="12" t="s">
        <v>794</v>
      </c>
    </row>
    <row r="154" spans="2:12">
      <c r="B154" s="737">
        <v>205714</v>
      </c>
      <c r="C154" s="737" t="s">
        <v>22</v>
      </c>
      <c r="D154" s="738">
        <v>49874.911038281178</v>
      </c>
      <c r="E154" s="738">
        <v>5.9743396226415104</v>
      </c>
      <c r="F154" s="12" t="s">
        <v>780</v>
      </c>
      <c r="G154" s="12" t="s">
        <v>795</v>
      </c>
    </row>
    <row r="155" spans="2:12">
      <c r="B155" s="737">
        <v>200931</v>
      </c>
      <c r="C155" s="737" t="s">
        <v>22</v>
      </c>
      <c r="D155" s="738">
        <v>11644.619000009978</v>
      </c>
      <c r="E155" s="738">
        <v>3.2672169811320759</v>
      </c>
      <c r="F155" s="12" t="s">
        <v>780</v>
      </c>
      <c r="G155" s="12" t="s">
        <v>795</v>
      </c>
    </row>
    <row r="156" spans="2:12">
      <c r="B156" s="737">
        <v>204365</v>
      </c>
      <c r="C156" s="737" t="s">
        <v>22</v>
      </c>
      <c r="D156" s="738">
        <v>38590.242480570392</v>
      </c>
      <c r="E156" s="738">
        <v>8.8868301886792462</v>
      </c>
      <c r="F156" s="12" t="s">
        <v>780</v>
      </c>
      <c r="G156" s="12" t="s">
        <v>794</v>
      </c>
    </row>
    <row r="157" spans="2:12">
      <c r="B157" s="737">
        <v>205656</v>
      </c>
      <c r="C157" s="737" t="s">
        <v>22</v>
      </c>
      <c r="D157" s="738">
        <v>3264.5033224469171</v>
      </c>
      <c r="E157" s="738">
        <v>0.67154676258992796</v>
      </c>
      <c r="F157" s="12" t="s">
        <v>780</v>
      </c>
      <c r="G157" s="12" t="s">
        <v>797</v>
      </c>
    </row>
    <row r="158" spans="2:12">
      <c r="B158" s="737">
        <v>204366</v>
      </c>
      <c r="C158" s="737" t="s">
        <v>22</v>
      </c>
      <c r="D158" s="738">
        <v>23119.483593898607</v>
      </c>
      <c r="E158" s="738">
        <v>5.320896226415095</v>
      </c>
      <c r="F158" s="12" t="s">
        <v>780</v>
      </c>
      <c r="G158" s="12" t="s">
        <v>794</v>
      </c>
    </row>
    <row r="159" spans="2:12">
      <c r="B159" s="737">
        <v>206340</v>
      </c>
      <c r="C159" s="737" t="s">
        <v>22</v>
      </c>
      <c r="D159" s="738">
        <v>5796.2200541812463</v>
      </c>
      <c r="E159" s="738">
        <v>1.1897482014388487</v>
      </c>
      <c r="F159" s="12" t="s">
        <v>780</v>
      </c>
      <c r="G159" s="12" t="s">
        <v>797</v>
      </c>
    </row>
    <row r="160" spans="2:12">
      <c r="B160" s="737">
        <v>199390</v>
      </c>
      <c r="C160" s="737" t="s">
        <v>22</v>
      </c>
      <c r="D160" s="738">
        <v>46040.194554660884</v>
      </c>
      <c r="E160" s="738">
        <v>12.256731132075474</v>
      </c>
      <c r="F160" s="12" t="s">
        <v>780</v>
      </c>
      <c r="G160" s="12" t="s">
        <v>794</v>
      </c>
    </row>
    <row r="161" spans="2:18">
      <c r="B161" s="737">
        <v>206072</v>
      </c>
      <c r="C161" s="737" t="s">
        <v>22</v>
      </c>
      <c r="D161" s="738">
        <v>4203.8478841144251</v>
      </c>
      <c r="E161" s="738">
        <v>0.961495283018868</v>
      </c>
      <c r="F161" s="12" t="s">
        <v>780</v>
      </c>
      <c r="G161" s="12" t="s">
        <v>794</v>
      </c>
    </row>
    <row r="162" spans="2:18">
      <c r="B162" s="737">
        <v>196340</v>
      </c>
      <c r="C162" s="737" t="s">
        <v>22</v>
      </c>
      <c r="D162" s="738">
        <v>3439.8997305769058</v>
      </c>
      <c r="E162" s="738">
        <v>0.71878773584905664</v>
      </c>
      <c r="F162" s="12" t="s">
        <v>780</v>
      </c>
      <c r="G162" s="12" t="s">
        <v>795</v>
      </c>
    </row>
    <row r="163" spans="2:18">
      <c r="B163" s="737">
        <v>205299</v>
      </c>
      <c r="C163" s="737" t="s">
        <v>22</v>
      </c>
      <c r="D163" s="738">
        <v>12755.043895339888</v>
      </c>
      <c r="E163" s="738">
        <v>2.7164575471698118</v>
      </c>
      <c r="F163" s="12" t="s">
        <v>780</v>
      </c>
      <c r="G163" s="12" t="s">
        <v>795</v>
      </c>
    </row>
    <row r="164" spans="2:18">
      <c r="B164" s="737">
        <v>206435</v>
      </c>
      <c r="C164" s="737" t="s">
        <v>22</v>
      </c>
      <c r="D164" s="738">
        <v>12313.645447062745</v>
      </c>
      <c r="E164" s="738">
        <v>2.7602158273381292</v>
      </c>
      <c r="F164" s="12" t="s">
        <v>780</v>
      </c>
      <c r="G164" s="12" t="s">
        <v>798</v>
      </c>
    </row>
    <row r="165" spans="2:18">
      <c r="B165" s="737">
        <v>204697</v>
      </c>
      <c r="C165" s="737" t="s">
        <v>22</v>
      </c>
      <c r="D165" s="738">
        <v>38106.753491408017</v>
      </c>
      <c r="E165" s="738">
        <v>0</v>
      </c>
      <c r="F165" s="12" t="s">
        <v>780</v>
      </c>
      <c r="G165" s="12" t="s">
        <v>795</v>
      </c>
    </row>
    <row r="166" spans="2:18">
      <c r="B166" s="737">
        <v>204280</v>
      </c>
      <c r="C166" s="737" t="s">
        <v>22</v>
      </c>
      <c r="D166" s="738">
        <v>4651.0485360938956</v>
      </c>
      <c r="E166" s="738">
        <v>1.0735141509433963</v>
      </c>
      <c r="F166" s="12" t="s">
        <v>780</v>
      </c>
      <c r="G166" s="12" t="s">
        <v>794</v>
      </c>
    </row>
    <row r="167" spans="2:18">
      <c r="B167" s="737">
        <v>204623</v>
      </c>
      <c r="C167" s="737" t="s">
        <v>22</v>
      </c>
      <c r="D167" s="738">
        <v>7128.3252443146112</v>
      </c>
      <c r="E167" s="738">
        <v>1.633608490566038</v>
      </c>
      <c r="F167" s="12" t="s">
        <v>780</v>
      </c>
      <c r="G167" s="12" t="s">
        <v>794</v>
      </c>
    </row>
    <row r="168" spans="2:18">
      <c r="B168" s="737">
        <v>204624</v>
      </c>
      <c r="C168" s="737" t="s">
        <v>22</v>
      </c>
      <c r="D168" s="738">
        <v>7484.302900250651</v>
      </c>
      <c r="E168" s="738">
        <v>0</v>
      </c>
      <c r="F168" s="12" t="s">
        <v>780</v>
      </c>
      <c r="G168" s="12" t="s">
        <v>794</v>
      </c>
    </row>
    <row r="169" spans="2:18">
      <c r="B169" s="737">
        <v>205746</v>
      </c>
      <c r="C169" s="737" t="s">
        <v>22</v>
      </c>
      <c r="D169" s="738">
        <v>22197.601629011544</v>
      </c>
      <c r="E169" s="738">
        <v>3.6219433962264156</v>
      </c>
      <c r="F169" s="12" t="s">
        <v>780</v>
      </c>
      <c r="G169" s="12" t="s">
        <v>795</v>
      </c>
    </row>
    <row r="170" spans="2:18">
      <c r="B170" s="737">
        <v>205736</v>
      </c>
      <c r="C170" s="737" t="s">
        <v>22</v>
      </c>
      <c r="D170" s="738">
        <v>4311.6374881688607</v>
      </c>
      <c r="E170" s="738">
        <v>0.87748113207547174</v>
      </c>
      <c r="F170" s="12" t="s">
        <v>780</v>
      </c>
      <c r="G170" s="12" t="s">
        <v>795</v>
      </c>
      <c r="L170" s="8"/>
    </row>
    <row r="171" spans="2:18">
      <c r="B171" s="737">
        <v>204236</v>
      </c>
      <c r="C171" s="737" t="s">
        <v>22</v>
      </c>
      <c r="D171" s="738">
        <v>106355.61481830667</v>
      </c>
      <c r="E171" s="738">
        <v>26.156405660377359</v>
      </c>
      <c r="F171" s="12" t="s">
        <v>780</v>
      </c>
      <c r="G171" s="12" t="s">
        <v>794</v>
      </c>
      <c r="L171" s="771"/>
      <c r="M171" s="772"/>
      <c r="N171" s="772"/>
      <c r="O171" s="772"/>
      <c r="P171" s="772"/>
      <c r="Q171" s="772"/>
      <c r="R171" s="772"/>
    </row>
    <row r="172" spans="2:18">
      <c r="B172" s="737">
        <v>199055</v>
      </c>
      <c r="C172" s="737" t="s">
        <v>22</v>
      </c>
      <c r="D172" s="738">
        <v>94252.80112441293</v>
      </c>
      <c r="E172" s="738">
        <v>22.814509433962268</v>
      </c>
      <c r="F172" s="12" t="s">
        <v>780</v>
      </c>
      <c r="G172" s="12" t="s">
        <v>795</v>
      </c>
      <c r="L172" s="772"/>
      <c r="M172" s="772"/>
      <c r="N172" s="772"/>
      <c r="O172" s="772"/>
      <c r="P172" s="772"/>
      <c r="Q172" s="772"/>
      <c r="R172" s="772"/>
    </row>
    <row r="173" spans="2:18">
      <c r="B173" s="737">
        <v>205811</v>
      </c>
      <c r="C173" s="737" t="s">
        <v>22</v>
      </c>
      <c r="D173" s="738">
        <v>3694.2913727973955</v>
      </c>
      <c r="E173" s="738">
        <v>0.84014150943396237</v>
      </c>
      <c r="F173" s="12" t="s">
        <v>780</v>
      </c>
      <c r="G173" s="12" t="s">
        <v>794</v>
      </c>
      <c r="L173" s="8"/>
    </row>
    <row r="174" spans="2:18">
      <c r="B174" s="737">
        <v>204237</v>
      </c>
      <c r="C174" s="737" t="s">
        <v>22</v>
      </c>
      <c r="D174" s="738">
        <v>4286.1865473779708</v>
      </c>
      <c r="E174" s="738">
        <v>0</v>
      </c>
      <c r="F174" s="12" t="s">
        <v>780</v>
      </c>
      <c r="G174" s="12" t="s">
        <v>798</v>
      </c>
      <c r="L174" s="773"/>
      <c r="M174" s="774"/>
      <c r="N174" s="774"/>
      <c r="O174" s="774"/>
      <c r="P174" s="774"/>
      <c r="Q174" s="774"/>
      <c r="R174" s="775"/>
    </row>
    <row r="175" spans="2:18">
      <c r="B175" s="737">
        <v>204241</v>
      </c>
      <c r="C175" s="737" t="s">
        <v>22</v>
      </c>
      <c r="D175" s="738">
        <v>16589.823366367982</v>
      </c>
      <c r="E175" s="738">
        <v>3.400035971223021</v>
      </c>
      <c r="F175" s="12" t="s">
        <v>780</v>
      </c>
      <c r="G175" s="12" t="s">
        <v>798</v>
      </c>
      <c r="L175" s="773"/>
      <c r="M175" s="774"/>
      <c r="N175" s="774"/>
      <c r="O175" s="774"/>
      <c r="P175" s="774"/>
      <c r="Q175" s="774"/>
      <c r="R175" s="775"/>
    </row>
    <row r="176" spans="2:18">
      <c r="B176" s="737">
        <v>206115</v>
      </c>
      <c r="C176" s="737" t="s">
        <v>22</v>
      </c>
      <c r="D176" s="738">
        <v>1613.6000630032145</v>
      </c>
      <c r="E176" s="738">
        <v>0.3733962264150944</v>
      </c>
      <c r="F176" s="12" t="s">
        <v>780</v>
      </c>
      <c r="G176" s="12" t="s">
        <v>794</v>
      </c>
      <c r="L176" s="8"/>
    </row>
    <row r="177" spans="2:18">
      <c r="B177" s="737">
        <v>202549</v>
      </c>
      <c r="C177" s="737" t="s">
        <v>22</v>
      </c>
      <c r="D177" s="738">
        <v>11945.022085188071</v>
      </c>
      <c r="E177" s="738">
        <v>0</v>
      </c>
      <c r="F177" s="12" t="s">
        <v>780</v>
      </c>
      <c r="G177" s="12" t="s">
        <v>795</v>
      </c>
      <c r="L177" s="773"/>
      <c r="M177" s="774"/>
      <c r="N177" s="774"/>
      <c r="O177" s="774"/>
      <c r="P177" s="774"/>
      <c r="Q177" s="774"/>
      <c r="R177" s="775"/>
    </row>
    <row r="178" spans="2:18">
      <c r="B178" s="737">
        <v>173673</v>
      </c>
      <c r="C178" s="737" t="s">
        <v>22</v>
      </c>
      <c r="D178" s="738">
        <v>59063.601501981611</v>
      </c>
      <c r="E178" s="738">
        <v>0</v>
      </c>
      <c r="F178" s="12" t="s">
        <v>780</v>
      </c>
      <c r="G178" s="12" t="s">
        <v>795</v>
      </c>
      <c r="L178" s="8"/>
    </row>
    <row r="179" spans="2:18">
      <c r="B179" s="737">
        <v>203162</v>
      </c>
      <c r="C179" s="737" t="s">
        <v>22</v>
      </c>
      <c r="D179" s="738">
        <v>10354.841020097409</v>
      </c>
      <c r="E179" s="738">
        <v>0.1866981132075472</v>
      </c>
      <c r="F179" s="12" t="s">
        <v>780</v>
      </c>
      <c r="G179" s="12" t="s">
        <v>794</v>
      </c>
      <c r="L179" s="773"/>
      <c r="M179" s="774"/>
      <c r="N179" s="774"/>
      <c r="O179" s="774"/>
      <c r="P179" s="774"/>
      <c r="Q179" s="774"/>
      <c r="R179" s="775"/>
    </row>
    <row r="180" spans="2:18">
      <c r="B180" s="737">
        <v>199616</v>
      </c>
      <c r="C180" s="737" t="s">
        <v>22</v>
      </c>
      <c r="D180" s="738">
        <v>5188.6189682535687</v>
      </c>
      <c r="E180" s="738">
        <v>0</v>
      </c>
      <c r="F180" s="12" t="s">
        <v>780</v>
      </c>
      <c r="G180" s="12" t="s">
        <v>794</v>
      </c>
      <c r="L180" s="8"/>
    </row>
    <row r="181" spans="2:18">
      <c r="B181" s="737">
        <v>206632</v>
      </c>
      <c r="C181" s="737" t="s">
        <v>22</v>
      </c>
      <c r="D181" s="738">
        <v>3057.3479555674189</v>
      </c>
      <c r="E181" s="738">
        <v>0.70011792452830202</v>
      </c>
      <c r="F181" s="12" t="s">
        <v>780</v>
      </c>
      <c r="G181" s="12" t="s">
        <v>795</v>
      </c>
      <c r="L181" s="773"/>
      <c r="M181" s="774"/>
      <c r="N181" s="774"/>
      <c r="O181" s="774"/>
      <c r="P181" s="774"/>
      <c r="Q181" s="774"/>
      <c r="R181" s="775"/>
    </row>
    <row r="182" spans="2:18">
      <c r="B182" s="737">
        <v>205815</v>
      </c>
      <c r="C182" s="737" t="s">
        <v>22</v>
      </c>
      <c r="D182" s="738">
        <v>77448.714698142998</v>
      </c>
      <c r="E182" s="738">
        <v>9.1482075471698128</v>
      </c>
      <c r="F182" s="12" t="s">
        <v>780</v>
      </c>
      <c r="G182" s="12" t="s">
        <v>795</v>
      </c>
      <c r="L182" s="773"/>
      <c r="M182" s="774"/>
      <c r="N182" s="774"/>
      <c r="O182" s="774"/>
      <c r="P182" s="774"/>
      <c r="Q182" s="774"/>
      <c r="R182" s="775"/>
    </row>
    <row r="183" spans="2:18">
      <c r="B183" s="737">
        <v>205558</v>
      </c>
      <c r="C183" s="737" t="s">
        <v>22</v>
      </c>
      <c r="D183" s="738">
        <v>410457.04414454725</v>
      </c>
      <c r="E183" s="738">
        <v>49.19495283018869</v>
      </c>
      <c r="F183" s="12" t="s">
        <v>780</v>
      </c>
      <c r="G183" s="12" t="s">
        <v>795</v>
      </c>
      <c r="L183" s="8"/>
    </row>
    <row r="184" spans="2:18">
      <c r="B184" s="737">
        <v>205886</v>
      </c>
      <c r="C184" s="737" t="s">
        <v>22</v>
      </c>
      <c r="D184" s="738">
        <v>2439.4508049509532</v>
      </c>
      <c r="E184" s="738">
        <v>0.44807547169811324</v>
      </c>
      <c r="F184" s="12" t="s">
        <v>780</v>
      </c>
      <c r="G184" s="12" t="s">
        <v>794</v>
      </c>
      <c r="L184" s="773"/>
      <c r="M184" s="774"/>
      <c r="N184" s="774"/>
      <c r="O184" s="774"/>
      <c r="P184" s="774"/>
      <c r="Q184" s="774"/>
      <c r="R184" s="775"/>
    </row>
    <row r="185" spans="2:18">
      <c r="B185" s="737">
        <v>181249</v>
      </c>
      <c r="C185" s="737" t="s">
        <v>22</v>
      </c>
      <c r="D185" s="738">
        <v>595550.00513209333</v>
      </c>
      <c r="E185" s="738">
        <v>91.482075471698124</v>
      </c>
      <c r="F185" s="12" t="s">
        <v>780</v>
      </c>
      <c r="G185" s="12" t="s">
        <v>795</v>
      </c>
      <c r="L185" s="773"/>
      <c r="M185" s="774"/>
      <c r="N185" s="774"/>
      <c r="O185" s="774"/>
      <c r="P185" s="774"/>
      <c r="Q185" s="774"/>
      <c r="R185" s="775"/>
    </row>
    <row r="186" spans="2:18">
      <c r="B186" s="737">
        <v>203305</v>
      </c>
      <c r="C186" s="737" t="s">
        <v>22</v>
      </c>
      <c r="D186" s="738">
        <v>33161.780978097413</v>
      </c>
      <c r="E186" s="738">
        <v>9.2508915094339628</v>
      </c>
      <c r="F186" s="12" t="s">
        <v>780</v>
      </c>
      <c r="G186" s="12" t="s">
        <v>794</v>
      </c>
    </row>
    <row r="187" spans="2:18">
      <c r="B187" s="737">
        <v>199810</v>
      </c>
      <c r="C187" s="737" t="s">
        <v>22</v>
      </c>
      <c r="D187" s="738">
        <v>23294.57059916513</v>
      </c>
      <c r="E187" s="738">
        <v>5.0128443396226423</v>
      </c>
      <c r="F187" s="12" t="s">
        <v>780</v>
      </c>
      <c r="G187" s="12" t="s">
        <v>795</v>
      </c>
    </row>
    <row r="188" spans="2:18">
      <c r="B188" s="737">
        <v>202470</v>
      </c>
      <c r="C188" s="737" t="s">
        <v>22</v>
      </c>
      <c r="D188" s="738">
        <v>82238.348598354714</v>
      </c>
      <c r="E188" s="738">
        <v>0</v>
      </c>
      <c r="F188" s="12" t="s">
        <v>780</v>
      </c>
      <c r="G188" s="12" t="s">
        <v>795</v>
      </c>
    </row>
    <row r="189" spans="2:18">
      <c r="B189" s="737">
        <v>202633</v>
      </c>
      <c r="C189" s="737" t="s">
        <v>22</v>
      </c>
      <c r="D189" s="738">
        <v>62353.050835342699</v>
      </c>
      <c r="E189" s="738">
        <v>14.562452830188681</v>
      </c>
      <c r="F189" s="12" t="s">
        <v>780</v>
      </c>
      <c r="G189" s="12" t="s">
        <v>795</v>
      </c>
    </row>
    <row r="190" spans="2:18">
      <c r="B190" s="737">
        <v>204326</v>
      </c>
      <c r="C190" s="737" t="s">
        <v>22</v>
      </c>
      <c r="D190" s="738">
        <v>29918.298649367724</v>
      </c>
      <c r="E190" s="738">
        <v>7.2158820754716997</v>
      </c>
      <c r="F190" s="12" t="s">
        <v>780</v>
      </c>
      <c r="G190" s="12" t="s">
        <v>794</v>
      </c>
    </row>
    <row r="191" spans="2:18">
      <c r="B191" s="737">
        <v>205979</v>
      </c>
      <c r="C191" s="737" t="s">
        <v>22</v>
      </c>
      <c r="D191" s="738">
        <v>2038.2260452681182</v>
      </c>
      <c r="E191" s="738">
        <v>0.45741037735849061</v>
      </c>
      <c r="F191" s="12" t="s">
        <v>780</v>
      </c>
      <c r="G191" s="12" t="s">
        <v>795</v>
      </c>
    </row>
    <row r="192" spans="2:18">
      <c r="B192" s="737">
        <v>601742</v>
      </c>
      <c r="C192" s="737" t="s">
        <v>784</v>
      </c>
      <c r="D192" s="738">
        <v>295621.91393891943</v>
      </c>
      <c r="E192" s="738">
        <v>46.979388770433545</v>
      </c>
      <c r="F192" s="12" t="s">
        <v>780</v>
      </c>
      <c r="G192" s="12" t="s">
        <v>795</v>
      </c>
    </row>
    <row r="193" spans="2:7">
      <c r="B193" s="737">
        <v>206095</v>
      </c>
      <c r="C193" s="737" t="s">
        <v>22</v>
      </c>
      <c r="D193" s="738">
        <v>3439.5175609715016</v>
      </c>
      <c r="E193" s="738">
        <v>0.78413207547169816</v>
      </c>
      <c r="F193" s="12" t="s">
        <v>780</v>
      </c>
      <c r="G193" s="12" t="s">
        <v>794</v>
      </c>
    </row>
    <row r="194" spans="2:7">
      <c r="B194" s="737"/>
      <c r="C194" s="737"/>
      <c r="D194" s="738"/>
      <c r="E194" s="738"/>
    </row>
    <row r="195" spans="2:7">
      <c r="B195" s="737"/>
      <c r="C195" s="737"/>
      <c r="D195" s="738"/>
      <c r="E195" s="738"/>
    </row>
    <row r="196" spans="2:7">
      <c r="B196" s="12" t="s">
        <v>802</v>
      </c>
    </row>
  </sheetData>
  <mergeCells count="1">
    <mergeCell ref="B16:X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51" activePane="bottomLeft" state="frozen"/>
      <selection pane="bottomLeft" activeCell="C131" sqref="C131:H131"/>
    </sheetView>
  </sheetViews>
  <sheetFormatPr defaultColWidth="9" defaultRowHeight="14.5" outlineLevelRow="1"/>
  <cols>
    <col min="1" max="1" width="6.453125" style="4" customWidth="1"/>
    <col min="2" max="2" width="36.453125" style="5" customWidth="1"/>
    <col min="3" max="3" width="17" style="78" customWidth="1"/>
    <col min="4" max="5" width="18" style="5" customWidth="1"/>
    <col min="6" max="6" width="18.453125" style="5" customWidth="1"/>
    <col min="7" max="8" width="15.453125" style="5" customWidth="1"/>
    <col min="9" max="9" width="17.36328125" style="5" customWidth="1"/>
    <col min="10" max="11" width="16" style="5" customWidth="1"/>
    <col min="12" max="12" width="20.81640625" style="5" customWidth="1"/>
    <col min="13" max="13" width="16" style="5" customWidth="1"/>
    <col min="14" max="14" width="19" style="5" customWidth="1"/>
    <col min="15" max="15" width="16.45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06" t="s">
        <v>171</v>
      </c>
      <c r="C4" s="85" t="s">
        <v>175</v>
      </c>
      <c r="D4" s="85"/>
      <c r="E4" s="49"/>
    </row>
    <row r="5" spans="1:26" s="18" customFormat="1" ht="26.25" hidden="1" customHeight="1" outlineLevel="1" thickBot="1">
      <c r="A5" s="4"/>
      <c r="B5" s="1006"/>
      <c r="C5" s="86" t="s">
        <v>172</v>
      </c>
      <c r="D5" s="86"/>
      <c r="E5" s="49"/>
    </row>
    <row r="6" spans="1:26" ht="26.25" hidden="1" customHeight="1" outlineLevel="1" thickBot="1">
      <c r="B6" s="1006"/>
      <c r="C6" s="1012" t="s">
        <v>550</v>
      </c>
      <c r="D6" s="1013"/>
      <c r="F6" s="18"/>
      <c r="M6" s="6"/>
      <c r="N6" s="6"/>
      <c r="O6" s="6"/>
      <c r="P6" s="6"/>
      <c r="Q6" s="6"/>
      <c r="R6" s="6"/>
      <c r="S6" s="6"/>
      <c r="T6" s="6"/>
      <c r="U6" s="6"/>
      <c r="V6" s="6"/>
      <c r="W6" s="6"/>
      <c r="X6" s="6"/>
      <c r="Y6" s="6"/>
      <c r="Z6" s="6"/>
    </row>
    <row r="7" spans="1:26" s="18" customFormat="1" ht="26.25" hidden="1" customHeight="1" outlineLevel="1">
      <c r="A7" s="4"/>
      <c r="B7" s="504"/>
      <c r="M7" s="6"/>
      <c r="N7" s="6"/>
      <c r="O7" s="6"/>
      <c r="P7" s="6"/>
      <c r="Q7" s="6"/>
      <c r="R7" s="6"/>
      <c r="S7" s="6"/>
      <c r="T7" s="6"/>
      <c r="U7" s="6"/>
      <c r="V7" s="6"/>
      <c r="W7" s="6"/>
      <c r="X7" s="6"/>
      <c r="Y7" s="6"/>
      <c r="Z7" s="6"/>
    </row>
    <row r="8" spans="1:26" s="18" customFormat="1" ht="19.5" hidden="1" customHeight="1" outlineLevel="1">
      <c r="A8" s="4"/>
      <c r="B8" s="504" t="s">
        <v>526</v>
      </c>
      <c r="C8" s="558" t="s">
        <v>481</v>
      </c>
      <c r="D8" s="557"/>
      <c r="M8" s="6"/>
      <c r="N8" s="6"/>
      <c r="O8" s="6"/>
      <c r="P8" s="6"/>
      <c r="Q8" s="6"/>
      <c r="R8" s="6"/>
      <c r="S8" s="6"/>
      <c r="T8" s="6"/>
      <c r="U8" s="6"/>
      <c r="V8" s="6"/>
      <c r="W8" s="6"/>
      <c r="X8" s="6"/>
      <c r="Y8" s="6"/>
      <c r="Z8" s="6"/>
    </row>
    <row r="9" spans="1:26" s="18" customFormat="1" ht="19.5" hidden="1" customHeight="1" outlineLevel="1">
      <c r="A9" s="4"/>
      <c r="B9" s="504"/>
      <c r="C9" s="558" t="s">
        <v>527</v>
      </c>
      <c r="D9" s="557"/>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16"/>
    </row>
    <row r="12" spans="1:26" ht="58.5" customHeight="1">
      <c r="B12" s="1014" t="s">
        <v>618</v>
      </c>
      <c r="C12" s="1014"/>
      <c r="D12" s="1014"/>
      <c r="E12" s="1014"/>
      <c r="F12" s="1014"/>
      <c r="G12" s="1014"/>
      <c r="H12" s="1014"/>
      <c r="I12" s="1014"/>
      <c r="J12" s="1014"/>
      <c r="K12" s="1014"/>
      <c r="L12" s="1014"/>
      <c r="M12" s="1014"/>
      <c r="N12" s="1014"/>
      <c r="O12" s="101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17"/>
      <c r="C14" s="438" t="s">
        <v>41</v>
      </c>
      <c r="D14" s="439" t="s">
        <v>562</v>
      </c>
      <c r="E14" s="439" t="s">
        <v>563</v>
      </c>
      <c r="F14" s="439" t="s">
        <v>564</v>
      </c>
      <c r="G14" s="439" t="s">
        <v>565</v>
      </c>
      <c r="H14" s="439" t="s">
        <v>566</v>
      </c>
      <c r="I14" s="439" t="s">
        <v>567</v>
      </c>
      <c r="J14" s="439" t="s">
        <v>568</v>
      </c>
      <c r="K14" s="439" t="s">
        <v>569</v>
      </c>
      <c r="L14" s="439" t="s">
        <v>757</v>
      </c>
      <c r="M14" s="439" t="s">
        <v>758</v>
      </c>
      <c r="N14" s="439" t="s">
        <v>759</v>
      </c>
      <c r="O14" s="439" t="s">
        <v>570</v>
      </c>
      <c r="P14" s="7"/>
    </row>
    <row r="15" spans="1:26" s="7" customFormat="1" ht="18.75" customHeight="1">
      <c r="B15" s="440" t="s">
        <v>188</v>
      </c>
      <c r="C15" s="1007"/>
      <c r="D15" s="441">
        <v>2010</v>
      </c>
      <c r="E15" s="441">
        <v>2011</v>
      </c>
      <c r="F15" s="441">
        <v>2012</v>
      </c>
      <c r="G15" s="441">
        <v>2013</v>
      </c>
      <c r="H15" s="441">
        <v>2014</v>
      </c>
      <c r="I15" s="441">
        <v>2015</v>
      </c>
      <c r="J15" s="441">
        <v>2016</v>
      </c>
      <c r="K15" s="441">
        <v>2017</v>
      </c>
      <c r="L15" s="441">
        <v>2018</v>
      </c>
      <c r="M15" s="441">
        <v>2019</v>
      </c>
      <c r="N15" s="441">
        <v>2020</v>
      </c>
      <c r="O15" s="442">
        <v>2021</v>
      </c>
    </row>
    <row r="16" spans="1:26" s="111" customFormat="1" ht="18" customHeight="1">
      <c r="B16" s="443" t="s">
        <v>558</v>
      </c>
      <c r="C16" s="1008"/>
      <c r="D16" s="444"/>
      <c r="E16" s="444"/>
      <c r="F16" s="444"/>
      <c r="G16" s="444"/>
      <c r="H16" s="444"/>
      <c r="I16" s="444"/>
      <c r="J16" s="444"/>
      <c r="K16" s="444"/>
      <c r="L16" s="444">
        <v>4</v>
      </c>
      <c r="M16" s="444">
        <v>4</v>
      </c>
      <c r="N16" s="444">
        <v>4</v>
      </c>
      <c r="O16" s="445"/>
    </row>
    <row r="17" spans="1:15" s="111" customFormat="1" ht="17.25" customHeight="1">
      <c r="B17" s="446" t="s">
        <v>559</v>
      </c>
      <c r="C17" s="1009"/>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12-L16</f>
        <v>8</v>
      </c>
      <c r="M17" s="112">
        <f>12-M16</f>
        <v>8</v>
      </c>
      <c r="N17" s="112">
        <f>12-N16</f>
        <v>8</v>
      </c>
      <c r="O17" s="113">
        <f t="shared" ref="O17" si="1">12-O16</f>
        <v>12</v>
      </c>
    </row>
    <row r="18" spans="1:15" s="7" customFormat="1" ht="17.25" customHeight="1">
      <c r="B18" s="447" t="str">
        <f>'1.  LRAMVA Summary'!B29</f>
        <v>Main - Residential</v>
      </c>
      <c r="C18" s="1010" t="str">
        <f>'2. LRAMVA Threshold'!D43</f>
        <v>kWh</v>
      </c>
      <c r="D18" s="46"/>
      <c r="E18" s="46"/>
      <c r="F18" s="46"/>
      <c r="G18" s="46"/>
      <c r="H18" s="46"/>
      <c r="I18" s="46"/>
      <c r="J18" s="46"/>
      <c r="K18" s="46"/>
      <c r="L18" s="46">
        <v>2.5999999999999999E-3</v>
      </c>
      <c r="M18" s="46">
        <v>0</v>
      </c>
      <c r="N18" s="46">
        <v>0</v>
      </c>
      <c r="O18" s="69"/>
    </row>
    <row r="19" spans="1:15" s="7" customFormat="1" ht="15" customHeight="1" outlineLevel="1">
      <c r="B19" s="501" t="s">
        <v>510</v>
      </c>
      <c r="C19" s="1008"/>
      <c r="D19" s="46"/>
      <c r="E19" s="46"/>
      <c r="F19" s="46"/>
      <c r="G19" s="46"/>
      <c r="H19" s="46"/>
      <c r="I19" s="46"/>
      <c r="J19" s="46"/>
      <c r="K19" s="46"/>
      <c r="L19" s="46"/>
      <c r="M19" s="46"/>
      <c r="N19" s="46"/>
      <c r="O19" s="69"/>
    </row>
    <row r="20" spans="1:15" s="7" customFormat="1" ht="15" customHeight="1" outlineLevel="1">
      <c r="B20" s="501" t="s">
        <v>511</v>
      </c>
      <c r="C20" s="1008"/>
      <c r="D20" s="46"/>
      <c r="E20" s="46"/>
      <c r="F20" s="46"/>
      <c r="G20" s="46"/>
      <c r="H20" s="46"/>
      <c r="I20" s="46"/>
      <c r="J20" s="46"/>
      <c r="K20" s="46"/>
      <c r="L20" s="46"/>
      <c r="M20" s="46"/>
      <c r="N20" s="46"/>
      <c r="O20" s="69"/>
    </row>
    <row r="21" spans="1:15" s="7" customFormat="1" ht="15" customHeight="1" outlineLevel="1">
      <c r="B21" s="501" t="s">
        <v>489</v>
      </c>
      <c r="C21" s="1008"/>
      <c r="D21" s="46"/>
      <c r="E21" s="46"/>
      <c r="F21" s="46"/>
      <c r="G21" s="46"/>
      <c r="H21" s="46"/>
      <c r="I21" s="46"/>
      <c r="J21" s="46"/>
      <c r="K21" s="46"/>
      <c r="L21" s="46"/>
      <c r="M21" s="46"/>
      <c r="N21" s="46"/>
      <c r="O21" s="69"/>
    </row>
    <row r="22" spans="1:15" s="7" customFormat="1" ht="14.25" customHeight="1">
      <c r="B22" s="501" t="s">
        <v>512</v>
      </c>
      <c r="C22" s="1011"/>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2.5999999999999999E-3</v>
      </c>
      <c r="M22" s="65">
        <f t="shared" si="2"/>
        <v>0</v>
      </c>
      <c r="N22" s="65">
        <f t="shared" si="2"/>
        <v>0</v>
      </c>
      <c r="O22" s="76"/>
    </row>
    <row r="23" spans="1:15" s="63" customFormat="1">
      <c r="A23" s="62"/>
      <c r="B23" s="458" t="s">
        <v>513</v>
      </c>
      <c r="C23" s="449"/>
      <c r="D23" s="450"/>
      <c r="E23" s="451">
        <f>ROUND(SUM(D22*E16+E22*E17)/12,4)</f>
        <v>0</v>
      </c>
      <c r="F23" s="451">
        <f>ROUND(SUM(E22*F16+F22*F17)/12,4)</f>
        <v>0</v>
      </c>
      <c r="G23" s="451">
        <f>ROUND(SUM(F22*G16+G22*G17)/12,4)</f>
        <v>0</v>
      </c>
      <c r="H23" s="451">
        <f>ROUND(SUM(G22*H16+H22*H17)/12,4)</f>
        <v>0</v>
      </c>
      <c r="I23" s="451">
        <f>ROUND(SUM(H22*I16+I22*I17)/12,4)</f>
        <v>0</v>
      </c>
      <c r="J23" s="451">
        <f t="shared" ref="J23:K23" si="3">ROUND(SUM(I22*J16+J22*J17)/12,4)</f>
        <v>0</v>
      </c>
      <c r="K23" s="451">
        <f t="shared" si="3"/>
        <v>0</v>
      </c>
      <c r="L23" s="451">
        <f t="shared" ref="L23:N23" si="4">ROUND(SUM(K22*L16+L22*L17)/12,4)</f>
        <v>1.6999999999999999E-3</v>
      </c>
      <c r="M23" s="451">
        <f t="shared" si="4"/>
        <v>8.9999999999999998E-4</v>
      </c>
      <c r="N23" s="451">
        <f t="shared" si="4"/>
        <v>0</v>
      </c>
      <c r="O23" s="452"/>
    </row>
    <row r="24" spans="1:15" s="63" customFormat="1">
      <c r="A24" s="62"/>
      <c r="B24" s="448"/>
      <c r="C24" s="453"/>
      <c r="D24" s="450"/>
      <c r="E24" s="451"/>
      <c r="F24" s="451"/>
      <c r="G24" s="451"/>
      <c r="H24" s="451"/>
      <c r="I24" s="451"/>
      <c r="J24" s="451"/>
      <c r="K24" s="451"/>
      <c r="L24" s="725"/>
      <c r="M24" s="725"/>
      <c r="N24" s="725"/>
      <c r="O24" s="452"/>
    </row>
    <row r="25" spans="1:15" s="63" customFormat="1" ht="15.75" customHeight="1">
      <c r="A25" s="62"/>
      <c r="B25" s="568" t="str">
        <f>'1.  LRAMVA Summary'!B30</f>
        <v>Main - GS&lt;50 kW</v>
      </c>
      <c r="C25" s="1010" t="str">
        <f>'2. LRAMVA Threshold'!E43</f>
        <v>kWh</v>
      </c>
      <c r="D25" s="46"/>
      <c r="E25" s="46"/>
      <c r="F25" s="46"/>
      <c r="G25" s="46"/>
      <c r="H25" s="46"/>
      <c r="I25" s="46"/>
      <c r="J25" s="46"/>
      <c r="K25" s="46"/>
      <c r="L25" s="46">
        <v>1.0200000000000001E-2</v>
      </c>
      <c r="M25" s="46">
        <v>1.03E-2</v>
      </c>
      <c r="N25" s="46">
        <v>1.0500000000000001E-2</v>
      </c>
      <c r="O25" s="69"/>
    </row>
    <row r="26" spans="1:15" s="18" customFormat="1" outlineLevel="1">
      <c r="A26" s="4"/>
      <c r="B26" s="501" t="s">
        <v>510</v>
      </c>
      <c r="C26" s="1008"/>
      <c r="D26" s="46"/>
      <c r="E26" s="46"/>
      <c r="F26" s="46"/>
      <c r="G26" s="46"/>
      <c r="H26" s="46"/>
      <c r="I26" s="46"/>
      <c r="J26" s="46"/>
      <c r="K26" s="46"/>
      <c r="L26" s="46"/>
      <c r="M26" s="46"/>
      <c r="N26" s="46"/>
      <c r="O26" s="69"/>
    </row>
    <row r="27" spans="1:15" s="18" customFormat="1" outlineLevel="1">
      <c r="A27" s="4"/>
      <c r="B27" s="501" t="s">
        <v>511</v>
      </c>
      <c r="C27" s="1008"/>
      <c r="D27" s="46"/>
      <c r="E27" s="46"/>
      <c r="F27" s="46"/>
      <c r="G27" s="46"/>
      <c r="H27" s="46"/>
      <c r="I27" s="46"/>
      <c r="J27" s="46"/>
      <c r="K27" s="46"/>
      <c r="L27" s="46"/>
      <c r="M27" s="46"/>
      <c r="N27" s="46"/>
      <c r="O27" s="69"/>
    </row>
    <row r="28" spans="1:15" s="18" customFormat="1" outlineLevel="1">
      <c r="A28" s="4"/>
      <c r="B28" s="501" t="s">
        <v>489</v>
      </c>
      <c r="C28" s="1008"/>
      <c r="D28" s="46"/>
      <c r="E28" s="46"/>
      <c r="F28" s="46"/>
      <c r="G28" s="46"/>
      <c r="H28" s="46"/>
      <c r="I28" s="46"/>
      <c r="J28" s="46"/>
      <c r="K28" s="46"/>
      <c r="L28" s="46"/>
      <c r="M28" s="46"/>
      <c r="N28" s="46"/>
      <c r="O28" s="69"/>
    </row>
    <row r="29" spans="1:15" s="18" customFormat="1">
      <c r="A29" s="4"/>
      <c r="B29" s="501" t="s">
        <v>512</v>
      </c>
      <c r="C29" s="1011"/>
      <c r="D29" s="65">
        <f>SUM(D25:D28)</f>
        <v>0</v>
      </c>
      <c r="E29" s="65">
        <f t="shared" ref="E29:K29" si="5">SUM(E25:E28)</f>
        <v>0</v>
      </c>
      <c r="F29" s="65">
        <f t="shared" si="5"/>
        <v>0</v>
      </c>
      <c r="G29" s="65">
        <f t="shared" si="5"/>
        <v>0</v>
      </c>
      <c r="H29" s="65">
        <f t="shared" si="5"/>
        <v>0</v>
      </c>
      <c r="I29" s="65">
        <f t="shared" si="5"/>
        <v>0</v>
      </c>
      <c r="J29" s="65">
        <f t="shared" si="5"/>
        <v>0</v>
      </c>
      <c r="K29" s="65">
        <f t="shared" si="5"/>
        <v>0</v>
      </c>
      <c r="L29" s="65">
        <f t="shared" ref="L29:N29" si="6">SUM(L25:L28)</f>
        <v>1.0200000000000001E-2</v>
      </c>
      <c r="M29" s="65">
        <f t="shared" si="6"/>
        <v>1.03E-2</v>
      </c>
      <c r="N29" s="65">
        <f t="shared" si="6"/>
        <v>1.0500000000000001E-2</v>
      </c>
      <c r="O29" s="76"/>
    </row>
    <row r="30" spans="1:15" s="18" customFormat="1">
      <c r="A30" s="4"/>
      <c r="B30" s="458" t="s">
        <v>513</v>
      </c>
      <c r="C30" s="454"/>
      <c r="D30" s="71"/>
      <c r="E30" s="451">
        <f>ROUND(SUM(D29*E16+E29*E17)/12,4)</f>
        <v>0</v>
      </c>
      <c r="F30" s="451">
        <f t="shared" ref="F30:N30" si="7">ROUND(SUM(E29*F16+F29*F17)/12,4)</f>
        <v>0</v>
      </c>
      <c r="G30" s="451">
        <f t="shared" si="7"/>
        <v>0</v>
      </c>
      <c r="H30" s="451">
        <f t="shared" si="7"/>
        <v>0</v>
      </c>
      <c r="I30" s="451">
        <f t="shared" si="7"/>
        <v>0</v>
      </c>
      <c r="J30" s="451">
        <f>ROUND(SUM(I29*J16+J29*J17)/12,4)</f>
        <v>0</v>
      </c>
      <c r="K30" s="451">
        <f t="shared" si="7"/>
        <v>0</v>
      </c>
      <c r="L30" s="451">
        <f t="shared" si="7"/>
        <v>6.7999999999999996E-3</v>
      </c>
      <c r="M30" s="451">
        <f t="shared" si="7"/>
        <v>1.03E-2</v>
      </c>
      <c r="N30" s="451">
        <f t="shared" si="7"/>
        <v>1.04E-2</v>
      </c>
      <c r="O30" s="455"/>
    </row>
    <row r="31" spans="1:15" s="18" customFormat="1">
      <c r="A31" s="4"/>
      <c r="B31" s="448"/>
      <c r="C31" s="456"/>
      <c r="D31" s="457"/>
      <c r="E31" s="457"/>
      <c r="F31" s="457"/>
      <c r="G31" s="457"/>
      <c r="H31" s="457"/>
      <c r="I31" s="457"/>
      <c r="J31" s="457"/>
      <c r="K31" s="457"/>
      <c r="L31" s="726"/>
      <c r="M31" s="726"/>
      <c r="N31" s="725"/>
      <c r="O31" s="455"/>
    </row>
    <row r="32" spans="1:15" s="64" customFormat="1" ht="14">
      <c r="B32" s="568" t="str">
        <f>'1.  LRAMVA Summary'!B31</f>
        <v>Main - GS 50 to 4,999 kW</v>
      </c>
      <c r="C32" s="1010" t="str">
        <f>'2. LRAMVA Threshold'!F43</f>
        <v>kW</v>
      </c>
      <c r="D32" s="46"/>
      <c r="E32" s="46"/>
      <c r="F32" s="46"/>
      <c r="G32" s="46"/>
      <c r="H32" s="46"/>
      <c r="I32" s="46"/>
      <c r="J32" s="46"/>
      <c r="K32" s="46"/>
      <c r="L32" s="46">
        <v>3.3126000000000002</v>
      </c>
      <c r="M32" s="46">
        <v>3.3573</v>
      </c>
      <c r="N32" s="46">
        <v>3.4194</v>
      </c>
      <c r="O32" s="69"/>
    </row>
    <row r="33" spans="1:15" s="18" customFormat="1" outlineLevel="1">
      <c r="A33" s="4"/>
      <c r="B33" s="501" t="s">
        <v>510</v>
      </c>
      <c r="C33" s="1008"/>
      <c r="D33" s="46"/>
      <c r="E33" s="46"/>
      <c r="F33" s="46"/>
      <c r="G33" s="46"/>
      <c r="H33" s="46"/>
      <c r="I33" s="46"/>
      <c r="J33" s="46"/>
      <c r="K33" s="46"/>
      <c r="L33" s="46"/>
      <c r="M33" s="46"/>
      <c r="N33" s="46"/>
      <c r="O33" s="69"/>
    </row>
    <row r="34" spans="1:15" s="18" customFormat="1" outlineLevel="1">
      <c r="A34" s="4"/>
      <c r="B34" s="501" t="s">
        <v>511</v>
      </c>
      <c r="C34" s="1008"/>
      <c r="D34" s="46"/>
      <c r="E34" s="46"/>
      <c r="F34" s="46"/>
      <c r="G34" s="46"/>
      <c r="H34" s="46"/>
      <c r="I34" s="46"/>
      <c r="J34" s="46"/>
      <c r="K34" s="46"/>
      <c r="L34" s="46"/>
      <c r="M34" s="46"/>
      <c r="N34" s="46"/>
      <c r="O34" s="69"/>
    </row>
    <row r="35" spans="1:15" s="18" customFormat="1" outlineLevel="1">
      <c r="A35" s="4"/>
      <c r="B35" s="501" t="s">
        <v>489</v>
      </c>
      <c r="C35" s="1008"/>
      <c r="D35" s="46"/>
      <c r="E35" s="46"/>
      <c r="F35" s="46"/>
      <c r="G35" s="46"/>
      <c r="H35" s="46"/>
      <c r="I35" s="46"/>
      <c r="J35" s="46"/>
      <c r="K35" s="46"/>
      <c r="L35" s="46"/>
      <c r="M35" s="46"/>
      <c r="N35" s="46"/>
      <c r="O35" s="69"/>
    </row>
    <row r="36" spans="1:15" s="18" customFormat="1">
      <c r="A36" s="4"/>
      <c r="B36" s="501" t="s">
        <v>512</v>
      </c>
      <c r="C36" s="1011"/>
      <c r="D36" s="65">
        <f>SUM(D32:D35)</f>
        <v>0</v>
      </c>
      <c r="E36" s="65">
        <f>SUM(E32:E35)</f>
        <v>0</v>
      </c>
      <c r="F36" s="65">
        <f t="shared" ref="F36:M36" si="8">SUM(F32:F35)</f>
        <v>0</v>
      </c>
      <c r="G36" s="65">
        <f t="shared" si="8"/>
        <v>0</v>
      </c>
      <c r="H36" s="65">
        <f t="shared" si="8"/>
        <v>0</v>
      </c>
      <c r="I36" s="65">
        <f t="shared" si="8"/>
        <v>0</v>
      </c>
      <c r="J36" s="65">
        <f t="shared" si="8"/>
        <v>0</v>
      </c>
      <c r="K36" s="65">
        <f t="shared" si="8"/>
        <v>0</v>
      </c>
      <c r="L36" s="65">
        <f t="shared" si="8"/>
        <v>3.3126000000000002</v>
      </c>
      <c r="M36" s="65">
        <f t="shared" si="8"/>
        <v>3.3573</v>
      </c>
      <c r="N36" s="65">
        <f>SUM(N32:N35)</f>
        <v>3.4194</v>
      </c>
      <c r="O36" s="76"/>
    </row>
    <row r="37" spans="1:15" s="18" customFormat="1">
      <c r="A37" s="4"/>
      <c r="B37" s="458" t="s">
        <v>513</v>
      </c>
      <c r="C37" s="454"/>
      <c r="D37" s="71"/>
      <c r="E37" s="451">
        <f t="shared" ref="E37:N37" si="9">ROUND(SUM(D36*E16+E36*E17)/12,4)</f>
        <v>0</v>
      </c>
      <c r="F37" s="451">
        <f t="shared" si="9"/>
        <v>0</v>
      </c>
      <c r="G37" s="451">
        <f t="shared" si="9"/>
        <v>0</v>
      </c>
      <c r="H37" s="451">
        <f t="shared" si="9"/>
        <v>0</v>
      </c>
      <c r="I37" s="451">
        <f t="shared" si="9"/>
        <v>0</v>
      </c>
      <c r="J37" s="451">
        <f t="shared" si="9"/>
        <v>0</v>
      </c>
      <c r="K37" s="451">
        <f t="shared" si="9"/>
        <v>0</v>
      </c>
      <c r="L37" s="451">
        <f t="shared" si="9"/>
        <v>2.2084000000000001</v>
      </c>
      <c r="M37" s="451">
        <f t="shared" si="9"/>
        <v>3.3424</v>
      </c>
      <c r="N37" s="451">
        <f t="shared" si="9"/>
        <v>3.3986999999999998</v>
      </c>
      <c r="O37" s="455"/>
    </row>
    <row r="38" spans="1:15" s="70" customFormat="1" ht="15.75" customHeight="1">
      <c r="B38" s="458"/>
      <c r="C38" s="454"/>
      <c r="D38" s="71"/>
      <c r="E38" s="71"/>
      <c r="F38" s="71"/>
      <c r="G38" s="71"/>
      <c r="H38" s="71"/>
      <c r="I38" s="71"/>
      <c r="J38" s="71"/>
      <c r="K38" s="71"/>
      <c r="L38" s="725"/>
      <c r="M38" s="725"/>
      <c r="N38" s="725"/>
      <c r="O38" s="459"/>
    </row>
    <row r="39" spans="1:15" s="64" customFormat="1" ht="14">
      <c r="A39" s="62"/>
      <c r="B39" s="568" t="str">
        <f>'1.  LRAMVA Summary'!B32</f>
        <v>Main - Large Use</v>
      </c>
      <c r="C39" s="1010" t="str">
        <f>'2. LRAMVA Threshold'!G43</f>
        <v>kW</v>
      </c>
      <c r="D39" s="46"/>
      <c r="E39" s="46"/>
      <c r="F39" s="46"/>
      <c r="G39" s="46"/>
      <c r="H39" s="46"/>
      <c r="I39" s="46"/>
      <c r="J39" s="46"/>
      <c r="K39" s="46"/>
      <c r="L39" s="46">
        <v>2.3307000000000002</v>
      </c>
      <c r="M39" s="46">
        <v>2.3622000000000001</v>
      </c>
      <c r="N39" s="46">
        <v>2.4058999999999999</v>
      </c>
      <c r="O39" s="69"/>
    </row>
    <row r="40" spans="1:15" s="18" customFormat="1" outlineLevel="1">
      <c r="A40" s="4"/>
      <c r="B40" s="501" t="s">
        <v>510</v>
      </c>
      <c r="C40" s="1008"/>
      <c r="D40" s="46"/>
      <c r="E40" s="46"/>
      <c r="F40" s="46"/>
      <c r="G40" s="46"/>
      <c r="H40" s="46"/>
      <c r="I40" s="46"/>
      <c r="J40" s="46"/>
      <c r="K40" s="46"/>
      <c r="L40" s="46"/>
      <c r="M40" s="46"/>
      <c r="N40" s="46"/>
      <c r="O40" s="69"/>
    </row>
    <row r="41" spans="1:15" s="18" customFormat="1" outlineLevel="1">
      <c r="A41" s="4"/>
      <c r="B41" s="501" t="s">
        <v>511</v>
      </c>
      <c r="C41" s="1008"/>
      <c r="D41" s="46"/>
      <c r="E41" s="46"/>
      <c r="F41" s="46"/>
      <c r="G41" s="46"/>
      <c r="H41" s="46"/>
      <c r="I41" s="46"/>
      <c r="J41" s="46"/>
      <c r="K41" s="46"/>
      <c r="L41" s="46"/>
      <c r="M41" s="46"/>
      <c r="N41" s="46"/>
      <c r="O41" s="69"/>
    </row>
    <row r="42" spans="1:15" s="18" customFormat="1" outlineLevel="1">
      <c r="A42" s="4"/>
      <c r="B42" s="501" t="s">
        <v>489</v>
      </c>
      <c r="C42" s="1008"/>
      <c r="D42" s="46"/>
      <c r="E42" s="46"/>
      <c r="F42" s="46"/>
      <c r="G42" s="46"/>
      <c r="H42" s="46"/>
      <c r="I42" s="46"/>
      <c r="J42" s="46"/>
      <c r="K42" s="46"/>
      <c r="L42" s="46"/>
      <c r="M42" s="46"/>
      <c r="N42" s="46"/>
      <c r="O42" s="69"/>
    </row>
    <row r="43" spans="1:15" s="18" customFormat="1">
      <c r="A43" s="4"/>
      <c r="B43" s="501" t="s">
        <v>512</v>
      </c>
      <c r="C43" s="1011"/>
      <c r="D43" s="65">
        <f>SUM(D39:D42)</f>
        <v>0</v>
      </c>
      <c r="E43" s="65">
        <f t="shared" ref="E43:K43" si="10">SUM(E39:E42)</f>
        <v>0</v>
      </c>
      <c r="F43" s="65">
        <f t="shared" si="10"/>
        <v>0</v>
      </c>
      <c r="G43" s="65">
        <f t="shared" si="10"/>
        <v>0</v>
      </c>
      <c r="H43" s="65">
        <f t="shared" si="10"/>
        <v>0</v>
      </c>
      <c r="I43" s="65">
        <f t="shared" si="10"/>
        <v>0</v>
      </c>
      <c r="J43" s="65">
        <f t="shared" si="10"/>
        <v>0</v>
      </c>
      <c r="K43" s="65">
        <f t="shared" si="10"/>
        <v>0</v>
      </c>
      <c r="L43" s="65">
        <f t="shared" ref="L43:N43" si="11">SUM(L39:L42)</f>
        <v>2.3307000000000002</v>
      </c>
      <c r="M43" s="65">
        <f t="shared" si="11"/>
        <v>2.3622000000000001</v>
      </c>
      <c r="N43" s="65">
        <f t="shared" si="11"/>
        <v>2.4058999999999999</v>
      </c>
      <c r="O43" s="76"/>
    </row>
    <row r="44" spans="1:15" s="14" customFormat="1">
      <c r="A44" s="72"/>
      <c r="B44" s="458" t="s">
        <v>513</v>
      </c>
      <c r="C44" s="454"/>
      <c r="D44" s="71"/>
      <c r="E44" s="451">
        <f t="shared" ref="E44:N44" si="12">ROUND(SUM(D43*E16+E43*E17)/12,4)</f>
        <v>0</v>
      </c>
      <c r="F44" s="451">
        <f t="shared" si="12"/>
        <v>0</v>
      </c>
      <c r="G44" s="451">
        <f t="shared" si="12"/>
        <v>0</v>
      </c>
      <c r="H44" s="451">
        <f t="shared" si="12"/>
        <v>0</v>
      </c>
      <c r="I44" s="451">
        <f t="shared" si="12"/>
        <v>0</v>
      </c>
      <c r="J44" s="451">
        <f t="shared" si="12"/>
        <v>0</v>
      </c>
      <c r="K44" s="451">
        <f t="shared" si="12"/>
        <v>0</v>
      </c>
      <c r="L44" s="451">
        <f t="shared" si="12"/>
        <v>1.5538000000000001</v>
      </c>
      <c r="M44" s="451">
        <f t="shared" si="12"/>
        <v>2.3517000000000001</v>
      </c>
      <c r="N44" s="451">
        <f t="shared" si="12"/>
        <v>2.3913000000000002</v>
      </c>
      <c r="O44" s="455"/>
    </row>
    <row r="45" spans="1:15" s="70" customFormat="1" ht="14">
      <c r="A45" s="72"/>
      <c r="B45" s="458"/>
      <c r="C45" s="454"/>
      <c r="D45" s="71"/>
      <c r="E45" s="71"/>
      <c r="F45" s="71"/>
      <c r="G45" s="71"/>
      <c r="H45" s="71"/>
      <c r="I45" s="71"/>
      <c r="J45" s="71"/>
      <c r="K45" s="71"/>
      <c r="L45" s="725"/>
      <c r="M45" s="725"/>
      <c r="N45" s="725"/>
      <c r="O45" s="459"/>
    </row>
    <row r="46" spans="1:15" s="64" customFormat="1" ht="14">
      <c r="A46" s="62"/>
      <c r="B46" s="568" t="str">
        <f>'1.  LRAMVA Summary'!B33</f>
        <v>Main - Streetlighting</v>
      </c>
      <c r="C46" s="1010" t="str">
        <f>'2. LRAMVA Threshold'!H43</f>
        <v>kW</v>
      </c>
      <c r="D46" s="46"/>
      <c r="E46" s="46"/>
      <c r="F46" s="46"/>
      <c r="G46" s="46"/>
      <c r="H46" s="46"/>
      <c r="I46" s="46"/>
      <c r="J46" s="46"/>
      <c r="K46" s="46"/>
      <c r="L46" s="46">
        <v>0.95940000000000003</v>
      </c>
      <c r="M46" s="46">
        <v>0.97240000000000004</v>
      </c>
      <c r="N46" s="46">
        <v>0.99039999999999995</v>
      </c>
      <c r="O46" s="69"/>
    </row>
    <row r="47" spans="1:15" s="18" customFormat="1" outlineLevel="1">
      <c r="A47" s="4"/>
      <c r="B47" s="501" t="s">
        <v>510</v>
      </c>
      <c r="C47" s="1008"/>
      <c r="D47" s="46"/>
      <c r="E47" s="46"/>
      <c r="F47" s="46"/>
      <c r="G47" s="46"/>
      <c r="H47" s="46"/>
      <c r="I47" s="46"/>
      <c r="J47" s="46"/>
      <c r="K47" s="46"/>
      <c r="L47" s="46"/>
      <c r="M47" s="46"/>
      <c r="N47" s="46"/>
      <c r="O47" s="69"/>
    </row>
    <row r="48" spans="1:15" s="18" customFormat="1" outlineLevel="1">
      <c r="A48" s="4"/>
      <c r="B48" s="501" t="s">
        <v>511</v>
      </c>
      <c r="C48" s="1008"/>
      <c r="D48" s="46"/>
      <c r="E48" s="46"/>
      <c r="F48" s="46"/>
      <c r="G48" s="46"/>
      <c r="H48" s="46"/>
      <c r="I48" s="46"/>
      <c r="J48" s="46"/>
      <c r="K48" s="46"/>
      <c r="L48" s="46"/>
      <c r="M48" s="46"/>
      <c r="N48" s="46"/>
      <c r="O48" s="69"/>
    </row>
    <row r="49" spans="1:15" s="18" customFormat="1" outlineLevel="1">
      <c r="A49" s="4"/>
      <c r="B49" s="501" t="s">
        <v>489</v>
      </c>
      <c r="C49" s="1008"/>
      <c r="D49" s="46"/>
      <c r="E49" s="46"/>
      <c r="F49" s="46"/>
      <c r="G49" s="46"/>
      <c r="H49" s="46"/>
      <c r="I49" s="46"/>
      <c r="J49" s="46"/>
      <c r="K49" s="46"/>
      <c r="L49" s="46"/>
      <c r="M49" s="46"/>
      <c r="N49" s="46"/>
      <c r="O49" s="69"/>
    </row>
    <row r="50" spans="1:15" s="18" customFormat="1">
      <c r="A50" s="4"/>
      <c r="B50" s="501" t="s">
        <v>512</v>
      </c>
      <c r="C50" s="1011"/>
      <c r="D50" s="65">
        <f>SUM(D46:D49)</f>
        <v>0</v>
      </c>
      <c r="E50" s="65">
        <f t="shared" ref="E50:K50" si="13">SUM(E46:E49)</f>
        <v>0</v>
      </c>
      <c r="F50" s="65">
        <f t="shared" si="13"/>
        <v>0</v>
      </c>
      <c r="G50" s="65">
        <f t="shared" si="13"/>
        <v>0</v>
      </c>
      <c r="H50" s="65">
        <f t="shared" si="13"/>
        <v>0</v>
      </c>
      <c r="I50" s="65">
        <f t="shared" si="13"/>
        <v>0</v>
      </c>
      <c r="J50" s="65">
        <f t="shared" si="13"/>
        <v>0</v>
      </c>
      <c r="K50" s="65">
        <f t="shared" si="13"/>
        <v>0</v>
      </c>
      <c r="L50" s="65">
        <f t="shared" ref="L50:N50" si="14">SUM(L46:L49)</f>
        <v>0.95940000000000003</v>
      </c>
      <c r="M50" s="65">
        <f t="shared" si="14"/>
        <v>0.97240000000000004</v>
      </c>
      <c r="N50" s="65">
        <f t="shared" si="14"/>
        <v>0.99039999999999995</v>
      </c>
      <c r="O50" s="76"/>
    </row>
    <row r="51" spans="1:15" s="14" customFormat="1">
      <c r="A51" s="72"/>
      <c r="B51" s="458" t="s">
        <v>513</v>
      </c>
      <c r="C51" s="454"/>
      <c r="D51" s="71"/>
      <c r="E51" s="451">
        <f t="shared" ref="E51:N51" si="15">ROUND(SUM(D50*E16+E50*E17)/12,4)</f>
        <v>0</v>
      </c>
      <c r="F51" s="451">
        <f t="shared" si="15"/>
        <v>0</v>
      </c>
      <c r="G51" s="451">
        <f t="shared" si="15"/>
        <v>0</v>
      </c>
      <c r="H51" s="451">
        <f t="shared" si="15"/>
        <v>0</v>
      </c>
      <c r="I51" s="451">
        <f t="shared" si="15"/>
        <v>0</v>
      </c>
      <c r="J51" s="451">
        <f t="shared" si="15"/>
        <v>0</v>
      </c>
      <c r="K51" s="451">
        <f t="shared" si="15"/>
        <v>0</v>
      </c>
      <c r="L51" s="451">
        <f t="shared" si="15"/>
        <v>0.63959999999999995</v>
      </c>
      <c r="M51" s="451">
        <f t="shared" si="15"/>
        <v>0.96809999999999996</v>
      </c>
      <c r="N51" s="451">
        <f t="shared" si="15"/>
        <v>0.98440000000000005</v>
      </c>
      <c r="O51" s="455"/>
    </row>
    <row r="52" spans="1:15" s="70" customFormat="1" ht="14">
      <c r="A52" s="72"/>
      <c r="B52" s="458"/>
      <c r="C52" s="454"/>
      <c r="D52" s="71"/>
      <c r="E52" s="71"/>
      <c r="F52" s="71"/>
      <c r="G52" s="71"/>
      <c r="H52" s="71"/>
      <c r="I52" s="71"/>
      <c r="J52" s="71"/>
      <c r="K52" s="71"/>
      <c r="L52" s="727"/>
      <c r="M52" s="727"/>
      <c r="N52" s="727"/>
      <c r="O52" s="459"/>
    </row>
    <row r="53" spans="1:15" s="64" customFormat="1" ht="14">
      <c r="A53" s="62"/>
      <c r="B53" s="568" t="str">
        <f>'1.  LRAMVA Summary'!B34</f>
        <v>STEI - Residential</v>
      </c>
      <c r="C53" s="1010" t="str">
        <f>'2. LRAMVA Threshold'!I43</f>
        <v>kWh</v>
      </c>
      <c r="D53" s="46"/>
      <c r="E53" s="46"/>
      <c r="F53" s="46"/>
      <c r="G53" s="46"/>
      <c r="H53" s="46"/>
      <c r="I53" s="46"/>
      <c r="J53" s="46"/>
      <c r="K53" s="46"/>
      <c r="L53" s="46"/>
      <c r="M53" s="46"/>
      <c r="N53" s="46"/>
      <c r="O53" s="69"/>
    </row>
    <row r="54" spans="1:15" s="18" customFormat="1" outlineLevel="1">
      <c r="A54" s="4"/>
      <c r="B54" s="501" t="s">
        <v>510</v>
      </c>
      <c r="C54" s="1008"/>
      <c r="D54" s="46"/>
      <c r="E54" s="46"/>
      <c r="F54" s="46"/>
      <c r="G54" s="46"/>
      <c r="H54" s="46"/>
      <c r="I54" s="46"/>
      <c r="J54" s="46"/>
      <c r="K54" s="46"/>
      <c r="L54" s="46"/>
      <c r="M54" s="46"/>
      <c r="N54" s="46"/>
      <c r="O54" s="69"/>
    </row>
    <row r="55" spans="1:15" s="18" customFormat="1" outlineLevel="1">
      <c r="A55" s="4"/>
      <c r="B55" s="501" t="s">
        <v>511</v>
      </c>
      <c r="C55" s="1008"/>
      <c r="D55" s="46"/>
      <c r="E55" s="46"/>
      <c r="F55" s="46"/>
      <c r="G55" s="46"/>
      <c r="H55" s="46"/>
      <c r="I55" s="46"/>
      <c r="J55" s="46"/>
      <c r="K55" s="46"/>
      <c r="L55" s="46"/>
      <c r="M55" s="46"/>
      <c r="N55" s="46"/>
      <c r="O55" s="69"/>
    </row>
    <row r="56" spans="1:15" s="18" customFormat="1" outlineLevel="1">
      <c r="A56" s="4"/>
      <c r="B56" s="501" t="s">
        <v>489</v>
      </c>
      <c r="C56" s="1008"/>
      <c r="D56" s="46"/>
      <c r="E56" s="46"/>
      <c r="F56" s="46"/>
      <c r="G56" s="46"/>
      <c r="H56" s="46"/>
      <c r="I56" s="46"/>
      <c r="J56" s="46"/>
      <c r="K56" s="46"/>
      <c r="L56" s="46"/>
      <c r="M56" s="46"/>
      <c r="N56" s="46"/>
      <c r="O56" s="69"/>
    </row>
    <row r="57" spans="1:15" s="18" customFormat="1">
      <c r="A57" s="4"/>
      <c r="B57" s="501" t="s">
        <v>512</v>
      </c>
      <c r="C57" s="1011"/>
      <c r="D57" s="65">
        <f>SUM(D53:D56)</f>
        <v>0</v>
      </c>
      <c r="E57" s="65">
        <f t="shared" ref="E57:K57" si="16">SUM(E53:E56)</f>
        <v>0</v>
      </c>
      <c r="F57" s="65">
        <f t="shared" si="16"/>
        <v>0</v>
      </c>
      <c r="G57" s="65">
        <f t="shared" si="16"/>
        <v>0</v>
      </c>
      <c r="H57" s="65">
        <f t="shared" si="16"/>
        <v>0</v>
      </c>
      <c r="I57" s="65">
        <f t="shared" si="16"/>
        <v>0</v>
      </c>
      <c r="J57" s="65">
        <f t="shared" si="16"/>
        <v>0</v>
      </c>
      <c r="K57" s="65">
        <f t="shared" si="16"/>
        <v>0</v>
      </c>
      <c r="L57" s="65">
        <f t="shared" ref="L57:N57" si="17">SUM(L53:L56)</f>
        <v>0</v>
      </c>
      <c r="M57" s="65">
        <v>0</v>
      </c>
      <c r="N57" s="65">
        <f t="shared" si="17"/>
        <v>0</v>
      </c>
      <c r="O57" s="77"/>
    </row>
    <row r="58" spans="1:15" s="14" customFormat="1">
      <c r="A58" s="72"/>
      <c r="B58" s="458" t="s">
        <v>513</v>
      </c>
      <c r="C58" s="454"/>
      <c r="D58" s="71"/>
      <c r="E58" s="451">
        <f t="shared" ref="E58:K58" si="18">ROUND(SUM(D57*E16+E57*E17)/12,4)</f>
        <v>0</v>
      </c>
      <c r="F58" s="451">
        <f t="shared" si="18"/>
        <v>0</v>
      </c>
      <c r="G58" s="451">
        <f t="shared" si="18"/>
        <v>0</v>
      </c>
      <c r="H58" s="451">
        <f t="shared" si="18"/>
        <v>0</v>
      </c>
      <c r="I58" s="451">
        <f t="shared" si="18"/>
        <v>0</v>
      </c>
      <c r="J58" s="451">
        <f t="shared" si="18"/>
        <v>0</v>
      </c>
      <c r="K58" s="451">
        <f t="shared" si="18"/>
        <v>0</v>
      </c>
      <c r="L58" s="728">
        <f>L57</f>
        <v>0</v>
      </c>
      <c r="M58" s="729">
        <f>M57</f>
        <v>0</v>
      </c>
      <c r="N58" s="730">
        <f>N57</f>
        <v>0</v>
      </c>
      <c r="O58" s="455"/>
    </row>
    <row r="59" spans="1:15" s="70" customFormat="1" ht="14">
      <c r="A59" s="72"/>
      <c r="B59" s="458"/>
      <c r="C59" s="454"/>
      <c r="D59" s="71"/>
      <c r="E59" s="71"/>
      <c r="F59" s="71"/>
      <c r="G59" s="71"/>
      <c r="H59" s="71"/>
      <c r="I59" s="71"/>
      <c r="J59" s="71"/>
      <c r="K59" s="71"/>
      <c r="L59" s="727"/>
      <c r="M59" s="727"/>
      <c r="N59" s="727"/>
      <c r="O59" s="459"/>
    </row>
    <row r="60" spans="1:15" s="64" customFormat="1" ht="14">
      <c r="A60" s="62"/>
      <c r="B60" s="568" t="str">
        <f>'1.  LRAMVA Summary'!B35</f>
        <v>STEI - GS&lt;50 kW</v>
      </c>
      <c r="C60" s="1010" t="str">
        <f>'2. LRAMVA Threshold'!J43</f>
        <v>kWh</v>
      </c>
      <c r="D60" s="46"/>
      <c r="E60" s="46"/>
      <c r="F60" s="46"/>
      <c r="G60" s="46"/>
      <c r="H60" s="46"/>
      <c r="I60" s="46"/>
      <c r="J60" s="46"/>
      <c r="K60" s="46"/>
      <c r="L60" s="46"/>
      <c r="M60" s="46">
        <v>1.67E-2</v>
      </c>
      <c r="N60" s="46">
        <v>1.7000000000000001E-2</v>
      </c>
      <c r="O60" s="69"/>
    </row>
    <row r="61" spans="1:15" s="18" customFormat="1" outlineLevel="1">
      <c r="A61" s="4"/>
      <c r="B61" s="501" t="s">
        <v>510</v>
      </c>
      <c r="C61" s="1008"/>
      <c r="D61" s="46"/>
      <c r="E61" s="46"/>
      <c r="F61" s="46"/>
      <c r="G61" s="46"/>
      <c r="H61" s="46"/>
      <c r="I61" s="46"/>
      <c r="J61" s="46"/>
      <c r="K61" s="46"/>
      <c r="L61" s="46"/>
      <c r="M61" s="46"/>
      <c r="N61" s="46"/>
      <c r="O61" s="69"/>
    </row>
    <row r="62" spans="1:15" s="18" customFormat="1" outlineLevel="1">
      <c r="A62" s="4"/>
      <c r="B62" s="501" t="s">
        <v>511</v>
      </c>
      <c r="C62" s="1008"/>
      <c r="D62" s="46"/>
      <c r="E62" s="46"/>
      <c r="F62" s="46"/>
      <c r="G62" s="46"/>
      <c r="H62" s="46"/>
      <c r="I62" s="46"/>
      <c r="J62" s="46"/>
      <c r="K62" s="46"/>
      <c r="L62" s="46"/>
      <c r="M62" s="46"/>
      <c r="N62" s="46"/>
      <c r="O62" s="69"/>
    </row>
    <row r="63" spans="1:15" s="18" customFormat="1" outlineLevel="1">
      <c r="A63" s="4"/>
      <c r="B63" s="501" t="s">
        <v>489</v>
      </c>
      <c r="C63" s="1008"/>
      <c r="D63" s="46"/>
      <c r="E63" s="46"/>
      <c r="F63" s="46"/>
      <c r="G63" s="46"/>
      <c r="H63" s="46"/>
      <c r="I63" s="46"/>
      <c r="J63" s="46"/>
      <c r="K63" s="46"/>
      <c r="L63" s="46"/>
      <c r="M63" s="46"/>
      <c r="N63" s="46"/>
      <c r="O63" s="69"/>
    </row>
    <row r="64" spans="1:15" s="18" customFormat="1">
      <c r="A64" s="4"/>
      <c r="B64" s="501" t="s">
        <v>512</v>
      </c>
      <c r="C64" s="1011"/>
      <c r="D64" s="65">
        <f>SUM(D60:D63)</f>
        <v>0</v>
      </c>
      <c r="E64" s="65">
        <f t="shared" ref="E64:K64" si="19">SUM(E60:E63)</f>
        <v>0</v>
      </c>
      <c r="F64" s="65">
        <f t="shared" si="19"/>
        <v>0</v>
      </c>
      <c r="G64" s="65">
        <f t="shared" si="19"/>
        <v>0</v>
      </c>
      <c r="H64" s="65">
        <f t="shared" si="19"/>
        <v>0</v>
      </c>
      <c r="I64" s="65">
        <f t="shared" si="19"/>
        <v>0</v>
      </c>
      <c r="J64" s="65">
        <f t="shared" si="19"/>
        <v>0</v>
      </c>
      <c r="K64" s="65">
        <f t="shared" si="19"/>
        <v>0</v>
      </c>
      <c r="L64" s="65">
        <f t="shared" ref="L64:N64" si="20">SUM(L60:L63)</f>
        <v>0</v>
      </c>
      <c r="M64" s="65">
        <f t="shared" si="20"/>
        <v>1.67E-2</v>
      </c>
      <c r="N64" s="65">
        <f t="shared" si="20"/>
        <v>1.7000000000000001E-2</v>
      </c>
      <c r="O64" s="77"/>
    </row>
    <row r="65" spans="1:15" s="14" customFormat="1">
      <c r="A65" s="72"/>
      <c r="B65" s="458" t="s">
        <v>513</v>
      </c>
      <c r="C65" s="454"/>
      <c r="D65" s="71"/>
      <c r="E65" s="451">
        <f t="shared" ref="E65:K65" si="21">ROUND(SUM(D64*E16+E64*E17)/12,4)</f>
        <v>0</v>
      </c>
      <c r="F65" s="451">
        <f t="shared" si="21"/>
        <v>0</v>
      </c>
      <c r="G65" s="451">
        <f t="shared" si="21"/>
        <v>0</v>
      </c>
      <c r="H65" s="451">
        <f t="shared" si="21"/>
        <v>0</v>
      </c>
      <c r="I65" s="451">
        <f>ROUND(SUM(H64*I16+I64*I17)/12,4)</f>
        <v>0</v>
      </c>
      <c r="J65" s="451">
        <f t="shared" si="21"/>
        <v>0</v>
      </c>
      <c r="K65" s="451">
        <f t="shared" si="21"/>
        <v>0</v>
      </c>
      <c r="L65" s="728">
        <f>L64</f>
        <v>0</v>
      </c>
      <c r="M65" s="729">
        <f>M64</f>
        <v>1.67E-2</v>
      </c>
      <c r="N65" s="730">
        <f>N64</f>
        <v>1.7000000000000001E-2</v>
      </c>
      <c r="O65" s="455"/>
    </row>
    <row r="66" spans="1:15" s="14" customFormat="1">
      <c r="A66" s="72"/>
      <c r="B66" s="73"/>
      <c r="C66" s="80"/>
      <c r="D66" s="71"/>
      <c r="E66" s="71"/>
      <c r="F66" s="71"/>
      <c r="G66" s="71"/>
      <c r="H66" s="71"/>
      <c r="I66" s="71"/>
      <c r="J66" s="71"/>
      <c r="K66" s="71"/>
      <c r="L66" s="725"/>
      <c r="M66" s="725"/>
      <c r="N66" s="725"/>
      <c r="O66" s="455"/>
    </row>
    <row r="67" spans="1:15" s="64" customFormat="1" ht="14">
      <c r="A67" s="62"/>
      <c r="B67" s="568" t="str">
        <f>'1.  LRAMVA Summary'!B36</f>
        <v>STEI - GS 50 to 4,999 kW</v>
      </c>
      <c r="C67" s="1010" t="str">
        <f>'2. LRAMVA Threshold'!K43</f>
        <v>kW</v>
      </c>
      <c r="D67" s="46"/>
      <c r="E67" s="46"/>
      <c r="F67" s="46"/>
      <c r="G67" s="46"/>
      <c r="H67" s="46"/>
      <c r="I67" s="46"/>
      <c r="J67" s="46"/>
      <c r="K67" s="46"/>
      <c r="L67" s="46"/>
      <c r="M67" s="46">
        <v>3.6613000000000002</v>
      </c>
      <c r="N67" s="46">
        <v>3.7290000000000001</v>
      </c>
      <c r="O67" s="69"/>
    </row>
    <row r="68" spans="1:15" s="18" customFormat="1" outlineLevel="1">
      <c r="A68" s="4"/>
      <c r="B68" s="501" t="s">
        <v>510</v>
      </c>
      <c r="C68" s="1008"/>
      <c r="D68" s="46"/>
      <c r="E68" s="46"/>
      <c r="F68" s="46"/>
      <c r="G68" s="46"/>
      <c r="H68" s="46"/>
      <c r="I68" s="46"/>
      <c r="J68" s="46"/>
      <c r="K68" s="46"/>
      <c r="L68" s="46"/>
      <c r="M68" s="46"/>
      <c r="N68" s="46"/>
      <c r="O68" s="69"/>
    </row>
    <row r="69" spans="1:15" s="18" customFormat="1" outlineLevel="1">
      <c r="A69" s="4"/>
      <c r="B69" s="501" t="s">
        <v>511</v>
      </c>
      <c r="C69" s="1008"/>
      <c r="D69" s="46"/>
      <c r="E69" s="46"/>
      <c r="F69" s="46"/>
      <c r="G69" s="46"/>
      <c r="H69" s="46"/>
      <c r="I69" s="46"/>
      <c r="J69" s="46"/>
      <c r="K69" s="46"/>
      <c r="L69" s="46"/>
      <c r="M69" s="46"/>
      <c r="N69" s="46"/>
      <c r="O69" s="69"/>
    </row>
    <row r="70" spans="1:15" s="18" customFormat="1" outlineLevel="1">
      <c r="A70" s="4"/>
      <c r="B70" s="501" t="s">
        <v>489</v>
      </c>
      <c r="C70" s="1008"/>
      <c r="D70" s="46"/>
      <c r="E70" s="46"/>
      <c r="F70" s="46"/>
      <c r="G70" s="46"/>
      <c r="H70" s="46"/>
      <c r="I70" s="46"/>
      <c r="J70" s="46"/>
      <c r="K70" s="46"/>
      <c r="L70" s="46"/>
      <c r="M70" s="46"/>
      <c r="N70" s="46"/>
      <c r="O70" s="69"/>
    </row>
    <row r="71" spans="1:15" s="18" customFormat="1">
      <c r="A71" s="4"/>
      <c r="B71" s="501" t="s">
        <v>512</v>
      </c>
      <c r="C71" s="1011"/>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3.6613000000000002</v>
      </c>
      <c r="N71" s="65">
        <f t="shared" si="22"/>
        <v>3.7290000000000001</v>
      </c>
      <c r="O71" s="77"/>
    </row>
    <row r="72" spans="1:15" s="14" customFormat="1">
      <c r="A72" s="72"/>
      <c r="B72" s="458" t="s">
        <v>513</v>
      </c>
      <c r="C72" s="454"/>
      <c r="D72" s="71"/>
      <c r="E72" s="451">
        <f t="shared" ref="E72:K72" si="23">ROUND(SUM(D71*E16+E71*E17)/12,4)</f>
        <v>0</v>
      </c>
      <c r="F72" s="451">
        <f t="shared" si="23"/>
        <v>0</v>
      </c>
      <c r="G72" s="451">
        <f t="shared" si="23"/>
        <v>0</v>
      </c>
      <c r="H72" s="451">
        <f t="shared" si="23"/>
        <v>0</v>
      </c>
      <c r="I72" s="451">
        <f t="shared" si="23"/>
        <v>0</v>
      </c>
      <c r="J72" s="451">
        <f t="shared" si="23"/>
        <v>0</v>
      </c>
      <c r="K72" s="451">
        <f t="shared" si="23"/>
        <v>0</v>
      </c>
      <c r="L72" s="728">
        <f>L71</f>
        <v>0</v>
      </c>
      <c r="M72" s="729">
        <f>M71</f>
        <v>3.6613000000000002</v>
      </c>
      <c r="N72" s="729">
        <f>N71</f>
        <v>3.7290000000000001</v>
      </c>
      <c r="O72" s="455"/>
    </row>
    <row r="73" spans="1:15" s="14" customFormat="1">
      <c r="A73" s="72"/>
      <c r="B73" s="448"/>
      <c r="C73" s="454"/>
      <c r="D73" s="71"/>
      <c r="E73" s="451"/>
      <c r="F73" s="451"/>
      <c r="G73" s="451"/>
      <c r="H73" s="451"/>
      <c r="I73" s="451"/>
      <c r="J73" s="451"/>
      <c r="K73" s="451"/>
      <c r="L73" s="451"/>
      <c r="M73" s="451"/>
      <c r="N73" s="451"/>
      <c r="O73" s="455"/>
    </row>
    <row r="74" spans="1:15" s="64" customFormat="1" ht="14">
      <c r="A74" s="62"/>
      <c r="B74" s="568" t="str">
        <f>'1.  LRAMVA Summary'!B37</f>
        <v>STEI - Street Lighting</v>
      </c>
      <c r="C74" s="1010" t="str">
        <f>'2. LRAMVA Threshold'!L43</f>
        <v>kW</v>
      </c>
      <c r="D74" s="46"/>
      <c r="E74" s="46"/>
      <c r="F74" s="46"/>
      <c r="G74" s="46"/>
      <c r="H74" s="46"/>
      <c r="I74" s="46"/>
      <c r="J74" s="46"/>
      <c r="K74" s="46"/>
      <c r="L74" s="46"/>
      <c r="M74" s="46">
        <v>3.6900000000000002E-2</v>
      </c>
      <c r="N74" s="46">
        <v>3.7600000000000001E-2</v>
      </c>
      <c r="O74" s="69"/>
    </row>
    <row r="75" spans="1:15" s="18" customFormat="1" outlineLevel="1">
      <c r="A75" s="4"/>
      <c r="B75" s="501" t="s">
        <v>510</v>
      </c>
      <c r="C75" s="1008"/>
      <c r="D75" s="46"/>
      <c r="E75" s="46"/>
      <c r="F75" s="46"/>
      <c r="G75" s="46"/>
      <c r="H75" s="46"/>
      <c r="I75" s="46"/>
      <c r="J75" s="46"/>
      <c r="K75" s="46"/>
      <c r="L75" s="46"/>
      <c r="M75" s="46"/>
      <c r="N75" s="46"/>
      <c r="O75" s="69"/>
    </row>
    <row r="76" spans="1:15" s="18" customFormat="1" outlineLevel="1">
      <c r="A76" s="4"/>
      <c r="B76" s="501" t="s">
        <v>511</v>
      </c>
      <c r="C76" s="1008"/>
      <c r="D76" s="46"/>
      <c r="E76" s="46"/>
      <c r="F76" s="46"/>
      <c r="G76" s="46"/>
      <c r="H76" s="46"/>
      <c r="I76" s="46"/>
      <c r="J76" s="46"/>
      <c r="K76" s="46"/>
      <c r="L76" s="46"/>
      <c r="M76" s="46"/>
      <c r="N76" s="46"/>
      <c r="O76" s="69"/>
    </row>
    <row r="77" spans="1:15" s="18" customFormat="1" outlineLevel="1">
      <c r="A77" s="4"/>
      <c r="B77" s="501" t="s">
        <v>489</v>
      </c>
      <c r="C77" s="1008"/>
      <c r="D77" s="46"/>
      <c r="E77" s="46"/>
      <c r="F77" s="46"/>
      <c r="G77" s="46"/>
      <c r="H77" s="46"/>
      <c r="I77" s="46"/>
      <c r="J77" s="46"/>
      <c r="K77" s="46"/>
      <c r="L77" s="46"/>
      <c r="M77" s="46"/>
      <c r="N77" s="46"/>
      <c r="O77" s="69"/>
    </row>
    <row r="78" spans="1:15" s="18" customFormat="1">
      <c r="A78" s="4"/>
      <c r="B78" s="501" t="s">
        <v>512</v>
      </c>
      <c r="C78" s="1011"/>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3.6900000000000002E-2</v>
      </c>
      <c r="N78" s="65">
        <f t="shared" si="24"/>
        <v>3.7600000000000001E-2</v>
      </c>
      <c r="O78" s="77"/>
    </row>
    <row r="79" spans="1:15" s="14" customFormat="1">
      <c r="A79" s="72"/>
      <c r="B79" s="458" t="s">
        <v>513</v>
      </c>
      <c r="C79" s="454"/>
      <c r="D79" s="71"/>
      <c r="E79" s="451">
        <f t="shared" ref="E79:L79" si="25">ROUND(SUM(D78*E16+E78*E17)/12,4)</f>
        <v>0</v>
      </c>
      <c r="F79" s="451">
        <f t="shared" si="25"/>
        <v>0</v>
      </c>
      <c r="G79" s="451">
        <f t="shared" si="25"/>
        <v>0</v>
      </c>
      <c r="H79" s="451">
        <f t="shared" si="25"/>
        <v>0</v>
      </c>
      <c r="I79" s="451">
        <f t="shared" si="25"/>
        <v>0</v>
      </c>
      <c r="J79" s="451">
        <f t="shared" si="25"/>
        <v>0</v>
      </c>
      <c r="K79" s="451">
        <f t="shared" si="25"/>
        <v>0</v>
      </c>
      <c r="L79" s="728">
        <f t="shared" si="25"/>
        <v>0</v>
      </c>
      <c r="M79" s="729">
        <f>M78</f>
        <v>3.6900000000000002E-2</v>
      </c>
      <c r="N79" s="729">
        <f>N78</f>
        <v>3.7600000000000001E-2</v>
      </c>
      <c r="O79" s="455"/>
    </row>
    <row r="80" spans="1:15" s="14" customFormat="1">
      <c r="A80" s="72"/>
      <c r="B80" s="448"/>
      <c r="C80" s="454"/>
      <c r="D80" s="71"/>
      <c r="E80" s="451"/>
      <c r="F80" s="451"/>
      <c r="G80" s="451"/>
      <c r="H80" s="451"/>
      <c r="I80" s="451"/>
      <c r="J80" s="451"/>
      <c r="K80" s="451"/>
      <c r="L80" s="728"/>
      <c r="M80" s="451"/>
      <c r="N80" s="451"/>
      <c r="O80" s="455"/>
    </row>
    <row r="81" spans="1:15" s="64" customFormat="1" ht="14">
      <c r="A81" s="62"/>
      <c r="B81" s="568" t="str">
        <f>'1.  LRAMVA Summary'!B38</f>
        <v>STEI - Sentinel</v>
      </c>
      <c r="C81" s="1010" t="str">
        <f>'2. LRAMVA Threshold'!M43</f>
        <v>kWh</v>
      </c>
      <c r="D81" s="46"/>
      <c r="E81" s="46"/>
      <c r="F81" s="46"/>
      <c r="G81" s="46"/>
      <c r="H81" s="46"/>
      <c r="I81" s="46"/>
      <c r="J81" s="46"/>
      <c r="K81" s="46"/>
      <c r="L81" s="46"/>
      <c r="M81" s="46">
        <v>5.9874999999999998</v>
      </c>
      <c r="N81" s="46">
        <v>6.0983000000000001</v>
      </c>
      <c r="O81" s="69"/>
    </row>
    <row r="82" spans="1:15" s="18" customFormat="1" outlineLevel="1">
      <c r="A82" s="4"/>
      <c r="B82" s="501" t="s">
        <v>510</v>
      </c>
      <c r="C82" s="1008"/>
      <c r="D82" s="46"/>
      <c r="E82" s="46"/>
      <c r="F82" s="46"/>
      <c r="G82" s="46"/>
      <c r="H82" s="46"/>
      <c r="I82" s="46"/>
      <c r="J82" s="46"/>
      <c r="K82" s="46"/>
      <c r="L82" s="46"/>
      <c r="M82" s="46"/>
      <c r="N82" s="46"/>
      <c r="O82" s="69"/>
    </row>
    <row r="83" spans="1:15" s="18" customFormat="1" outlineLevel="1">
      <c r="A83" s="4"/>
      <c r="B83" s="501" t="s">
        <v>511</v>
      </c>
      <c r="C83" s="1008"/>
      <c r="D83" s="46"/>
      <c r="E83" s="46"/>
      <c r="F83" s="46"/>
      <c r="G83" s="46"/>
      <c r="H83" s="46"/>
      <c r="I83" s="46"/>
      <c r="J83" s="46"/>
      <c r="K83" s="46"/>
      <c r="L83" s="46"/>
      <c r="M83" s="46"/>
      <c r="N83" s="46"/>
      <c r="O83" s="69"/>
    </row>
    <row r="84" spans="1:15" s="18" customFormat="1" outlineLevel="1">
      <c r="A84" s="4"/>
      <c r="B84" s="501" t="s">
        <v>489</v>
      </c>
      <c r="C84" s="1008"/>
      <c r="D84" s="46"/>
      <c r="E84" s="46"/>
      <c r="F84" s="46"/>
      <c r="G84" s="46"/>
      <c r="H84" s="46"/>
      <c r="I84" s="46"/>
      <c r="J84" s="46"/>
      <c r="K84" s="46"/>
      <c r="L84" s="46"/>
      <c r="M84" s="46"/>
      <c r="N84" s="46"/>
      <c r="O84" s="69"/>
    </row>
    <row r="85" spans="1:15" s="18" customFormat="1">
      <c r="A85" s="4"/>
      <c r="B85" s="501" t="s">
        <v>512</v>
      </c>
      <c r="C85" s="1011"/>
      <c r="D85" s="65">
        <f>SUM(D81:D84)</f>
        <v>0</v>
      </c>
      <c r="E85" s="65">
        <f>SUM(E81:E84)</f>
        <v>0</v>
      </c>
      <c r="F85" s="65">
        <f t="shared" ref="F85:K85" si="26">SUM(F81:F84)</f>
        <v>0</v>
      </c>
      <c r="G85" s="65">
        <f t="shared" si="26"/>
        <v>0</v>
      </c>
      <c r="H85" s="65">
        <f t="shared" si="26"/>
        <v>0</v>
      </c>
      <c r="I85" s="65">
        <f t="shared" si="26"/>
        <v>0</v>
      </c>
      <c r="J85" s="65">
        <f t="shared" si="26"/>
        <v>0</v>
      </c>
      <c r="K85" s="65">
        <f t="shared" si="26"/>
        <v>0</v>
      </c>
      <c r="L85" s="65">
        <f t="shared" ref="L85:N85" si="27">SUM(L81:L84)</f>
        <v>0</v>
      </c>
      <c r="M85" s="65">
        <f t="shared" si="27"/>
        <v>5.9874999999999998</v>
      </c>
      <c r="N85" s="65">
        <f t="shared" si="27"/>
        <v>6.0983000000000001</v>
      </c>
      <c r="O85" s="77"/>
    </row>
    <row r="86" spans="1:15" s="14" customFormat="1">
      <c r="A86" s="72"/>
      <c r="B86" s="458" t="s">
        <v>513</v>
      </c>
      <c r="C86" s="454"/>
      <c r="D86" s="71"/>
      <c r="E86" s="451">
        <f t="shared" ref="E86:K86" si="28">ROUND(SUM(D85*E16+E85*E17)/12,4)</f>
        <v>0</v>
      </c>
      <c r="F86" s="451">
        <f t="shared" si="28"/>
        <v>0</v>
      </c>
      <c r="G86" s="451">
        <f t="shared" si="28"/>
        <v>0</v>
      </c>
      <c r="H86" s="451">
        <f t="shared" si="28"/>
        <v>0</v>
      </c>
      <c r="I86" s="451">
        <f t="shared" si="28"/>
        <v>0</v>
      </c>
      <c r="J86" s="451">
        <f t="shared" si="28"/>
        <v>0</v>
      </c>
      <c r="K86" s="451">
        <f t="shared" si="28"/>
        <v>0</v>
      </c>
      <c r="L86" s="728">
        <f>L85</f>
        <v>0</v>
      </c>
      <c r="M86" s="729">
        <f>M85</f>
        <v>5.9874999999999998</v>
      </c>
      <c r="N86" s="729">
        <f>N85</f>
        <v>6.0983000000000001</v>
      </c>
      <c r="O86" s="455"/>
    </row>
    <row r="87" spans="1:15" s="14" customFormat="1">
      <c r="A87" s="72"/>
      <c r="B87" s="448"/>
      <c r="C87" s="454"/>
      <c r="D87" s="71"/>
      <c r="E87" s="451"/>
      <c r="F87" s="451"/>
      <c r="G87" s="451"/>
      <c r="H87" s="451"/>
      <c r="I87" s="451"/>
      <c r="J87" s="451"/>
      <c r="K87" s="451"/>
      <c r="L87" s="451"/>
      <c r="M87" s="451"/>
      <c r="N87" s="451"/>
      <c r="O87" s="455"/>
    </row>
    <row r="88" spans="1:15" s="64" customFormat="1" ht="14">
      <c r="A88" s="62"/>
      <c r="B88" s="568">
        <f>'1.  LRAMVA Summary'!B39</f>
        <v>0</v>
      </c>
      <c r="C88" s="1010">
        <f>'2. LRAMVA Threshold'!N43</f>
        <v>0</v>
      </c>
      <c r="D88" s="46"/>
      <c r="E88" s="46"/>
      <c r="F88" s="46"/>
      <c r="G88" s="46"/>
      <c r="H88" s="46"/>
      <c r="I88" s="46"/>
      <c r="J88" s="46"/>
      <c r="K88" s="46"/>
      <c r="L88" s="46"/>
      <c r="M88" s="46"/>
      <c r="N88" s="46"/>
      <c r="O88" s="69"/>
    </row>
    <row r="89" spans="1:15" s="18" customFormat="1" outlineLevel="1">
      <c r="A89" s="4"/>
      <c r="B89" s="501" t="s">
        <v>510</v>
      </c>
      <c r="C89" s="1008"/>
      <c r="D89" s="46"/>
      <c r="E89" s="46"/>
      <c r="F89" s="46"/>
      <c r="G89" s="46"/>
      <c r="H89" s="46"/>
      <c r="I89" s="46"/>
      <c r="J89" s="46"/>
      <c r="K89" s="46"/>
      <c r="L89" s="46"/>
      <c r="M89" s="46"/>
      <c r="N89" s="46"/>
      <c r="O89" s="69"/>
    </row>
    <row r="90" spans="1:15" s="18" customFormat="1" outlineLevel="1">
      <c r="A90" s="4"/>
      <c r="B90" s="501" t="s">
        <v>511</v>
      </c>
      <c r="C90" s="1008"/>
      <c r="D90" s="46"/>
      <c r="E90" s="46"/>
      <c r="F90" s="46"/>
      <c r="G90" s="46"/>
      <c r="H90" s="46"/>
      <c r="I90" s="46"/>
      <c r="J90" s="46"/>
      <c r="K90" s="46"/>
      <c r="L90" s="46"/>
      <c r="M90" s="46"/>
      <c r="N90" s="46"/>
      <c r="O90" s="69"/>
    </row>
    <row r="91" spans="1:15" s="18" customFormat="1" outlineLevel="1">
      <c r="A91" s="4"/>
      <c r="B91" s="501" t="s">
        <v>489</v>
      </c>
      <c r="C91" s="1008"/>
      <c r="D91" s="46"/>
      <c r="E91" s="46"/>
      <c r="F91" s="46"/>
      <c r="G91" s="46"/>
      <c r="H91" s="46"/>
      <c r="I91" s="46"/>
      <c r="J91" s="46"/>
      <c r="K91" s="46"/>
      <c r="L91" s="46"/>
      <c r="M91" s="46"/>
      <c r="N91" s="46"/>
      <c r="O91" s="69"/>
    </row>
    <row r="92" spans="1:15" s="18" customFormat="1">
      <c r="A92" s="4"/>
      <c r="B92" s="501" t="s">
        <v>512</v>
      </c>
      <c r="C92" s="1011"/>
      <c r="D92" s="65">
        <f>SUM(D88:D91)</f>
        <v>0</v>
      </c>
      <c r="E92" s="65">
        <f>SUM(E88:E91)</f>
        <v>0</v>
      </c>
      <c r="F92" s="65">
        <f t="shared" ref="F92:N92" si="29">SUM(F88:F91)</f>
        <v>0</v>
      </c>
      <c r="G92" s="65">
        <f t="shared" si="29"/>
        <v>0</v>
      </c>
      <c r="H92" s="65">
        <f t="shared" si="29"/>
        <v>0</v>
      </c>
      <c r="I92" s="65">
        <f t="shared" si="29"/>
        <v>0</v>
      </c>
      <c r="J92" s="65">
        <f t="shared" si="29"/>
        <v>0</v>
      </c>
      <c r="K92" s="65">
        <f t="shared" si="29"/>
        <v>0</v>
      </c>
      <c r="L92" s="65">
        <f t="shared" si="29"/>
        <v>0</v>
      </c>
      <c r="M92" s="65">
        <f t="shared" si="29"/>
        <v>0</v>
      </c>
      <c r="N92" s="65">
        <f t="shared" si="29"/>
        <v>0</v>
      </c>
      <c r="O92" s="77"/>
    </row>
    <row r="93" spans="1:15" s="14" customFormat="1">
      <c r="A93" s="72"/>
      <c r="B93" s="458" t="s">
        <v>513</v>
      </c>
      <c r="C93" s="454"/>
      <c r="D93" s="71"/>
      <c r="E93" s="451">
        <f t="shared" ref="E93:N93" si="30">ROUND(SUM(D92*E16+E92*E17)/12,4)</f>
        <v>0</v>
      </c>
      <c r="F93" s="451">
        <f t="shared" si="30"/>
        <v>0</v>
      </c>
      <c r="G93" s="451">
        <f t="shared" si="30"/>
        <v>0</v>
      </c>
      <c r="H93" s="451">
        <f t="shared" si="30"/>
        <v>0</v>
      </c>
      <c r="I93" s="451">
        <f t="shared" si="30"/>
        <v>0</v>
      </c>
      <c r="J93" s="451">
        <f t="shared" si="30"/>
        <v>0</v>
      </c>
      <c r="K93" s="451">
        <f t="shared" si="30"/>
        <v>0</v>
      </c>
      <c r="L93" s="451">
        <f t="shared" si="30"/>
        <v>0</v>
      </c>
      <c r="M93" s="451">
        <f t="shared" si="30"/>
        <v>0</v>
      </c>
      <c r="N93" s="451">
        <f t="shared" si="30"/>
        <v>0</v>
      </c>
      <c r="O93" s="455"/>
    </row>
    <row r="94" spans="1:15" s="14" customFormat="1">
      <c r="A94" s="72"/>
      <c r="B94" s="448"/>
      <c r="C94" s="454"/>
      <c r="D94" s="71"/>
      <c r="E94" s="451"/>
      <c r="F94" s="451"/>
      <c r="G94" s="451"/>
      <c r="H94" s="451"/>
      <c r="I94" s="451"/>
      <c r="J94" s="451"/>
      <c r="K94" s="451"/>
      <c r="L94" s="451"/>
      <c r="M94" s="451"/>
      <c r="N94" s="451"/>
      <c r="O94" s="455"/>
    </row>
    <row r="95" spans="1:15" s="64" customFormat="1" ht="14">
      <c r="A95" s="62"/>
      <c r="B95" s="568">
        <f>'1.  LRAMVA Summary'!B40</f>
        <v>0</v>
      </c>
      <c r="C95" s="1010">
        <f>'2. LRAMVA Threshold'!O43</f>
        <v>0</v>
      </c>
      <c r="D95" s="46"/>
      <c r="E95" s="46"/>
      <c r="F95" s="46"/>
      <c r="G95" s="46"/>
      <c r="H95" s="46"/>
      <c r="I95" s="46"/>
      <c r="J95" s="46"/>
      <c r="K95" s="46"/>
      <c r="L95" s="46"/>
      <c r="M95" s="46"/>
      <c r="N95" s="46"/>
      <c r="O95" s="69"/>
    </row>
    <row r="96" spans="1:15" s="18" customFormat="1" outlineLevel="1">
      <c r="A96" s="4"/>
      <c r="B96" s="501" t="s">
        <v>510</v>
      </c>
      <c r="C96" s="1008"/>
      <c r="D96" s="46"/>
      <c r="E96" s="46"/>
      <c r="F96" s="46"/>
      <c r="G96" s="46"/>
      <c r="H96" s="46"/>
      <c r="I96" s="46"/>
      <c r="J96" s="46"/>
      <c r="K96" s="46"/>
      <c r="L96" s="46"/>
      <c r="M96" s="46"/>
      <c r="N96" s="46"/>
      <c r="O96" s="69"/>
    </row>
    <row r="97" spans="1:15" s="18" customFormat="1" outlineLevel="1">
      <c r="A97" s="4"/>
      <c r="B97" s="501" t="s">
        <v>511</v>
      </c>
      <c r="C97" s="1008"/>
      <c r="D97" s="46"/>
      <c r="E97" s="46"/>
      <c r="F97" s="46"/>
      <c r="G97" s="46"/>
      <c r="H97" s="46"/>
      <c r="I97" s="46"/>
      <c r="J97" s="46"/>
      <c r="K97" s="46"/>
      <c r="L97" s="46"/>
      <c r="M97" s="46"/>
      <c r="N97" s="46"/>
      <c r="O97" s="69"/>
    </row>
    <row r="98" spans="1:15" s="18" customFormat="1" outlineLevel="1">
      <c r="A98" s="4"/>
      <c r="B98" s="501" t="s">
        <v>489</v>
      </c>
      <c r="C98" s="1008"/>
      <c r="D98" s="46"/>
      <c r="E98" s="46"/>
      <c r="F98" s="46"/>
      <c r="G98" s="46"/>
      <c r="H98" s="46"/>
      <c r="I98" s="46"/>
      <c r="J98" s="46"/>
      <c r="K98" s="46"/>
      <c r="L98" s="46"/>
      <c r="M98" s="46"/>
      <c r="N98" s="46"/>
      <c r="O98" s="69"/>
    </row>
    <row r="99" spans="1:15" s="18" customFormat="1">
      <c r="A99" s="4"/>
      <c r="B99" s="501" t="s">
        <v>512</v>
      </c>
      <c r="C99" s="1011"/>
      <c r="D99" s="65">
        <f>SUM(D95:D98)</f>
        <v>0</v>
      </c>
      <c r="E99" s="65">
        <f>SUM(E95:E98)</f>
        <v>0</v>
      </c>
      <c r="F99" s="65">
        <f t="shared" ref="F99:K99" si="31">SUM(F95:F98)</f>
        <v>0</v>
      </c>
      <c r="G99" s="65">
        <f t="shared" si="31"/>
        <v>0</v>
      </c>
      <c r="H99" s="65">
        <f t="shared" si="31"/>
        <v>0</v>
      </c>
      <c r="I99" s="65">
        <f t="shared" si="31"/>
        <v>0</v>
      </c>
      <c r="J99" s="65">
        <f t="shared" si="31"/>
        <v>0</v>
      </c>
      <c r="K99" s="65">
        <f t="shared" si="31"/>
        <v>0</v>
      </c>
      <c r="L99" s="65">
        <f t="shared" ref="L99:N99" si="32">SUM(L95:L98)</f>
        <v>0</v>
      </c>
      <c r="M99" s="65">
        <f t="shared" si="32"/>
        <v>0</v>
      </c>
      <c r="N99" s="65">
        <f t="shared" si="32"/>
        <v>0</v>
      </c>
      <c r="O99" s="77"/>
    </row>
    <row r="100" spans="1:15" s="14" customFormat="1">
      <c r="A100" s="72"/>
      <c r="B100" s="458" t="s">
        <v>513</v>
      </c>
      <c r="C100" s="454"/>
      <c r="D100" s="71"/>
      <c r="E100" s="451">
        <f t="shared" ref="E100:N100" si="33">ROUND(SUM(D99*E16+E99*E17)/12,4)</f>
        <v>0</v>
      </c>
      <c r="F100" s="451">
        <f t="shared" si="33"/>
        <v>0</v>
      </c>
      <c r="G100" s="451">
        <f t="shared" si="33"/>
        <v>0</v>
      </c>
      <c r="H100" s="451">
        <f t="shared" si="33"/>
        <v>0</v>
      </c>
      <c r="I100" s="451">
        <f t="shared" si="33"/>
        <v>0</v>
      </c>
      <c r="J100" s="451">
        <f t="shared" si="33"/>
        <v>0</v>
      </c>
      <c r="K100" s="451">
        <f t="shared" si="33"/>
        <v>0</v>
      </c>
      <c r="L100" s="451">
        <f t="shared" si="33"/>
        <v>0</v>
      </c>
      <c r="M100" s="451">
        <f t="shared" si="33"/>
        <v>0</v>
      </c>
      <c r="N100" s="451">
        <f t="shared" si="33"/>
        <v>0</v>
      </c>
      <c r="O100" s="455"/>
    </row>
    <row r="101" spans="1:15" s="14" customFormat="1">
      <c r="A101" s="72"/>
      <c r="B101" s="448"/>
      <c r="C101" s="454"/>
      <c r="D101" s="71"/>
      <c r="E101" s="451"/>
      <c r="F101" s="451"/>
      <c r="G101" s="451"/>
      <c r="H101" s="451"/>
      <c r="I101" s="451"/>
      <c r="J101" s="451"/>
      <c r="K101" s="451"/>
      <c r="L101" s="451"/>
      <c r="M101" s="451"/>
      <c r="N101" s="451"/>
      <c r="O101" s="455"/>
    </row>
    <row r="102" spans="1:15" s="64" customFormat="1" ht="14">
      <c r="A102" s="62"/>
      <c r="B102" s="568">
        <f>'1.  LRAMVA Summary'!B41</f>
        <v>0</v>
      </c>
      <c r="C102" s="1010">
        <f>'2. LRAMVA Threshold'!P43</f>
        <v>0</v>
      </c>
      <c r="D102" s="46"/>
      <c r="E102" s="46"/>
      <c r="F102" s="46"/>
      <c r="G102" s="46"/>
      <c r="H102" s="46"/>
      <c r="I102" s="46"/>
      <c r="J102" s="46"/>
      <c r="K102" s="46"/>
      <c r="L102" s="46"/>
      <c r="M102" s="46"/>
      <c r="N102" s="46"/>
      <c r="O102" s="69"/>
    </row>
    <row r="103" spans="1:15" s="18" customFormat="1" outlineLevel="1">
      <c r="A103" s="4"/>
      <c r="B103" s="501" t="s">
        <v>510</v>
      </c>
      <c r="C103" s="1008"/>
      <c r="D103" s="46"/>
      <c r="E103" s="46"/>
      <c r="F103" s="46"/>
      <c r="G103" s="46"/>
      <c r="H103" s="46"/>
      <c r="I103" s="46"/>
      <c r="J103" s="46"/>
      <c r="K103" s="46"/>
      <c r="L103" s="46"/>
      <c r="M103" s="46"/>
      <c r="N103" s="46"/>
      <c r="O103" s="69"/>
    </row>
    <row r="104" spans="1:15" s="18" customFormat="1" outlineLevel="1">
      <c r="A104" s="4"/>
      <c r="B104" s="501" t="s">
        <v>511</v>
      </c>
      <c r="C104" s="1008"/>
      <c r="D104" s="46"/>
      <c r="E104" s="46"/>
      <c r="F104" s="46"/>
      <c r="G104" s="46"/>
      <c r="H104" s="46"/>
      <c r="I104" s="46"/>
      <c r="J104" s="46"/>
      <c r="K104" s="46"/>
      <c r="L104" s="46"/>
      <c r="M104" s="46"/>
      <c r="N104" s="46"/>
      <c r="O104" s="69"/>
    </row>
    <row r="105" spans="1:15" s="18" customFormat="1" outlineLevel="1">
      <c r="A105" s="4"/>
      <c r="B105" s="501" t="s">
        <v>489</v>
      </c>
      <c r="C105" s="1008"/>
      <c r="D105" s="46"/>
      <c r="E105" s="46"/>
      <c r="F105" s="46"/>
      <c r="G105" s="46"/>
      <c r="H105" s="46"/>
      <c r="I105" s="46"/>
      <c r="J105" s="46"/>
      <c r="K105" s="46"/>
      <c r="L105" s="46"/>
      <c r="M105" s="46"/>
      <c r="N105" s="46"/>
      <c r="O105" s="69"/>
    </row>
    <row r="106" spans="1:15" s="18" customFormat="1">
      <c r="A106" s="4"/>
      <c r="B106" s="501" t="s">
        <v>512</v>
      </c>
      <c r="C106" s="1011"/>
      <c r="D106" s="65">
        <f>SUM(D102:D105)</f>
        <v>0</v>
      </c>
      <c r="E106" s="65">
        <f>SUM(E102:E105)</f>
        <v>0</v>
      </c>
      <c r="F106" s="65">
        <f>SUM(F102:F105)</f>
        <v>0</v>
      </c>
      <c r="G106" s="65">
        <f t="shared" ref="G106:K106" si="34">SUM(G102:G105)</f>
        <v>0</v>
      </c>
      <c r="H106" s="65">
        <f t="shared" si="34"/>
        <v>0</v>
      </c>
      <c r="I106" s="65">
        <f t="shared" si="34"/>
        <v>0</v>
      </c>
      <c r="J106" s="65">
        <f t="shared" si="34"/>
        <v>0</v>
      </c>
      <c r="K106" s="65">
        <f t="shared" si="34"/>
        <v>0</v>
      </c>
      <c r="L106" s="65">
        <f t="shared" ref="L106:N106" si="35">SUM(L102:L105)</f>
        <v>0</v>
      </c>
      <c r="M106" s="65">
        <f t="shared" si="35"/>
        <v>0</v>
      </c>
      <c r="N106" s="65">
        <f t="shared" si="35"/>
        <v>0</v>
      </c>
      <c r="O106" s="77"/>
    </row>
    <row r="107" spans="1:15" s="14" customFormat="1">
      <c r="A107" s="72"/>
      <c r="B107" s="458" t="s">
        <v>513</v>
      </c>
      <c r="C107" s="454"/>
      <c r="D107" s="71"/>
      <c r="E107" s="451">
        <f t="shared" ref="E107:N107" si="36">ROUND(SUM(D106*E16+E106*E17)/12,4)</f>
        <v>0</v>
      </c>
      <c r="F107" s="451">
        <f t="shared" si="36"/>
        <v>0</v>
      </c>
      <c r="G107" s="451">
        <f t="shared" si="36"/>
        <v>0</v>
      </c>
      <c r="H107" s="451">
        <f t="shared" si="36"/>
        <v>0</v>
      </c>
      <c r="I107" s="451">
        <f t="shared" si="36"/>
        <v>0</v>
      </c>
      <c r="J107" s="451">
        <f t="shared" si="36"/>
        <v>0</v>
      </c>
      <c r="K107" s="451">
        <f t="shared" si="36"/>
        <v>0</v>
      </c>
      <c r="L107" s="451">
        <f t="shared" si="36"/>
        <v>0</v>
      </c>
      <c r="M107" s="451">
        <f t="shared" si="36"/>
        <v>0</v>
      </c>
      <c r="N107" s="451">
        <f t="shared" si="36"/>
        <v>0</v>
      </c>
      <c r="O107" s="455"/>
    </row>
    <row r="108" spans="1:15" s="14" customFormat="1">
      <c r="A108" s="72"/>
      <c r="B108" s="448"/>
      <c r="C108" s="454"/>
      <c r="D108" s="71"/>
      <c r="E108" s="451"/>
      <c r="F108" s="451"/>
      <c r="G108" s="451"/>
      <c r="H108" s="451"/>
      <c r="I108" s="451"/>
      <c r="J108" s="451"/>
      <c r="K108" s="451"/>
      <c r="L108" s="451"/>
      <c r="M108" s="451"/>
      <c r="N108" s="451"/>
      <c r="O108" s="455"/>
    </row>
    <row r="109" spans="1:15" s="64" customFormat="1" ht="14">
      <c r="A109" s="62"/>
      <c r="B109" s="568">
        <f>'1.  LRAMVA Summary'!B42</f>
        <v>0</v>
      </c>
      <c r="C109" s="1010">
        <f>'2. LRAMVA Threshold'!Q43</f>
        <v>0</v>
      </c>
      <c r="D109" s="46"/>
      <c r="E109" s="46"/>
      <c r="F109" s="46"/>
      <c r="G109" s="46"/>
      <c r="H109" s="46"/>
      <c r="I109" s="46"/>
      <c r="J109" s="46"/>
      <c r="K109" s="46"/>
      <c r="L109" s="46"/>
      <c r="M109" s="46"/>
      <c r="N109" s="46"/>
      <c r="O109" s="69"/>
    </row>
    <row r="110" spans="1:15" s="18" customFormat="1" outlineLevel="1">
      <c r="A110" s="4"/>
      <c r="B110" s="501" t="s">
        <v>510</v>
      </c>
      <c r="C110" s="1008"/>
      <c r="D110" s="46"/>
      <c r="E110" s="46"/>
      <c r="F110" s="46"/>
      <c r="G110" s="46"/>
      <c r="H110" s="46"/>
      <c r="I110" s="46"/>
      <c r="J110" s="46"/>
      <c r="K110" s="46"/>
      <c r="L110" s="46"/>
      <c r="M110" s="46"/>
      <c r="N110" s="46"/>
      <c r="O110" s="69"/>
    </row>
    <row r="111" spans="1:15" s="18" customFormat="1" outlineLevel="1">
      <c r="A111" s="4"/>
      <c r="B111" s="501" t="s">
        <v>511</v>
      </c>
      <c r="C111" s="1008"/>
      <c r="D111" s="46"/>
      <c r="E111" s="46"/>
      <c r="F111" s="46"/>
      <c r="G111" s="46"/>
      <c r="H111" s="46"/>
      <c r="I111" s="46"/>
      <c r="J111" s="46"/>
      <c r="K111" s="46"/>
      <c r="L111" s="46"/>
      <c r="M111" s="46"/>
      <c r="N111" s="46"/>
      <c r="O111" s="69"/>
    </row>
    <row r="112" spans="1:15" s="18" customFormat="1" outlineLevel="1">
      <c r="A112" s="4"/>
      <c r="B112" s="501" t="s">
        <v>489</v>
      </c>
      <c r="C112" s="1008"/>
      <c r="D112" s="46"/>
      <c r="E112" s="46"/>
      <c r="F112" s="46"/>
      <c r="G112" s="46"/>
      <c r="H112" s="46"/>
      <c r="I112" s="46"/>
      <c r="J112" s="46"/>
      <c r="K112" s="46"/>
      <c r="L112" s="46"/>
      <c r="M112" s="46"/>
      <c r="N112" s="46"/>
      <c r="O112" s="69"/>
    </row>
    <row r="113" spans="1:17" s="18" customFormat="1">
      <c r="A113" s="4"/>
      <c r="B113" s="501" t="s">
        <v>512</v>
      </c>
      <c r="C113" s="1011"/>
      <c r="D113" s="65">
        <f>SUM(D109:D112)</f>
        <v>0</v>
      </c>
      <c r="E113" s="65">
        <f>SUM(E109:E112)</f>
        <v>0</v>
      </c>
      <c r="F113" s="65">
        <f>SUM(F109:F112)</f>
        <v>0</v>
      </c>
      <c r="G113" s="65">
        <f>SUM(G109:G112)</f>
        <v>0</v>
      </c>
      <c r="H113" s="65">
        <f t="shared" ref="H113:N113" si="37">SUM(H109:H112)</f>
        <v>0</v>
      </c>
      <c r="I113" s="65">
        <f t="shared" si="37"/>
        <v>0</v>
      </c>
      <c r="J113" s="65">
        <f t="shared" si="37"/>
        <v>0</v>
      </c>
      <c r="K113" s="65">
        <f t="shared" si="37"/>
        <v>0</v>
      </c>
      <c r="L113" s="65">
        <f t="shared" si="37"/>
        <v>0</v>
      </c>
      <c r="M113" s="65">
        <f t="shared" si="37"/>
        <v>0</v>
      </c>
      <c r="N113" s="65">
        <f t="shared" si="37"/>
        <v>0</v>
      </c>
      <c r="O113" s="77"/>
    </row>
    <row r="114" spans="1:17" s="14" customFormat="1">
      <c r="A114" s="72"/>
      <c r="B114" s="458" t="s">
        <v>513</v>
      </c>
      <c r="C114" s="454"/>
      <c r="D114" s="71"/>
      <c r="E114" s="451">
        <f t="shared" ref="E114:M114" si="38">ROUND(SUM(D113*E16+E113*E17)/12,4)</f>
        <v>0</v>
      </c>
      <c r="F114" s="451">
        <f t="shared" si="38"/>
        <v>0</v>
      </c>
      <c r="G114" s="451">
        <f t="shared" si="38"/>
        <v>0</v>
      </c>
      <c r="H114" s="451">
        <f t="shared" si="38"/>
        <v>0</v>
      </c>
      <c r="I114" s="451">
        <f t="shared" si="38"/>
        <v>0</v>
      </c>
      <c r="J114" s="451">
        <f t="shared" si="38"/>
        <v>0</v>
      </c>
      <c r="K114" s="451">
        <f t="shared" si="38"/>
        <v>0</v>
      </c>
      <c r="L114" s="451">
        <f t="shared" si="38"/>
        <v>0</v>
      </c>
      <c r="M114" s="451">
        <f t="shared" si="38"/>
        <v>0</v>
      </c>
      <c r="N114" s="451">
        <f>ROUND(SUM(M113*N16+N113*N17)/12,4)</f>
        <v>0</v>
      </c>
      <c r="O114" s="455"/>
    </row>
    <row r="115" spans="1:17" s="70" customFormat="1" ht="14">
      <c r="A115" s="72"/>
      <c r="B115" s="74"/>
      <c r="C115" s="81"/>
      <c r="D115" s="75"/>
      <c r="E115" s="75"/>
      <c r="F115" s="75"/>
      <c r="G115" s="75"/>
      <c r="H115" s="75"/>
      <c r="I115" s="75"/>
      <c r="J115" s="75"/>
      <c r="K115" s="460"/>
      <c r="L115" s="461"/>
      <c r="M115" s="461"/>
      <c r="N115" s="461"/>
      <c r="O115" s="462"/>
    </row>
    <row r="116" spans="1:17" s="3" customFormat="1" ht="21" customHeight="1">
      <c r="A116" s="4"/>
      <c r="B116" s="463" t="s">
        <v>614</v>
      </c>
      <c r="C116" s="98"/>
      <c r="D116" s="464"/>
      <c r="E116" s="464"/>
      <c r="F116" s="464"/>
      <c r="G116" s="464"/>
      <c r="H116" s="464"/>
      <c r="I116" s="464"/>
      <c r="J116" s="464"/>
      <c r="K116" s="464"/>
      <c r="L116" s="464"/>
      <c r="M116" s="464"/>
      <c r="N116" s="464"/>
      <c r="O116" s="464"/>
    </row>
    <row r="119" spans="1:17" ht="15.5">
      <c r="B119" s="118" t="s">
        <v>483</v>
      </c>
      <c r="J119" s="18"/>
    </row>
    <row r="120" spans="1:17" s="14" customFormat="1" ht="75.75" customHeight="1">
      <c r="A120" s="72"/>
      <c r="B120" s="1015" t="s">
        <v>670</v>
      </c>
      <c r="C120" s="1015"/>
      <c r="D120" s="1015"/>
      <c r="E120" s="1015"/>
      <c r="F120" s="1015"/>
      <c r="G120" s="1015"/>
      <c r="H120" s="1015"/>
      <c r="I120" s="1015"/>
      <c r="J120" s="1015"/>
      <c r="K120" s="1015"/>
      <c r="L120" s="1015"/>
      <c r="M120" s="1015"/>
      <c r="N120" s="1015"/>
      <c r="O120" s="1015"/>
      <c r="P120" s="1015"/>
    </row>
    <row r="121" spans="1:17" s="18" customFormat="1" ht="9" customHeight="1">
      <c r="A121" s="4"/>
      <c r="B121" s="118"/>
      <c r="C121" s="78"/>
    </row>
    <row r="122" spans="1:17" ht="63.75" customHeight="1">
      <c r="B122" s="244" t="s">
        <v>234</v>
      </c>
      <c r="C122" s="244" t="str">
        <f>'1.  LRAMVA Summary'!D52</f>
        <v>Main - Residential</v>
      </c>
      <c r="D122" s="244" t="str">
        <f>'1.  LRAMVA Summary'!E52</f>
        <v>Main - GS&lt;50 kW</v>
      </c>
      <c r="E122" s="244" t="str">
        <f>'1.  LRAMVA Summary'!F52</f>
        <v>Main - GS 50 to 4,999 kW</v>
      </c>
      <c r="F122" s="244" t="str">
        <f>'1.  LRAMVA Summary'!G52</f>
        <v>Main - Large Use</v>
      </c>
      <c r="G122" s="244" t="str">
        <f>'1.  LRAMVA Summary'!H52</f>
        <v>Main - Streetlighting</v>
      </c>
      <c r="H122" s="244" t="str">
        <f>'1.  LRAMVA Summary'!I52</f>
        <v>STEI - Residential</v>
      </c>
      <c r="I122" s="244" t="str">
        <f>'1.  LRAMVA Summary'!J52</f>
        <v>STEI - GS&lt;50 kW</v>
      </c>
      <c r="J122" s="244" t="str">
        <f>'1.  LRAMVA Summary'!K52</f>
        <v>STEI - GS 50 to 4,999 kW</v>
      </c>
      <c r="K122" s="244" t="str">
        <f>'1.  LRAMVA Summary'!L52</f>
        <v>STEI - Street Lighting</v>
      </c>
      <c r="L122" s="244" t="str">
        <f>'1.  LRAMVA Summary'!M52</f>
        <v>STEI - Sentinel</v>
      </c>
      <c r="M122" s="244" t="str">
        <f>'1.  LRAMVA Summary'!N52</f>
        <v/>
      </c>
      <c r="N122" s="244" t="str">
        <f>'1.  LRAMVA Summary'!O52</f>
        <v/>
      </c>
      <c r="O122" s="244" t="str">
        <f>'1.  LRAMVA Summary'!P52</f>
        <v/>
      </c>
      <c r="P122" s="244" t="str">
        <f>'1.  LRAMVA Summary'!Q52</f>
        <v/>
      </c>
      <c r="Q122" s="18"/>
    </row>
    <row r="123" spans="1:17" s="18" customFormat="1">
      <c r="A123" s="91"/>
      <c r="B123" s="549"/>
      <c r="C123" s="550" t="str">
        <f>'1.  LRAMVA Summary'!D53</f>
        <v>kWh</v>
      </c>
      <c r="D123" s="550" t="str">
        <f>'1.  LRAMVA Summary'!E53</f>
        <v>kWh</v>
      </c>
      <c r="E123" s="550" t="str">
        <f>'1.  LRAMVA Summary'!F53</f>
        <v>kW</v>
      </c>
      <c r="F123" s="550" t="str">
        <f>'1.  LRAMVA Summary'!G53</f>
        <v>kW</v>
      </c>
      <c r="G123" s="550" t="str">
        <f>'1.  LRAMVA Summary'!H53</f>
        <v>kW</v>
      </c>
      <c r="H123" s="550" t="str">
        <f>'1.  LRAMVA Summary'!I53</f>
        <v>kWh</v>
      </c>
      <c r="I123" s="550" t="str">
        <f>'1.  LRAMVA Summary'!J53</f>
        <v>kWh</v>
      </c>
      <c r="J123" s="550" t="str">
        <f>'1.  LRAMVA Summary'!K53</f>
        <v>kW</v>
      </c>
      <c r="K123" s="550" t="str">
        <f>'1.  LRAMVA Summary'!L53</f>
        <v>kW</v>
      </c>
      <c r="L123" s="550" t="str">
        <f>'1.  LRAMVA Summary'!M53</f>
        <v>kWh</v>
      </c>
      <c r="M123" s="550">
        <f>'1.  LRAMVA Summary'!N53</f>
        <v>0</v>
      </c>
      <c r="N123" s="550">
        <f>'1.  LRAMVA Summary'!O53</f>
        <v>0</v>
      </c>
      <c r="O123" s="550">
        <f>'1.  LRAMVA Summary'!P53</f>
        <v>0</v>
      </c>
      <c r="P123" s="551">
        <f>'1.  LRAMVA Summary'!Q53</f>
        <v>0</v>
      </c>
    </row>
    <row r="124" spans="1:17">
      <c r="B124" s="465">
        <v>2011</v>
      </c>
      <c r="C124" s="645">
        <f t="shared" ref="C124:C129" si="39">HLOOKUP(B124,$E$15:$O$114,9,FALSE)</f>
        <v>0</v>
      </c>
      <c r="D124" s="646">
        <f>HLOOKUP(B124,$E$15:$O$114,16,FALSE)</f>
        <v>0</v>
      </c>
      <c r="E124" s="647">
        <f>HLOOKUP(B124,$E$15:$O$114,23,FALSE)</f>
        <v>0</v>
      </c>
      <c r="F124" s="646">
        <f>HLOOKUP(B124,$E$15:$O$114,30,FALSE)</f>
        <v>0</v>
      </c>
      <c r="G124" s="647">
        <f>HLOOKUP(B124,$E$15:$O$114,37,FALSE)</f>
        <v>0</v>
      </c>
      <c r="H124" s="646">
        <f>HLOOKUP(B124,$E$15:$O$114,44,FALSE)</f>
        <v>0</v>
      </c>
      <c r="I124" s="647">
        <f>HLOOKUP(B124,$E$15:$O$114,51,FALSE)</f>
        <v>0</v>
      </c>
      <c r="J124" s="647">
        <f>HLOOKUP(B124,$E$15:$O$114,58,FALSE)</f>
        <v>0</v>
      </c>
      <c r="K124" s="647">
        <f>HLOOKUP(B124,$E$15:$O$114,65,FALSE)</f>
        <v>0</v>
      </c>
      <c r="L124" s="647">
        <f>HLOOKUP(B124,$E$15:$O$114,72,FALSE)</f>
        <v>0</v>
      </c>
      <c r="M124" s="647">
        <f>HLOOKUP(B124,$E$15:$O$114,79,FALSE)</f>
        <v>0</v>
      </c>
      <c r="N124" s="647">
        <f>HLOOKUP(B124,$E$15:$O$114,86,FALSE)</f>
        <v>0</v>
      </c>
      <c r="O124" s="647">
        <f>HLOOKUP(B124,$E$15:$O$114,93,FALSE)</f>
        <v>0</v>
      </c>
      <c r="P124" s="647">
        <f>HLOOKUP(B124,$E$15:$O$114,100,FALSE)</f>
        <v>0</v>
      </c>
    </row>
    <row r="125" spans="1:17">
      <c r="B125" s="466">
        <v>2012</v>
      </c>
      <c r="C125" s="648">
        <f t="shared" si="39"/>
        <v>0</v>
      </c>
      <c r="D125" s="649">
        <f>HLOOKUP(B125,$E$15:$O$114,16,FALSE)</f>
        <v>0</v>
      </c>
      <c r="E125" s="650">
        <f>HLOOKUP(B125,$E$15:$O$114,23,FALSE)</f>
        <v>0</v>
      </c>
      <c r="F125" s="649">
        <f>HLOOKUP(B125,$E$15:$O$114,30,FALSE)</f>
        <v>0</v>
      </c>
      <c r="G125" s="650">
        <f>HLOOKUP(B125,$E$15:$O$114,37,FALSE)</f>
        <v>0</v>
      </c>
      <c r="H125" s="649">
        <f>HLOOKUP(B125,$E$15:$O$114,44,FALSE)</f>
        <v>0</v>
      </c>
      <c r="I125" s="650">
        <f>HLOOKUP(B125,$E$15:$O$114,51,FALSE)</f>
        <v>0</v>
      </c>
      <c r="J125" s="650">
        <f>HLOOKUP(B125,$E$15:$O$114,58,FALSE)</f>
        <v>0</v>
      </c>
      <c r="K125" s="650">
        <f>HLOOKUP(B125,$E$15:$O$114,65,FALSE)</f>
        <v>0</v>
      </c>
      <c r="L125" s="650">
        <f>HLOOKUP(B125,$E$15:$O$114,72,FALSE)</f>
        <v>0</v>
      </c>
      <c r="M125" s="650">
        <f>HLOOKUP(B125,$E$15:$O$114,79,FALSE)</f>
        <v>0</v>
      </c>
      <c r="N125" s="650">
        <f>HLOOKUP(B125,$E$15:$O$114,86,FALSE)</f>
        <v>0</v>
      </c>
      <c r="O125" s="650">
        <f>HLOOKUP(B125,$E$15:$O$114,93,FALSE)</f>
        <v>0</v>
      </c>
      <c r="P125" s="650">
        <f t="shared" ref="P125:P133" si="40">HLOOKUP(B125,$E$15:$O$114,100,FALSE)</f>
        <v>0</v>
      </c>
    </row>
    <row r="126" spans="1:17">
      <c r="B126" s="466">
        <v>2013</v>
      </c>
      <c r="C126" s="648">
        <f t="shared" si="39"/>
        <v>0</v>
      </c>
      <c r="D126" s="649">
        <f t="shared" ref="D126:D133" si="41">HLOOKUP(B126,$E$15:$O$114,16,FALSE)</f>
        <v>0</v>
      </c>
      <c r="E126" s="650">
        <f t="shared" ref="E126:E133" si="42">HLOOKUP(B126,$E$15:$O$114,23,FALSE)</f>
        <v>0</v>
      </c>
      <c r="F126" s="649">
        <f t="shared" ref="F126:F133" si="43">HLOOKUP(B126,$E$15:$O$114,30,FALSE)</f>
        <v>0</v>
      </c>
      <c r="G126" s="650">
        <f t="shared" ref="G126:G132" si="44">HLOOKUP(B126,$E$15:$O$114,37,FALSE)</f>
        <v>0</v>
      </c>
      <c r="H126" s="649">
        <f t="shared" ref="H126:H133" si="45">HLOOKUP(B126,$E$15:$O$114,44,FALSE)</f>
        <v>0</v>
      </c>
      <c r="I126" s="650">
        <f t="shared" ref="I126:I133" si="46">HLOOKUP(B126,$E$15:$O$114,51,FALSE)</f>
        <v>0</v>
      </c>
      <c r="J126" s="650">
        <f t="shared" ref="J126:J133" si="47">HLOOKUP(B126,$E$15:$O$114,58,FALSE)</f>
        <v>0</v>
      </c>
      <c r="K126" s="650">
        <f t="shared" ref="K126:K133" si="48">HLOOKUP(B126,$E$15:$O$114,65,FALSE)</f>
        <v>0</v>
      </c>
      <c r="L126" s="650">
        <f>HLOOKUP(B126,$E$15:$O$114,72,FALSE)</f>
        <v>0</v>
      </c>
      <c r="M126" s="650">
        <f t="shared" ref="M126:M133" si="49">HLOOKUP(B126,$E$15:$O$114,79,FALSE)</f>
        <v>0</v>
      </c>
      <c r="N126" s="650">
        <f t="shared" ref="N126:N133" si="50">HLOOKUP(B126,$E$15:$O$114,86,FALSE)</f>
        <v>0</v>
      </c>
      <c r="O126" s="650">
        <f t="shared" ref="O126:O133" si="51">HLOOKUP(B126,$E$15:$O$114,93,FALSE)</f>
        <v>0</v>
      </c>
      <c r="P126" s="650">
        <f t="shared" si="40"/>
        <v>0</v>
      </c>
    </row>
    <row r="127" spans="1:17">
      <c r="B127" s="466">
        <v>2014</v>
      </c>
      <c r="C127" s="648">
        <f t="shared" si="39"/>
        <v>0</v>
      </c>
      <c r="D127" s="649">
        <f>HLOOKUP(B127,$E$15:$O$114,16,FALSE)</f>
        <v>0</v>
      </c>
      <c r="E127" s="650">
        <f>HLOOKUP(B127,$E$15:$O$114,23,FALSE)</f>
        <v>0</v>
      </c>
      <c r="F127" s="649">
        <f>HLOOKUP(B127,$E$15:$O$114,30,FALSE)</f>
        <v>0</v>
      </c>
      <c r="G127" s="650">
        <f>HLOOKUP(B127,$E$15:$O$114,37,FALSE)</f>
        <v>0</v>
      </c>
      <c r="H127" s="649">
        <f>HLOOKUP(B127,$E$15:$O$114,44,FALSE)</f>
        <v>0</v>
      </c>
      <c r="I127" s="650">
        <f>HLOOKUP(B127,$E$15:$O$114,51,FALSE)</f>
        <v>0</v>
      </c>
      <c r="J127" s="650">
        <f>HLOOKUP(B127,$E$15:$O$114,58,FALSE)</f>
        <v>0</v>
      </c>
      <c r="K127" s="650">
        <f>HLOOKUP(B127,$E$15:$O$114,65,FALSE)</f>
        <v>0</v>
      </c>
      <c r="L127" s="650">
        <f>HLOOKUP(B127,$E$15:$O$114,72,FALSE)</f>
        <v>0</v>
      </c>
      <c r="M127" s="650">
        <f>HLOOKUP(B127,$E$15:$O$114,79,FALSE)</f>
        <v>0</v>
      </c>
      <c r="N127" s="650">
        <f>HLOOKUP(B127,$E$15:$O$114,86,FALSE)</f>
        <v>0</v>
      </c>
      <c r="O127" s="650">
        <f>HLOOKUP(B127,$E$15:$O$114,93,FALSE)</f>
        <v>0</v>
      </c>
      <c r="P127" s="650">
        <f>HLOOKUP(B127,$E$15:$O$114,100,FALSE)</f>
        <v>0</v>
      </c>
    </row>
    <row r="128" spans="1:17">
      <c r="B128" s="466">
        <v>2015</v>
      </c>
      <c r="C128" s="648">
        <f t="shared" si="39"/>
        <v>0</v>
      </c>
      <c r="D128" s="649">
        <f t="shared" si="41"/>
        <v>0</v>
      </c>
      <c r="E128" s="650">
        <f t="shared" si="42"/>
        <v>0</v>
      </c>
      <c r="F128" s="649">
        <f t="shared" si="43"/>
        <v>0</v>
      </c>
      <c r="G128" s="650">
        <f t="shared" si="44"/>
        <v>0</v>
      </c>
      <c r="H128" s="649">
        <f t="shared" si="45"/>
        <v>0</v>
      </c>
      <c r="I128" s="650">
        <f t="shared" si="46"/>
        <v>0</v>
      </c>
      <c r="J128" s="650">
        <f t="shared" si="47"/>
        <v>0</v>
      </c>
      <c r="K128" s="650">
        <f t="shared" si="48"/>
        <v>0</v>
      </c>
      <c r="L128" s="650">
        <f t="shared" ref="L128:L133" si="52">HLOOKUP(B128,$E$15:$O$114,72,FALSE)</f>
        <v>0</v>
      </c>
      <c r="M128" s="650">
        <f t="shared" si="49"/>
        <v>0</v>
      </c>
      <c r="N128" s="650">
        <f t="shared" si="50"/>
        <v>0</v>
      </c>
      <c r="O128" s="650">
        <f t="shared" si="51"/>
        <v>0</v>
      </c>
      <c r="P128" s="650">
        <f t="shared" si="40"/>
        <v>0</v>
      </c>
    </row>
    <row r="129" spans="2:16">
      <c r="B129" s="466">
        <v>2016</v>
      </c>
      <c r="C129" s="648">
        <f t="shared" si="39"/>
        <v>0</v>
      </c>
      <c r="D129" s="649">
        <f t="shared" si="41"/>
        <v>0</v>
      </c>
      <c r="E129" s="650">
        <f t="shared" si="42"/>
        <v>0</v>
      </c>
      <c r="F129" s="649">
        <f t="shared" si="43"/>
        <v>0</v>
      </c>
      <c r="G129" s="650">
        <f t="shared" si="44"/>
        <v>0</v>
      </c>
      <c r="H129" s="649">
        <f t="shared" si="45"/>
        <v>0</v>
      </c>
      <c r="I129" s="650">
        <f t="shared" si="46"/>
        <v>0</v>
      </c>
      <c r="J129" s="650">
        <f t="shared" si="47"/>
        <v>0</v>
      </c>
      <c r="K129" s="650">
        <f t="shared" si="48"/>
        <v>0</v>
      </c>
      <c r="L129" s="650">
        <f t="shared" si="52"/>
        <v>0</v>
      </c>
      <c r="M129" s="650">
        <f t="shared" si="49"/>
        <v>0</v>
      </c>
      <c r="N129" s="650">
        <f t="shared" si="50"/>
        <v>0</v>
      </c>
      <c r="O129" s="650">
        <f t="shared" si="51"/>
        <v>0</v>
      </c>
      <c r="P129" s="650">
        <f t="shared" si="40"/>
        <v>0</v>
      </c>
    </row>
    <row r="130" spans="2:16">
      <c r="B130" s="466">
        <v>2017</v>
      </c>
      <c r="C130" s="648">
        <f>HLOOKUP(B130,$E$15:$O$114,9,FALSE)</f>
        <v>0</v>
      </c>
      <c r="D130" s="649">
        <f t="shared" si="41"/>
        <v>0</v>
      </c>
      <c r="E130" s="650">
        <f t="shared" si="42"/>
        <v>0</v>
      </c>
      <c r="F130" s="649">
        <f t="shared" si="43"/>
        <v>0</v>
      </c>
      <c r="G130" s="650">
        <f t="shared" si="44"/>
        <v>0</v>
      </c>
      <c r="H130" s="649">
        <f t="shared" si="45"/>
        <v>0</v>
      </c>
      <c r="I130" s="650">
        <f t="shared" si="46"/>
        <v>0</v>
      </c>
      <c r="J130" s="650">
        <f t="shared" si="47"/>
        <v>0</v>
      </c>
      <c r="K130" s="650">
        <f t="shared" si="48"/>
        <v>0</v>
      </c>
      <c r="L130" s="650">
        <f t="shared" si="52"/>
        <v>0</v>
      </c>
      <c r="M130" s="650">
        <f t="shared" si="49"/>
        <v>0</v>
      </c>
      <c r="N130" s="650">
        <f t="shared" si="50"/>
        <v>0</v>
      </c>
      <c r="O130" s="650">
        <f t="shared" si="51"/>
        <v>0</v>
      </c>
      <c r="P130" s="650">
        <f t="shared" si="40"/>
        <v>0</v>
      </c>
    </row>
    <row r="131" spans="2:16">
      <c r="B131" s="466">
        <v>2018</v>
      </c>
      <c r="C131" s="648"/>
      <c r="D131" s="649"/>
      <c r="E131" s="650"/>
      <c r="F131" s="649"/>
      <c r="G131" s="650"/>
      <c r="H131" s="649"/>
      <c r="I131" s="650"/>
      <c r="J131" s="650"/>
      <c r="K131" s="650"/>
      <c r="L131" s="650"/>
      <c r="M131" s="650">
        <f t="shared" si="49"/>
        <v>0</v>
      </c>
      <c r="N131" s="650">
        <f t="shared" si="50"/>
        <v>0</v>
      </c>
      <c r="O131" s="650">
        <f t="shared" si="51"/>
        <v>0</v>
      </c>
      <c r="P131" s="650">
        <f t="shared" si="40"/>
        <v>0</v>
      </c>
    </row>
    <row r="132" spans="2:16">
      <c r="B132" s="466">
        <v>2019</v>
      </c>
      <c r="C132" s="648">
        <f t="shared" ref="C132" si="53">HLOOKUP(B132,$E$15:$O$114,9,FALSE)</f>
        <v>8.9999999999999998E-4</v>
      </c>
      <c r="D132" s="649">
        <f t="shared" si="41"/>
        <v>1.03E-2</v>
      </c>
      <c r="E132" s="650">
        <f t="shared" si="42"/>
        <v>3.3424</v>
      </c>
      <c r="F132" s="649">
        <f t="shared" si="43"/>
        <v>2.3517000000000001</v>
      </c>
      <c r="G132" s="650">
        <f t="shared" si="44"/>
        <v>0.96809999999999996</v>
      </c>
      <c r="H132" s="649">
        <f t="shared" si="45"/>
        <v>0</v>
      </c>
      <c r="I132" s="650">
        <f t="shared" si="46"/>
        <v>1.67E-2</v>
      </c>
      <c r="J132" s="650">
        <f t="shared" si="47"/>
        <v>3.6613000000000002</v>
      </c>
      <c r="K132" s="650">
        <f t="shared" si="48"/>
        <v>3.6900000000000002E-2</v>
      </c>
      <c r="L132" s="650">
        <f t="shared" si="52"/>
        <v>5.9874999999999998</v>
      </c>
      <c r="M132" s="650">
        <f t="shared" si="49"/>
        <v>0</v>
      </c>
      <c r="N132" s="650">
        <f t="shared" si="50"/>
        <v>0</v>
      </c>
      <c r="O132" s="650">
        <f t="shared" si="51"/>
        <v>0</v>
      </c>
      <c r="P132" s="650">
        <f t="shared" si="40"/>
        <v>0</v>
      </c>
    </row>
    <row r="133" spans="2:16">
      <c r="B133" s="467">
        <v>2020</v>
      </c>
      <c r="C133" s="651">
        <f>HLOOKUP(B133,$E$15:$O$114,9,FALSE)</f>
        <v>0</v>
      </c>
      <c r="D133" s="652">
        <f t="shared" si="41"/>
        <v>1.04E-2</v>
      </c>
      <c r="E133" s="653">
        <f t="shared" si="42"/>
        <v>3.3986999999999998</v>
      </c>
      <c r="F133" s="652">
        <f t="shared" si="43"/>
        <v>2.3913000000000002</v>
      </c>
      <c r="G133" s="653">
        <f>HLOOKUP(B133,$E$15:$O$114,37,FALSE)</f>
        <v>0.98440000000000005</v>
      </c>
      <c r="H133" s="652">
        <f t="shared" si="45"/>
        <v>0</v>
      </c>
      <c r="I133" s="653">
        <f t="shared" si="46"/>
        <v>1.7000000000000001E-2</v>
      </c>
      <c r="J133" s="653">
        <f t="shared" si="47"/>
        <v>3.7290000000000001</v>
      </c>
      <c r="K133" s="653">
        <f t="shared" si="48"/>
        <v>3.7600000000000001E-2</v>
      </c>
      <c r="L133" s="653">
        <f t="shared" si="52"/>
        <v>6.0983000000000001</v>
      </c>
      <c r="M133" s="653">
        <f t="shared" si="49"/>
        <v>0</v>
      </c>
      <c r="N133" s="653">
        <f t="shared" si="50"/>
        <v>0</v>
      </c>
      <c r="O133" s="653">
        <f t="shared" si="51"/>
        <v>0</v>
      </c>
      <c r="P133" s="653">
        <f t="shared" si="40"/>
        <v>0</v>
      </c>
    </row>
    <row r="134" spans="2:16" ht="18.75" customHeight="1">
      <c r="B134" s="463" t="s">
        <v>947</v>
      </c>
      <c r="C134" s="562"/>
      <c r="D134" s="563"/>
      <c r="E134" s="564"/>
      <c r="F134" s="563"/>
      <c r="G134" s="563"/>
      <c r="H134" s="563"/>
      <c r="I134" s="563"/>
      <c r="J134" s="563"/>
      <c r="K134" s="563"/>
      <c r="L134" s="563"/>
      <c r="M134" s="563"/>
      <c r="N134" s="563"/>
      <c r="O134" s="563"/>
      <c r="P134" s="563"/>
    </row>
    <row r="136" spans="2:16">
      <c r="B136" s="556"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29</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3-a. 2019 Nets and Allocation</vt:lpstr>
      <vt:lpstr>3.  Distribution Rates</vt:lpstr>
      <vt:lpstr>4.  2011-2014 LRAM</vt:lpstr>
      <vt:lpstr>5.  2015-2020 LRAM</vt:lpstr>
      <vt:lpstr>6.  Carrying Charges</vt:lpstr>
      <vt:lpstr>7.  Persistence Report</vt:lpstr>
      <vt:lpstr>8.  Streetlighting</vt:lpstr>
      <vt:lpstr>Business_Refrigeration_Program</vt:lpstr>
      <vt:lpstr>NetDemandRange2019</vt:lpstr>
      <vt:lpstr>NetEnergyRange2019</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ProgramRange2019</vt:lpstr>
      <vt:lpstr>RZclassRange2019</vt:lpstr>
      <vt:lpstr>SourceRange2019</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Janet Sakauye</cp:lastModifiedBy>
  <cp:lastPrinted>2017-05-24T00:43:43Z</cp:lastPrinted>
  <dcterms:created xsi:type="dcterms:W3CDTF">2012-03-05T18:56:04Z</dcterms:created>
  <dcterms:modified xsi:type="dcterms:W3CDTF">2021-08-18T18:18:12Z</dcterms:modified>
</cp:coreProperties>
</file>