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oardSec\8- Janet's Active Cases\EB-2021 CASES\EB-2021-0017 Entegrus 2022 IRM\"/>
    </mc:Choice>
  </mc:AlternateContent>
  <xr:revisionPtr revIDLastSave="0" documentId="14_{0BF87083-A263-4347-A0CF-52AA36CDA6DC}" xr6:coauthVersionLast="47" xr6:coauthVersionMax="47" xr10:uidLastSave="{00000000-0000-0000-0000-000000000000}"/>
  <bookViews>
    <workbookView xWindow="-110" yWindow="-110" windowWidth="19420" windowHeight="10420" tabRatio="779" xr2:uid="{2892B806-811F-40C8-A5DA-7421A5D457A9}"/>
  </bookViews>
  <sheets>
    <sheet name="2019 Projects" sheetId="4" r:id="rId1"/>
    <sheet name="LRAMVA Summary kW" sheetId="7" state="hidden" r:id="rId2"/>
    <sheet name="LRAMVA Summary kWh" sheetId="1" state="hidden" r:id="rId3"/>
    <sheet name="Pivot" sheetId="3" state="hidden" r:id="rId4"/>
  </sheets>
  <definedNames>
    <definedName name="_xlnm._FilterDatabase" localSheetId="0" hidden="1">'2019 Projects'!$A$3:$I$270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8" i="4" l="1"/>
  <c r="C168" i="4"/>
  <c r="H7" i="4" l="1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21" i="4"/>
  <c r="H122" i="4"/>
  <c r="H135" i="4"/>
  <c r="H134" i="4"/>
  <c r="H118" i="4"/>
  <c r="H112" i="4"/>
  <c r="H117" i="4"/>
  <c r="H109" i="4"/>
  <c r="H132" i="4"/>
  <c r="H128" i="4"/>
  <c r="H130" i="4"/>
  <c r="H125" i="4"/>
  <c r="H111" i="4"/>
  <c r="H149" i="4"/>
  <c r="H131" i="4"/>
  <c r="H147" i="4"/>
  <c r="H136" i="4"/>
  <c r="H120" i="4"/>
  <c r="H133" i="4"/>
  <c r="H160" i="4"/>
  <c r="H107" i="4"/>
  <c r="H148" i="4"/>
  <c r="H153" i="4"/>
  <c r="H119" i="4"/>
  <c r="H142" i="4"/>
  <c r="H152" i="4"/>
  <c r="H143" i="4"/>
  <c r="H164" i="4"/>
  <c r="H114" i="4"/>
  <c r="H161" i="4"/>
  <c r="H110" i="4"/>
  <c r="H150" i="4"/>
  <c r="H165" i="4"/>
  <c r="H146" i="4"/>
  <c r="H140" i="4"/>
  <c r="H144" i="4"/>
  <c r="H145" i="4"/>
  <c r="H155" i="4"/>
  <c r="H154" i="4"/>
  <c r="H137" i="4"/>
  <c r="H113" i="4"/>
  <c r="H156" i="4"/>
  <c r="H138" i="4"/>
  <c r="H139" i="4"/>
  <c r="H163" i="4"/>
  <c r="H124" i="4"/>
  <c r="H106" i="4"/>
  <c r="H127" i="4"/>
  <c r="H115" i="4"/>
  <c r="H166" i="4"/>
  <c r="H157" i="4"/>
  <c r="H151" i="4"/>
  <c r="H158" i="4"/>
  <c r="H108" i="4"/>
  <c r="H129" i="4"/>
  <c r="H162" i="4"/>
  <c r="H5" i="4"/>
  <c r="H6" i="4"/>
  <c r="H4" i="4"/>
  <c r="D22" i="7" l="1"/>
  <c r="D18" i="7"/>
  <c r="E18" i="7" s="1"/>
  <c r="D16" i="7"/>
  <c r="E16" i="7" s="1"/>
  <c r="D15" i="7"/>
  <c r="D13" i="7"/>
  <c r="E13" i="7" s="1"/>
  <c r="D12" i="7"/>
  <c r="D10" i="7"/>
  <c r="L10" i="7" s="1"/>
  <c r="D9" i="7"/>
  <c r="D8" i="7"/>
  <c r="C9" i="7"/>
  <c r="K9" i="7" s="1"/>
  <c r="C8" i="7"/>
  <c r="M23" i="7"/>
  <c r="I23" i="7"/>
  <c r="E23" i="7"/>
  <c r="C22" i="7"/>
  <c r="E19" i="7"/>
  <c r="D19" i="7"/>
  <c r="C19" i="7"/>
  <c r="K17" i="7"/>
  <c r="G17" i="7"/>
  <c r="C17" i="7"/>
  <c r="K14" i="7"/>
  <c r="G14" i="7"/>
  <c r="C14" i="7"/>
  <c r="C12" i="7"/>
  <c r="C11" i="7" s="1"/>
  <c r="G10" i="7"/>
  <c r="I10" i="7" s="1"/>
  <c r="C10" i="7"/>
  <c r="M6" i="7"/>
  <c r="I6" i="7"/>
  <c r="E6" i="7"/>
  <c r="M10" i="1"/>
  <c r="M8" i="1"/>
  <c r="M7" i="1"/>
  <c r="M6" i="1"/>
  <c r="I9" i="1"/>
  <c r="I11" i="1" s="1"/>
  <c r="L9" i="1"/>
  <c r="L10" i="1"/>
  <c r="L8" i="1"/>
  <c r="L7" i="1"/>
  <c r="L6" i="1"/>
  <c r="K10" i="1"/>
  <c r="K9" i="1"/>
  <c r="K8" i="1"/>
  <c r="K7" i="1"/>
  <c r="K6" i="1"/>
  <c r="K33" i="1"/>
  <c r="K34" i="1" s="1"/>
  <c r="M30" i="1"/>
  <c r="K24" i="1"/>
  <c r="K21" i="1"/>
  <c r="M13" i="1"/>
  <c r="K11" i="1" l="1"/>
  <c r="L11" i="1"/>
  <c r="M9" i="1"/>
  <c r="M11" i="1" s="1"/>
  <c r="K10" i="7"/>
  <c r="M10" i="7" s="1"/>
  <c r="G7" i="7"/>
  <c r="E22" i="7"/>
  <c r="E12" i="7"/>
  <c r="D7" i="7"/>
  <c r="C7" i="7"/>
  <c r="D11" i="7"/>
  <c r="D17" i="7"/>
  <c r="C21" i="7"/>
  <c r="E15" i="7"/>
  <c r="D21" i="7"/>
  <c r="D14" i="7"/>
  <c r="E14" i="7" s="1"/>
  <c r="E8" i="7"/>
  <c r="E9" i="7"/>
  <c r="E10" i="7"/>
  <c r="G12" i="7"/>
  <c r="K8" i="7"/>
  <c r="C26" i="1"/>
  <c r="E26" i="1"/>
  <c r="D26" i="1"/>
  <c r="K7" i="7" l="1"/>
  <c r="E11" i="7"/>
  <c r="C24" i="7"/>
  <c r="E7" i="7"/>
  <c r="D24" i="7"/>
  <c r="E17" i="7"/>
  <c r="H18" i="7"/>
  <c r="K12" i="7"/>
  <c r="G11" i="7"/>
  <c r="E21" i="7"/>
  <c r="H11" i="1"/>
  <c r="C29" i="1"/>
  <c r="E30" i="1"/>
  <c r="D29" i="1"/>
  <c r="D28" i="1" s="1"/>
  <c r="D25" i="1"/>
  <c r="D23" i="1"/>
  <c r="D22" i="1"/>
  <c r="C19" i="1"/>
  <c r="D20" i="1"/>
  <c r="D19" i="1"/>
  <c r="D17" i="1"/>
  <c r="L17" i="1" s="1"/>
  <c r="D16" i="1"/>
  <c r="C17" i="1"/>
  <c r="C16" i="1"/>
  <c r="K16" i="1" s="1"/>
  <c r="D15" i="1"/>
  <c r="C15" i="1"/>
  <c r="K15" i="1" s="1"/>
  <c r="E24" i="7" l="1"/>
  <c r="E26" i="7" s="1"/>
  <c r="I18" i="7"/>
  <c r="H17" i="7"/>
  <c r="L18" i="7"/>
  <c r="M18" i="7" s="1"/>
  <c r="K11" i="7"/>
  <c r="E29" i="1"/>
  <c r="C28" i="1"/>
  <c r="E28" i="1" s="1"/>
  <c r="H33" i="1"/>
  <c r="H34" i="1" s="1"/>
  <c r="G33" i="1"/>
  <c r="G34" i="1" s="1"/>
  <c r="I30" i="1"/>
  <c r="G24" i="1"/>
  <c r="G21" i="1"/>
  <c r="G17" i="1"/>
  <c r="K17" i="1" s="1"/>
  <c r="M17" i="1" s="1"/>
  <c r="I13" i="1"/>
  <c r="H29" i="1" l="1"/>
  <c r="L29" i="1" s="1"/>
  <c r="H27" i="1"/>
  <c r="L27" i="1" s="1"/>
  <c r="G20" i="7"/>
  <c r="G19" i="7" s="1"/>
  <c r="K19" i="7" s="1"/>
  <c r="G29" i="1"/>
  <c r="G27" i="1"/>
  <c r="G22" i="7"/>
  <c r="G21" i="7" s="1"/>
  <c r="K21" i="7" s="1"/>
  <c r="H20" i="7"/>
  <c r="H22" i="7"/>
  <c r="H16" i="7"/>
  <c r="H15" i="7"/>
  <c r="H12" i="7"/>
  <c r="H9" i="7"/>
  <c r="H8" i="7"/>
  <c r="H13" i="7"/>
  <c r="I17" i="7"/>
  <c r="L17" i="7"/>
  <c r="H23" i="1"/>
  <c r="L23" i="1" s="1"/>
  <c r="M23" i="1" s="1"/>
  <c r="H20" i="1"/>
  <c r="L20" i="1" s="1"/>
  <c r="M20" i="1" s="1"/>
  <c r="H22" i="1"/>
  <c r="L22" i="1" s="1"/>
  <c r="M22" i="1" s="1"/>
  <c r="H19" i="1"/>
  <c r="L19" i="1" s="1"/>
  <c r="H16" i="1"/>
  <c r="H15" i="1"/>
  <c r="I17" i="1"/>
  <c r="I33" i="1"/>
  <c r="I34" i="1" s="1"/>
  <c r="G14" i="1"/>
  <c r="K24" i="7" l="1"/>
  <c r="K27" i="1"/>
  <c r="K26" i="1" s="1"/>
  <c r="G26" i="1"/>
  <c r="K29" i="1"/>
  <c r="M29" i="1" s="1"/>
  <c r="G28" i="1"/>
  <c r="K28" i="1" s="1"/>
  <c r="G24" i="7"/>
  <c r="I20" i="7"/>
  <c r="H19" i="7"/>
  <c r="L20" i="7"/>
  <c r="M20" i="7" s="1"/>
  <c r="I8" i="7"/>
  <c r="L8" i="7"/>
  <c r="M8" i="7" s="1"/>
  <c r="H7" i="7"/>
  <c r="H11" i="7"/>
  <c r="L12" i="7"/>
  <c r="M12" i="7" s="1"/>
  <c r="I12" i="7"/>
  <c r="I13" i="7"/>
  <c r="L13" i="7"/>
  <c r="M13" i="7" s="1"/>
  <c r="I9" i="7"/>
  <c r="L9" i="7"/>
  <c r="M9" i="7" s="1"/>
  <c r="I15" i="7"/>
  <c r="H14" i="7"/>
  <c r="L15" i="7"/>
  <c r="M15" i="7" s="1"/>
  <c r="I16" i="7"/>
  <c r="L16" i="7"/>
  <c r="M16" i="7" s="1"/>
  <c r="I22" i="7"/>
  <c r="H21" i="7"/>
  <c r="L22" i="7"/>
  <c r="M22" i="7" s="1"/>
  <c r="M17" i="7"/>
  <c r="I16" i="1"/>
  <c r="L16" i="1"/>
  <c r="M16" i="1" s="1"/>
  <c r="I15" i="1"/>
  <c r="L15" i="1"/>
  <c r="M15" i="1" s="1"/>
  <c r="H26" i="1"/>
  <c r="I27" i="1"/>
  <c r="H14" i="1"/>
  <c r="I29" i="1"/>
  <c r="H28" i="1"/>
  <c r="C33" i="1"/>
  <c r="C21" i="1"/>
  <c r="C24" i="1"/>
  <c r="E25" i="1"/>
  <c r="D33" i="1"/>
  <c r="E23" i="1"/>
  <c r="E22" i="1"/>
  <c r="E20" i="1"/>
  <c r="C18" i="1"/>
  <c r="E11" i="1"/>
  <c r="M27" i="1" l="1"/>
  <c r="D34" i="1"/>
  <c r="L33" i="1"/>
  <c r="L14" i="7"/>
  <c r="M14" i="7" s="1"/>
  <c r="I14" i="7"/>
  <c r="L11" i="7"/>
  <c r="M11" i="7" s="1"/>
  <c r="I11" i="7"/>
  <c r="I21" i="7"/>
  <c r="L21" i="7"/>
  <c r="M21" i="7" s="1"/>
  <c r="I7" i="7"/>
  <c r="L7" i="7"/>
  <c r="H24" i="7"/>
  <c r="L19" i="7"/>
  <c r="M19" i="7" s="1"/>
  <c r="I19" i="7"/>
  <c r="G19" i="1"/>
  <c r="K19" i="1" s="1"/>
  <c r="M19" i="1" s="1"/>
  <c r="I14" i="1"/>
  <c r="I26" i="1"/>
  <c r="L26" i="1"/>
  <c r="M26" i="1" s="1"/>
  <c r="I28" i="1"/>
  <c r="L28" i="1"/>
  <c r="M28" i="1" s="1"/>
  <c r="D24" i="1"/>
  <c r="D21" i="1"/>
  <c r="E19" i="1"/>
  <c r="E17" i="1"/>
  <c r="C14" i="1"/>
  <c r="D18" i="1"/>
  <c r="D14" i="1"/>
  <c r="L14" i="1" s="1"/>
  <c r="E16" i="1"/>
  <c r="E15" i="1"/>
  <c r="I24" i="7" l="1"/>
  <c r="I26" i="7" s="1"/>
  <c r="M26" i="7" s="1"/>
  <c r="G18" i="1"/>
  <c r="C31" i="1"/>
  <c r="K14" i="1"/>
  <c r="M7" i="7"/>
  <c r="M24" i="7" s="1"/>
  <c r="L24" i="7"/>
  <c r="L34" i="1"/>
  <c r="M33" i="1"/>
  <c r="M34" i="1" s="1"/>
  <c r="D31" i="1"/>
  <c r="E18" i="1"/>
  <c r="I20" i="1"/>
  <c r="I23" i="1"/>
  <c r="E24" i="1"/>
  <c r="H25" i="1"/>
  <c r="L25" i="1" s="1"/>
  <c r="M25" i="1" s="1"/>
  <c r="E33" i="1"/>
  <c r="E34" i="1" s="1"/>
  <c r="E21" i="1"/>
  <c r="E14" i="1"/>
  <c r="E13" i="1"/>
  <c r="C34" i="1"/>
  <c r="M14" i="1" l="1"/>
  <c r="G31" i="1"/>
  <c r="K18" i="1"/>
  <c r="K31" i="1" s="1"/>
  <c r="E31" i="1"/>
  <c r="E36" i="1" s="1"/>
  <c r="I22" i="1"/>
  <c r="H21" i="1"/>
  <c r="L21" i="1" s="1"/>
  <c r="M21" i="1" s="1"/>
  <c r="H18" i="1"/>
  <c r="L18" i="1" s="1"/>
  <c r="I19" i="1"/>
  <c r="I25" i="1"/>
  <c r="H24" i="1"/>
  <c r="I24" i="1" l="1"/>
  <c r="L24" i="1"/>
  <c r="M24" i="1" s="1"/>
  <c r="M18" i="1"/>
  <c r="I21" i="1"/>
  <c r="H31" i="1"/>
  <c r="I18" i="1"/>
  <c r="M31" i="1" l="1"/>
  <c r="M36" i="1" s="1"/>
  <c r="L31" i="1"/>
  <c r="I31" i="1"/>
  <c r="I36" i="1" s="1"/>
</calcChain>
</file>

<file path=xl/sharedStrings.xml><?xml version="1.0" encoding="utf-8"?>
<sst xmlns="http://schemas.openxmlformats.org/spreadsheetml/2006/main" count="846" uniqueCount="115">
  <si>
    <t>Information is based on April 2019 P&amp;C Report Issued by the IESO</t>
  </si>
  <si>
    <t>Residential (Province-Wide)</t>
  </si>
  <si>
    <t>Save on Energy Coupon Program</t>
  </si>
  <si>
    <t>Save on Energy Heating and Cooling Program</t>
  </si>
  <si>
    <t>Save on Energy Instant Discount Program</t>
  </si>
  <si>
    <t>Save on Energy Smart Thermostat Program</t>
  </si>
  <si>
    <t>Save on Energy Home Assistance Program</t>
  </si>
  <si>
    <t>Save on Energy New Construction Program</t>
  </si>
  <si>
    <t>Residential Programs Total</t>
  </si>
  <si>
    <t>Non-Residential (Province-Wide)</t>
  </si>
  <si>
    <t>Save on Energy Audit Funding Program</t>
  </si>
  <si>
    <t>Save on Energy Retrofit Program</t>
  </si>
  <si>
    <t>Save on Energy Small Business Lighting Program</t>
  </si>
  <si>
    <t>Save on Energy Business Refrigeration Program</t>
  </si>
  <si>
    <t>Save on Energy High Performance New Construction Program</t>
  </si>
  <si>
    <t>Save on Energy Process &amp; Systems Upgrades Program</t>
  </si>
  <si>
    <t>Save on Energy Energy Manager Program</t>
  </si>
  <si>
    <t>Non-Residential Programs Total</t>
  </si>
  <si>
    <t>Local LDC Programs</t>
  </si>
  <si>
    <t>Instant Savings Program (Clotheslines)</t>
  </si>
  <si>
    <t>Local LDC Programs Total</t>
  </si>
  <si>
    <t>2018
kWh</t>
  </si>
  <si>
    <t>St Thomas</t>
  </si>
  <si>
    <t>Total</t>
  </si>
  <si>
    <t>Facility_LDC</t>
  </si>
  <si>
    <t>EPI Status</t>
  </si>
  <si>
    <t>EPI Rate Class</t>
  </si>
  <si>
    <t>Program Name - Mapped</t>
  </si>
  <si>
    <t>Retrofit</t>
  </si>
  <si>
    <t>GS &lt; 50</t>
  </si>
  <si>
    <t>Streetlights</t>
  </si>
  <si>
    <t>GS &gt; 50</t>
  </si>
  <si>
    <t>- GS &lt; 50</t>
  </si>
  <si>
    <t>- GS &gt; 50</t>
  </si>
  <si>
    <t>- Streetlights</t>
  </si>
  <si>
    <t>Main</t>
  </si>
  <si>
    <t>Sum of Net Savings</t>
  </si>
  <si>
    <t>Grand Total</t>
  </si>
  <si>
    <t>GS &lt; 50 Total</t>
  </si>
  <si>
    <t>GS &gt; 50 Total</t>
  </si>
  <si>
    <t>Streetlights Total</t>
  </si>
  <si>
    <t>Values</t>
  </si>
  <si>
    <t>Sum of Gross_Demand_Savings</t>
  </si>
  <si>
    <t>Per Salesforce; Not included in P&amp;C</t>
  </si>
  <si>
    <t>Opportunity Name</t>
  </si>
  <si>
    <t>Opportunity Record Type</t>
  </si>
  <si>
    <t>Included in 2019 P&amp;C Report</t>
  </si>
  <si>
    <t>2018 CK-STT</t>
  </si>
  <si>
    <t>(All)</t>
  </si>
  <si>
    <t>2018
kW</t>
  </si>
  <si>
    <t>Per the P&amp;C</t>
  </si>
  <si>
    <t>Totals Per P&amp;C and Salesforce</t>
  </si>
  <si>
    <t>Location</t>
  </si>
  <si>
    <t>Chatham</t>
  </si>
  <si>
    <t>Yes</t>
  </si>
  <si>
    <t>No</t>
  </si>
  <si>
    <t>Legacy LDC Reporting</t>
  </si>
  <si>
    <t>Gross Actual Energy Savings (kWh)</t>
  </si>
  <si>
    <t>Gross Actual Demand Savings (kW)</t>
  </si>
  <si>
    <t>St. Thomas</t>
  </si>
  <si>
    <t>Business_Refrigeration_Program</t>
  </si>
  <si>
    <t>Wallaceburg</t>
  </si>
  <si>
    <t>Tilbury</t>
  </si>
  <si>
    <t>Dutton</t>
  </si>
  <si>
    <t>STRATHROY</t>
  </si>
  <si>
    <t xml:space="preserve">Small Business Lighting </t>
  </si>
  <si>
    <t xml:space="preserve"> St Thomas</t>
  </si>
  <si>
    <t>Blenheim</t>
  </si>
  <si>
    <t>ESA2018-001</t>
  </si>
  <si>
    <t>Audit Funding</t>
  </si>
  <si>
    <t>-</t>
  </si>
  <si>
    <t>HPNC2018-004</t>
  </si>
  <si>
    <t>HPNC</t>
  </si>
  <si>
    <t>RNC-St Thomas-2019</t>
  </si>
  <si>
    <t>New Home Construction</t>
  </si>
  <si>
    <t>RNC-Strathroy 2019</t>
  </si>
  <si>
    <t>Interior Lighting Nov2018</t>
  </si>
  <si>
    <t>Rooftop Unit January2018</t>
  </si>
  <si>
    <t>Interior Lighting Oct2018</t>
  </si>
  <si>
    <t>Interior Lighting August2018</t>
  </si>
  <si>
    <t>Interior/Exterior Lighting April 2018</t>
  </si>
  <si>
    <t>Interior Lighting Jan2019</t>
  </si>
  <si>
    <t>Exterior Lighting Dec2018</t>
  </si>
  <si>
    <t>Interior Lighting Dec2018</t>
  </si>
  <si>
    <t>Interior Lighting Sept2018</t>
  </si>
  <si>
    <t>Interior Lighting Feb2019</t>
  </si>
  <si>
    <t>Unitary AC Feb2019</t>
  </si>
  <si>
    <t>Interior/Exterior Lighting Mar2019</t>
  </si>
  <si>
    <t>Unitary AC- March2017</t>
  </si>
  <si>
    <t>Interior Lighting Mar2019</t>
  </si>
  <si>
    <t>Interior Lighting July2018</t>
  </si>
  <si>
    <t>Exterior Lighting March2019</t>
  </si>
  <si>
    <t>Compressor Feb2019</t>
  </si>
  <si>
    <t>Exterior Lighting Feb2019</t>
  </si>
  <si>
    <t>Egg Grader Sept2018</t>
  </si>
  <si>
    <t>Exterior Lighting Jan2019</t>
  </si>
  <si>
    <t>Pump Replacement- March2017</t>
  </si>
  <si>
    <t>Exterior Lighting Sept2018</t>
  </si>
  <si>
    <t>Controls Mar2019</t>
  </si>
  <si>
    <t>Interior Lighting July2017</t>
  </si>
  <si>
    <t>Strathroy</t>
  </si>
  <si>
    <t>RIDGETOWN</t>
  </si>
  <si>
    <t>CHATHAM</t>
  </si>
  <si>
    <t>WALLACEBURG</t>
  </si>
  <si>
    <t>BLENHEIM</t>
  </si>
  <si>
    <t>TILBURY</t>
  </si>
  <si>
    <t>Ridgetown</t>
  </si>
  <si>
    <t>GS&lt;50</t>
  </si>
  <si>
    <t>GS&gt;50</t>
  </si>
  <si>
    <t>Res</t>
  </si>
  <si>
    <t>Rate
Zone</t>
  </si>
  <si>
    <t>Compressor- Nov2018</t>
  </si>
  <si>
    <t>PSUP</t>
  </si>
  <si>
    <t>Condenser Replacement</t>
  </si>
  <si>
    <t>Entegrus - LRAM Project Results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</si>
</sst>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4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[$-1009]d\-mmm\-yy;@"/>
    <numFmt numFmtId="167" formatCode="&quot;$&quot;#,##0.00"/>
    <numFmt numFmtId="168" formatCode="_-* #,##0_-;\-* #,##0_-;_-* &quot;-&quot;??_-;_-@_-"/>
    <numFmt numFmtId="169" formatCode="0.000"/>
    <numFmt numFmtId="170" formatCode="_-* #,##0_-;\-* #,##0_-;_-* &quot;-&quot;_-;_-@_-"/>
    <numFmt numFmtId="171" formatCode="_-&quot;$&quot;* #,##0.00_-;\-&quot;$&quot;* #,##0.00_-;_-&quot;$&quot;* &quot;-&quot;??_-;_-@_-"/>
    <numFmt numFmtId="172" formatCode="_-* #,##0.00_-;\-* #,##0.00_-;_-* &quot;-&quot;??_-;_-@_-"/>
    <numFmt numFmtId="173" formatCode="0.0000"/>
    <numFmt numFmtId="174" formatCode="#,##0.0_);\(#,##0.0\)"/>
    <numFmt numFmtId="175" formatCode="&quot;$&quot;_(#,##0.00_);&quot;$&quot;\(#,##0.00\)"/>
    <numFmt numFmtId="176" formatCode="_(* #,##0.0_);_(* \(#,##0.0\);_(* &quot;-&quot;??_);_(@_)"/>
    <numFmt numFmtId="177" formatCode="_(&quot;$&quot;* #,##0.00000000000000000_);_(&quot;$&quot;* \(#,##0.00000000000000000\);_(&quot;$&quot;* &quot;-&quot;??_);_(@_)"/>
    <numFmt numFmtId="178" formatCode="_-&quot;£&quot;* #,##0.00_-;\-&quot;£&quot;* #,##0.00_-;_-&quot;£&quot;* &quot;-&quot;??_-;_-@_-"/>
    <numFmt numFmtId="179" formatCode="#,##0.0_)\x;\(#,##0.0\)\x"/>
    <numFmt numFmtId="180" formatCode="_(&quot;$&quot;* #,##0.00000000_);_(&quot;$&quot;* \(#,##0.00000000\);_(&quot;$&quot;* &quot;-&quot;??_);_(@_)"/>
    <numFmt numFmtId="181" formatCode="_(&quot;$&quot;* #,##0.00000000000_);_(&quot;$&quot;* \(#,##0.00000000000\);_(&quot;$&quot;* &quot;-&quot;??_);_(@_)"/>
    <numFmt numFmtId="182" formatCode="_(&quot;$&quot;* #,##0.000000000000_);_(&quot;$&quot;* \(#,##0.000000000000\);_(&quot;$&quot;* &quot;-&quot;??_);_(@_)"/>
    <numFmt numFmtId="183" formatCode="_-&quot;£&quot;* #,##0_-;\-&quot;£&quot;* #,##0_-;_-&quot;£&quot;* &quot;-&quot;_-;_-@_-"/>
    <numFmt numFmtId="184" formatCode="#,##0.0_)_x;\(#,##0.0\)_x"/>
    <numFmt numFmtId="185" formatCode="_(* #,##0.0_);_(* \(#,##0.0\);_(* &quot;-&quot;?_);_(@_)"/>
    <numFmt numFmtId="186" formatCode="#,##0.0_)_x;\(#,##0.0\)_x;0.0_)_x;@_)_x"/>
    <numFmt numFmtId="187" formatCode="_(&quot;$&quot;* #,##0.00000000000000_);_(&quot;$&quot;* \(#,##0.00000000000000\);_(&quot;$&quot;* &quot;-&quot;??_);_(@_)"/>
    <numFmt numFmtId="188" formatCode="0.0_)\%;\(0.0\)\%"/>
    <numFmt numFmtId="189" formatCode="_(&quot;$&quot;* #,##0.000000000000000_);_(&quot;$&quot;* \(#,##0.000000000000000\);_(&quot;$&quot;* &quot;-&quot;??_);_(@_)"/>
    <numFmt numFmtId="190" formatCode="#,##0.0_)_%;\(#,##0.0\)_%"/>
    <numFmt numFmtId="191" formatCode="_(* #,##0.000_);_(* \(#,##0.000\);_(* &quot;-&quot;??_);_(@_)"/>
    <numFmt numFmtId="192" formatCode="#,##0.0_);\(#,##0.0\);0_._0_)"/>
    <numFmt numFmtId="193" formatCode="\¥\ #,##0_);[Red]\(\¥\ #,##0\)"/>
    <numFmt numFmtId="194" formatCode="0.000000"/>
    <numFmt numFmtId="195" formatCode="[&gt;1]&quot;10Q: &quot;0&quot; qtrs&quot;;&quot;10Q: &quot;0&quot; qtr&quot;"/>
    <numFmt numFmtId="196" formatCode="0.0%;[Red]\(0.0%\)"/>
    <numFmt numFmtId="197" formatCode="#,##0.0\ \ \ _);\(#,##0.0\)\ \ "/>
    <numFmt numFmtId="198" formatCode="#,##0.00;[Red]\(#,##0.00\)"/>
    <numFmt numFmtId="199" formatCode="_-* #,##0.00\ _F_-;\-* #,##0.00\ _F_-;_-* &quot;-&quot;??\ _F_-;_-@_-"/>
    <numFmt numFmtId="200" formatCode="m\-d\-yy"/>
    <numFmt numFmtId="201" formatCode="&quot;£&quot;#,##0.00_);[Red]\(&quot;£&quot;#,##0.00\)"/>
    <numFmt numFmtId="202" formatCode="0.0_)"/>
    <numFmt numFmtId="203" formatCode="m/yy"/>
    <numFmt numFmtId="204" formatCode="#,###.0#"/>
    <numFmt numFmtId="205" formatCode="#,###.#"/>
    <numFmt numFmtId="206" formatCode="0000\ \-\ 0000"/>
    <numFmt numFmtId="207" formatCode="[Red][&gt;0.0000001]\+#,##0.?#;[Red][&lt;-0.0000001]\-#,##0.?#;[Green]&quot;=  &quot;"/>
    <numFmt numFmtId="208" formatCode="#.#######\x"/>
    <numFmt numFmtId="209" formatCode="0.00000E+00"/>
    <numFmt numFmtId="210" formatCode="_(* #,##0.0_);_(* \(#,##0.0\);_(* &quot;-&quot;_);_(@_)"/>
    <numFmt numFmtId="211" formatCode="_-* #,##0.00\ _D_M_-;\-* #,##0.00\ _D_M_-;_-* &quot;-&quot;??\ _D_M_-;_-@_-"/>
    <numFmt numFmtId="212" formatCode="#,##0_%_);\(#,##0\)_%;#,##0_%_);@_%_)"/>
    <numFmt numFmtId="213" formatCode="#,##0.00_%_);\(#,##0.00\)_%;**;@_%_)"/>
    <numFmt numFmtId="214" formatCode="0.000\x"/>
    <numFmt numFmtId="215" formatCode="&quot;$&quot;#,##0.00_);[Red]\(&quot;$&quot;#,##0.00\);&quot;--  &quot;;_(@_)"/>
    <numFmt numFmtId="216" formatCode="_(&quot;$&quot;* #,##0.0_);_(&quot;$&quot;* \(#,##0.0\);_(&quot;$&quot;* &quot;-&quot;_);_(@_)"/>
    <numFmt numFmtId="217" formatCode="_(&quot;$&quot;* #,##0_);_(&quot;$&quot;* \(#,##0\);_(&quot;$&quot;* &quot;-&quot;??_);_(@_)"/>
    <numFmt numFmtId="218" formatCode="&quot;$&quot;#,##0.00_%_);\(&quot;$&quot;#,##0.00\)_%;**;@_%_)"/>
    <numFmt numFmtId="219" formatCode="&quot;$&quot;#,##0.00_%_);\(&quot;$&quot;#,##0.00\)_%;&quot;$&quot;###0.00_%_);@_%_)"/>
    <numFmt numFmtId="220" formatCode="_(\§\ #,##0_)\ ;[Red]\(\§\ #,##0\)\ ;&quot; - &quot;;_(@\ _)"/>
    <numFmt numFmtId="221" formatCode="_(\§\ #,##0.00_);[Red]\(\§\ #,##0.00\);&quot; - &quot;_0_0;_(@_)"/>
    <numFmt numFmtId="222" formatCode="###0.00_)"/>
    <numFmt numFmtId="223" formatCode="m/d/yy_%_)"/>
    <numFmt numFmtId="224" formatCode="mmm\-dd\-yyyy"/>
    <numFmt numFmtId="225" formatCode="mmm\-d\-yyyy"/>
    <numFmt numFmtId="226" formatCode="mmm\-yyyy"/>
    <numFmt numFmtId="227" formatCode="m/d/yy_%_);;**"/>
    <numFmt numFmtId="228" formatCode="#,##0.0_);[Red]\(#,##0.0\)"/>
    <numFmt numFmtId="229" formatCode="_([$€-2]* #,##0.00_);_([$€-2]* \(#,##0.00\);_([$€-2]* &quot;-&quot;??_)"/>
    <numFmt numFmtId="230" formatCode="&quot;$&quot;#,##0.000_);[Red]\(&quot;$&quot;#,##0.000\)"/>
    <numFmt numFmtId="231" formatCode="0.0000000000000"/>
    <numFmt numFmtId="232" formatCode="0.0%"/>
    <numFmt numFmtId="233" formatCode="0_)"/>
    <numFmt numFmtId="234" formatCode="[$-409]d\-mmm\-yy;@"/>
    <numFmt numFmtId="235" formatCode="#,##0.00_);[Red]\(#,##0.00\);\-\-\ \ \ "/>
    <numFmt numFmtId="236" formatCode="General_)"/>
    <numFmt numFmtId="237" formatCode="&quot;&quot;"/>
    <numFmt numFmtId="238" formatCode="#,##0.0\ ;\(#,##0.0\ \)"/>
    <numFmt numFmtId="239" formatCode="0.0%;0.0%;\-\ "/>
    <numFmt numFmtId="240" formatCode="0.0%\ ;\(0.0%\)"/>
    <numFmt numFmtId="241" formatCode="_ * #,##0.00_)\ _$_ ;_ * \(#,##0.00\)\ _$_ ;_ * &quot;-&quot;??_)\ _$_ ;_ @_ "/>
    <numFmt numFmtId="242" formatCode="#,##0.00000\ ;\(#,##0.00000\ \)"/>
    <numFmt numFmtId="243" formatCode="0.000000000000"/>
    <numFmt numFmtId="244" formatCode="_ * #,##0.00_)\ &quot;$&quot;_ ;_ * \(#,##0.00\)\ &quot;$&quot;_ ;_ * &quot;-&quot;??_)\ &quot;$&quot;_ ;_ @_ "/>
    <numFmt numFmtId="245" formatCode="#,##0.0000\ ;\(#,##0.0000\ \)"/>
    <numFmt numFmtId="246" formatCode="0.000%\ ;\(0.000%\)"/>
    <numFmt numFmtId="247" formatCode="#,##0.0\x_)_);\(#,##0.0\x\)_);#,##0.0\x_)_);@_%_)"/>
    <numFmt numFmtId="248" formatCode="_(* #,##0.00000_);_(* \(#,##0.00000\);_(* &quot;-&quot;?_);_(@_)"/>
    <numFmt numFmtId="249" formatCode="#,##0.0_);[Red]\(#,##0.0\);&quot;--  &quot;"/>
    <numFmt numFmtId="250" formatCode="0.00_)"/>
    <numFmt numFmtId="251" formatCode="#,##0.000_);[Red]\(#,##0.000\)"/>
    <numFmt numFmtId="252" formatCode="0_);\(0\)"/>
    <numFmt numFmtId="253" formatCode="#,##0.00&quot;x&quot;_);[Red]\(#,##0.00&quot;x&quot;\)"/>
    <numFmt numFmtId="254" formatCode="#,##0_);\(#,##0\);&quot;-  &quot;"/>
    <numFmt numFmtId="255" formatCode="#,##0.0_);\(#,##0.0\);&quot;-  &quot;"/>
    <numFmt numFmtId="256" formatCode="#,##0.0_);\(#,##0.0\);\-_)"/>
    <numFmt numFmtId="257" formatCode="0.00000000"/>
    <numFmt numFmtId="258" formatCode="#,##0.0%_);[Red]\(#,##0.0%\)"/>
    <numFmt numFmtId="259" formatCode="#,##0.00%_);[Red]\(#,##0.00%\)"/>
    <numFmt numFmtId="260" formatCode="0.0%_);\(0.0%\);&quot;-  &quot;"/>
    <numFmt numFmtId="261" formatCode="#,##0.0\%_);\(#,##0.0\%\);#,##0.0\%_);@_%_)"/>
    <numFmt numFmtId="262" formatCode="mm/dd/yy"/>
    <numFmt numFmtId="263" formatCode="0.00\ ;\-0.00\ ;&quot;- &quot;"/>
    <numFmt numFmtId="264" formatCode="#,##0.0000"/>
    <numFmt numFmtId="265" formatCode="#,##0\ ;[Red]\(#,##0\);\ \-\ "/>
    <numFmt numFmtId="266" formatCode="#,##0.00_);\(#,##0.00\);#,##0.00_);@_)"/>
    <numFmt numFmtId="267" formatCode="[White]General"/>
    <numFmt numFmtId="268" formatCode="#,###.##"/>
    <numFmt numFmtId="269" formatCode="&quot;$&quot;#,##0.000000_);[Red]\(&quot;$&quot;#,##0.000000\)"/>
    <numFmt numFmtId="270" formatCode="&quot;Table &quot;0"/>
    <numFmt numFmtId="271" formatCode="_(General_)"/>
    <numFmt numFmtId="272" formatCode="0.00\ "/>
    <numFmt numFmtId="273" formatCode="_-&quot;L.&quot;\ * #,##0.00_-;\-&quot;L.&quot;\ * #,##0.00_-;_-&quot;L.&quot;\ * &quot;-&quot;??_-;_-@_-"/>
    <numFmt numFmtId="274" formatCode="0_%_);\(0\)_%;0_%_);@_%_)"/>
    <numFmt numFmtId="275" formatCode="0,000\x"/>
    <numFmt numFmtId="276" formatCode="yyyy&quot;A&quot;"/>
    <numFmt numFmtId="277" formatCode="_-* #,##0\ _D_M_-;\-* #,##0\ _D_M_-;_-* &quot;-&quot;\ _D_M_-;_-@_-"/>
    <numFmt numFmtId="278" formatCode="&quot;@ &quot;0.00"/>
    <numFmt numFmtId="279" formatCode="&quot;Yes&quot;_%_);&quot;Error&quot;_%_);&quot;No&quot;_%_);&quot;--&quot;_%_)"/>
    <numFmt numFmtId="280" formatCode="#,##0.000"/>
  </numFmts>
  <fonts count="19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sz val="10"/>
      <color theme="1"/>
      <name val="Tahoma"/>
      <family val="2"/>
    </font>
    <font>
      <sz val="10"/>
      <name val="Tahoma"/>
      <family val="2"/>
    </font>
    <font>
      <b/>
      <sz val="10"/>
      <color theme="0"/>
      <name val="Tahoma"/>
      <family val="2"/>
    </font>
    <font>
      <b/>
      <u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color indexed="12"/>
      <name val="Arial"/>
      <family val="2"/>
    </font>
    <font>
      <sz val="10"/>
      <name val="Geneva"/>
    </font>
    <font>
      <sz val="10"/>
      <name val="Arial"/>
      <family val="2"/>
    </font>
    <font>
      <sz val="10"/>
      <name val="Book Antiqua"/>
      <family val="1"/>
    </font>
    <font>
      <sz val="10"/>
      <name val="Helv"/>
      <charset val="204"/>
    </font>
    <font>
      <sz val="10"/>
      <name val="Frutiger 45 Light"/>
    </font>
    <font>
      <sz val="10"/>
      <name val="Times New Roman"/>
      <family val="1"/>
    </font>
    <font>
      <sz val="10"/>
      <name val="Frutiger 45 Light"/>
      <family val="2"/>
    </font>
    <font>
      <sz val="12"/>
      <name val="Times New Roman"/>
      <family val="1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2"/>
      <color theme="1"/>
      <name val="Times New Roman"/>
      <family val="2"/>
    </font>
    <font>
      <sz val="11"/>
      <color indexed="9"/>
      <name val="Calibri"/>
      <family val="2"/>
    </font>
    <font>
      <sz val="11"/>
      <color theme="0"/>
      <name val="Arial"/>
      <family val="2"/>
    </font>
    <font>
      <b/>
      <sz val="12"/>
      <color indexed="8"/>
      <name val="Times New Roman"/>
      <family val="1"/>
    </font>
    <font>
      <sz val="10"/>
      <name val="Arial Narrow"/>
      <family val="2"/>
    </font>
    <font>
      <sz val="8"/>
      <name val="Times New Roman"/>
      <family val="1"/>
    </font>
    <font>
      <b/>
      <sz val="10"/>
      <name val="Arial"/>
      <family val="2"/>
    </font>
    <font>
      <sz val="8"/>
      <color indexed="8"/>
      <name val="Times New Roman"/>
      <family val="1"/>
    </font>
    <font>
      <sz val="10"/>
      <color indexed="8"/>
      <name val="Times New Roman"/>
      <family val="1"/>
    </font>
    <font>
      <sz val="12"/>
      <name val="Arial"/>
      <family val="2"/>
    </font>
    <font>
      <sz val="9"/>
      <name val="Times New Roman"/>
      <family val="1"/>
    </font>
    <font>
      <sz val="11"/>
      <color indexed="20"/>
      <name val="Calibri"/>
      <family val="2"/>
    </font>
    <font>
      <sz val="11"/>
      <color rgb="FF9C0006"/>
      <name val="Arial"/>
      <family val="2"/>
    </font>
    <font>
      <sz val="8"/>
      <color indexed="13"/>
      <name val="Arial"/>
      <family val="2"/>
    </font>
    <font>
      <sz val="10"/>
      <color indexed="8"/>
      <name val="Helvetica-Narrow"/>
      <family val="2"/>
    </font>
    <font>
      <sz val="10"/>
      <color indexed="12"/>
      <name val="Arial"/>
      <family val="2"/>
    </font>
    <font>
      <b/>
      <sz val="12"/>
      <name val="Times New Roman"/>
      <family val="1"/>
    </font>
    <font>
      <b/>
      <sz val="7"/>
      <name val="Arial"/>
      <family val="2"/>
    </font>
    <font>
      <b/>
      <sz val="11"/>
      <color indexed="52"/>
      <name val="Calibri"/>
      <family val="2"/>
    </font>
    <font>
      <b/>
      <sz val="11"/>
      <color rgb="FFFA7D00"/>
      <name val="Arial"/>
      <family val="2"/>
    </font>
    <font>
      <b/>
      <sz val="11"/>
      <color indexed="9"/>
      <name val="Calibri"/>
      <family val="2"/>
    </font>
    <font>
      <b/>
      <sz val="11"/>
      <color theme="0"/>
      <name val="Arial"/>
      <family val="2"/>
    </font>
    <font>
      <sz val="10"/>
      <name val="MS Sans Serif"/>
      <family val="2"/>
    </font>
    <font>
      <sz val="11"/>
      <color indexed="12"/>
      <name val="Arial"/>
      <family val="2"/>
    </font>
    <font>
      <sz val="10"/>
      <color indexed="39"/>
      <name val="Century Schoolbook"/>
      <family val="1"/>
    </font>
    <font>
      <sz val="10"/>
      <name val="Sabon"/>
    </font>
    <font>
      <sz val="8"/>
      <name val="Palatino"/>
      <family val="1"/>
    </font>
    <font>
      <sz val="12"/>
      <color theme="1"/>
      <name val="Calibri"/>
      <family val="2"/>
    </font>
    <font>
      <sz val="12"/>
      <name val="Goudy Old Style"/>
      <family val="1"/>
    </font>
    <font>
      <sz val="10"/>
      <name val="Verdana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color indexed="24"/>
      <name val="Arial"/>
      <family val="2"/>
    </font>
    <font>
      <sz val="11"/>
      <name val="Times New Roman"/>
      <family val="1"/>
    </font>
    <font>
      <i/>
      <sz val="9"/>
      <name val="MS Sans Serif"/>
      <family val="2"/>
    </font>
    <font>
      <sz val="24"/>
      <name val="MS Sans Serif"/>
      <family val="2"/>
    </font>
    <font>
      <sz val="8"/>
      <name val="Arial"/>
      <family val="2"/>
    </font>
    <font>
      <sz val="9"/>
      <name val="Arial"/>
      <family val="2"/>
    </font>
    <font>
      <sz val="11"/>
      <color indexed="12"/>
      <name val="Book Antiqua"/>
      <family val="1"/>
    </font>
    <font>
      <sz val="10"/>
      <color indexed="8"/>
      <name val="Arial"/>
      <family val="2"/>
    </font>
    <font>
      <sz val="8"/>
      <color indexed="16"/>
      <name val="Palatino"/>
      <family val="1"/>
    </font>
    <font>
      <sz val="10"/>
      <name val="Helv"/>
    </font>
    <font>
      <sz val="8"/>
      <name val="Helv"/>
    </font>
    <font>
      <u val="doubleAccounting"/>
      <sz val="10"/>
      <name val="Times New Roman"/>
      <family val="1"/>
    </font>
    <font>
      <sz val="1"/>
      <color indexed="8"/>
      <name val="Courier"/>
      <family val="3"/>
    </font>
    <font>
      <u val="doubleAccounting"/>
      <sz val="10"/>
      <name val="Arial"/>
      <family val="2"/>
    </font>
    <font>
      <sz val="9"/>
      <name val="Arial Narrow"/>
      <family val="2"/>
    </font>
    <font>
      <i/>
      <sz val="11"/>
      <color indexed="23"/>
      <name val="Calibri"/>
      <family val="2"/>
    </font>
    <font>
      <i/>
      <sz val="11"/>
      <color rgb="FF7F7F7F"/>
      <name val="Arial"/>
      <family val="2"/>
    </font>
    <font>
      <sz val="14"/>
      <color indexed="32"/>
      <name val="Times New Roman"/>
      <family val="1"/>
    </font>
    <font>
      <sz val="7"/>
      <name val="Palatino"/>
      <family val="1"/>
    </font>
    <font>
      <sz val="11"/>
      <color indexed="17"/>
      <name val="Calibri"/>
      <family val="2"/>
    </font>
    <font>
      <sz val="11"/>
      <color rgb="FF006100"/>
      <name val="Arial"/>
      <family val="2"/>
    </font>
    <font>
      <sz val="8"/>
      <name val="Courier"/>
      <family val="3"/>
    </font>
    <font>
      <sz val="9"/>
      <name val="Futura UBS Bk"/>
      <family val="2"/>
    </font>
    <font>
      <sz val="6"/>
      <color indexed="16"/>
      <name val="Palatino"/>
      <family val="1"/>
    </font>
    <font>
      <b/>
      <sz val="12"/>
      <name val="Arial"/>
      <family val="2"/>
    </font>
    <font>
      <sz val="14"/>
      <color indexed="8"/>
      <name val="Times New Roman"/>
      <family val="1"/>
    </font>
    <font>
      <b/>
      <sz val="15"/>
      <color indexed="56"/>
      <name val="Calibri"/>
      <family val="2"/>
    </font>
    <font>
      <b/>
      <sz val="18"/>
      <color indexed="24"/>
      <name val="Arial"/>
      <family val="2"/>
    </font>
    <font>
      <b/>
      <sz val="13"/>
      <color indexed="56"/>
      <name val="Calibri"/>
      <family val="2"/>
    </font>
    <font>
      <sz val="18"/>
      <name val="Helvetica-Black"/>
    </font>
    <font>
      <b/>
      <sz val="11"/>
      <color indexed="56"/>
      <name val="Calibri"/>
      <family val="2"/>
    </font>
    <font>
      <i/>
      <sz val="14"/>
      <name val="Palatino"/>
      <family val="1"/>
    </font>
    <font>
      <b/>
      <sz val="11"/>
      <color theme="3"/>
      <name val="Calibri"/>
      <family val="2"/>
    </font>
    <font>
      <b/>
      <sz val="9"/>
      <name val="Times New Roman"/>
      <family val="1"/>
    </font>
    <font>
      <b/>
      <i/>
      <sz val="22"/>
      <name val="Times New Roman"/>
      <family val="1"/>
    </font>
    <font>
      <b/>
      <sz val="10"/>
      <name val="Helv"/>
    </font>
    <font>
      <u/>
      <sz val="10"/>
      <color indexed="12"/>
      <name val="Arial"/>
      <family val="2"/>
    </font>
    <font>
      <u/>
      <sz val="10"/>
      <color indexed="12"/>
      <name val="Times New Roman"/>
      <family val="1"/>
    </font>
    <font>
      <u/>
      <sz val="9.35"/>
      <color theme="10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1"/>
      <color indexed="62"/>
      <name val="Calibri"/>
      <family val="2"/>
    </font>
    <font>
      <sz val="11"/>
      <color rgb="FF3F3F76"/>
      <name val="Arial"/>
      <family val="2"/>
    </font>
    <font>
      <sz val="9"/>
      <color indexed="12"/>
      <name val="Helvetica"/>
      <family val="2"/>
    </font>
    <font>
      <sz val="8"/>
      <name val="Arial Narrow"/>
      <family val="2"/>
    </font>
    <font>
      <sz val="10"/>
      <color indexed="9"/>
      <name val="Frutiger 45 Light"/>
      <family val="2"/>
    </font>
    <font>
      <sz val="10"/>
      <color indexed="16"/>
      <name val="Arial Narrow"/>
      <family val="2"/>
    </font>
    <font>
      <b/>
      <sz val="10"/>
      <name val="MS Sans Serif"/>
      <family val="2"/>
    </font>
    <font>
      <u/>
      <sz val="10"/>
      <color indexed="36"/>
      <name val="Arial"/>
      <family val="2"/>
    </font>
    <font>
      <sz val="10"/>
      <color indexed="12"/>
      <name val="CG Times (WN)"/>
    </font>
    <font>
      <sz val="11"/>
      <color indexed="52"/>
      <name val="Calibri"/>
      <family val="2"/>
    </font>
    <font>
      <sz val="11"/>
      <color rgb="FFFA7D00"/>
      <name val="Arial"/>
      <family val="2"/>
    </font>
    <font>
      <sz val="8"/>
      <color indexed="10"/>
      <name val="Times New Roman"/>
      <family val="1"/>
    </font>
    <font>
      <i/>
      <sz val="9"/>
      <color indexed="20"/>
      <name val="Arial Narrow"/>
      <family val="2"/>
    </font>
    <font>
      <sz val="11"/>
      <color indexed="60"/>
      <name val="Calibri"/>
      <family val="2"/>
    </font>
    <font>
      <sz val="11"/>
      <color rgb="FF9C6500"/>
      <name val="Arial"/>
      <family val="2"/>
    </font>
    <font>
      <sz val="7"/>
      <name val="Small Fonts"/>
      <family val="2"/>
    </font>
    <font>
      <sz val="10"/>
      <name val="Courier"/>
      <family val="3"/>
    </font>
    <font>
      <sz val="8"/>
      <color indexed="23"/>
      <name val="Arial Narrow"/>
      <family val="2"/>
    </font>
    <font>
      <b/>
      <i/>
      <sz val="16"/>
      <name val="Helv"/>
    </font>
    <font>
      <sz val="11"/>
      <color rgb="FF000000"/>
      <name val="Calibri"/>
      <family val="2"/>
      <scheme val="minor"/>
    </font>
    <font>
      <i/>
      <sz val="9"/>
      <name val="Arial"/>
      <family val="2"/>
    </font>
    <font>
      <sz val="10"/>
      <name val="Palatino"/>
      <family val="1"/>
    </font>
    <font>
      <sz val="11"/>
      <color indexed="8"/>
      <name val="Arial"/>
      <family val="2"/>
    </font>
    <font>
      <sz val="9"/>
      <name val="Frutiger 45 Light"/>
      <family val="2"/>
    </font>
    <font>
      <sz val="9"/>
      <color indexed="12"/>
      <name val="Frutiger 45 Light"/>
      <family val="2"/>
    </font>
    <font>
      <b/>
      <sz val="9"/>
      <name val="Frutiger 45 Light"/>
      <family val="2"/>
    </font>
    <font>
      <sz val="9"/>
      <name val="Frutiger 45 Light"/>
    </font>
    <font>
      <sz val="9"/>
      <color indexed="56"/>
      <name val="Frutiger 45 Light"/>
      <family val="2"/>
    </font>
    <font>
      <b/>
      <sz val="11"/>
      <color indexed="63"/>
      <name val="Calibri"/>
      <family val="2"/>
    </font>
    <font>
      <b/>
      <sz val="11"/>
      <color rgb="FF3F3F3F"/>
      <name val="Arial"/>
      <family val="2"/>
    </font>
    <font>
      <b/>
      <sz val="26"/>
      <name val="Times New Roman"/>
      <family val="1"/>
    </font>
    <font>
      <b/>
      <sz val="18"/>
      <name val="Times New Roman"/>
      <family val="1"/>
    </font>
    <font>
      <sz val="10"/>
      <color indexed="16"/>
      <name val="Helvetica-Black"/>
    </font>
    <font>
      <sz val="22"/>
      <name val="UBSHeadline"/>
      <family val="1"/>
    </font>
    <font>
      <sz val="10"/>
      <name val="Tms Rmn"/>
    </font>
    <font>
      <i/>
      <sz val="8"/>
      <name val="Arial"/>
      <family val="2"/>
    </font>
    <font>
      <sz val="8"/>
      <color indexed="32"/>
      <name val="Arial"/>
      <family val="2"/>
    </font>
    <font>
      <sz val="8"/>
      <color indexed="10"/>
      <name val="Arial"/>
      <family val="2"/>
    </font>
    <font>
      <i/>
      <sz val="8"/>
      <color indexed="14"/>
      <name val="Arial"/>
      <family val="2"/>
    </font>
    <font>
      <sz val="9.5"/>
      <color indexed="23"/>
      <name val="Helvetica-Black"/>
    </font>
    <font>
      <b/>
      <sz val="12"/>
      <name val="MS Sans Serif"/>
      <family val="2"/>
    </font>
    <font>
      <u val="singleAccounting"/>
      <sz val="10"/>
      <name val="Arial"/>
      <family val="2"/>
    </font>
    <font>
      <u val="singleAccounting"/>
      <sz val="10"/>
      <name val="Times New Roman"/>
      <family val="1"/>
    </font>
    <font>
      <vertAlign val="superscript"/>
      <sz val="12"/>
      <name val="Helv"/>
    </font>
    <font>
      <i/>
      <sz val="8"/>
      <name val="Times New Roman"/>
      <family val="1"/>
    </font>
    <font>
      <b/>
      <sz val="15"/>
      <name val="Arial"/>
      <family val="2"/>
    </font>
    <font>
      <b/>
      <sz val="14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.5"/>
      <name val="Arial"/>
      <family val="2"/>
    </font>
    <font>
      <sz val="7"/>
      <name val="Times New Roman"/>
      <family val="1"/>
    </font>
    <font>
      <b/>
      <sz val="10"/>
      <name val="Times New Roman"/>
      <family val="1"/>
    </font>
    <font>
      <b/>
      <sz val="10"/>
      <name val="Arial Narrow"/>
      <family val="2"/>
    </font>
    <font>
      <sz val="10"/>
      <color indexed="9"/>
      <name val="Arial Narrow"/>
      <family val="2"/>
    </font>
    <font>
      <sz val="12"/>
      <color indexed="8"/>
      <name val="Palatino"/>
      <family val="1"/>
    </font>
    <font>
      <sz val="11"/>
      <color indexed="8"/>
      <name val="Helvetica-Black"/>
    </font>
    <font>
      <b/>
      <sz val="11"/>
      <name val="Times New Roman"/>
      <family val="1"/>
    </font>
    <font>
      <b/>
      <sz val="18"/>
      <color indexed="56"/>
      <name val="Cambria"/>
      <family val="2"/>
    </font>
    <font>
      <b/>
      <sz val="14"/>
      <color indexed="16"/>
      <name val="Sabon"/>
    </font>
    <font>
      <b/>
      <sz val="14"/>
      <color indexed="9"/>
      <name val="Times New Roman"/>
      <family val="1"/>
    </font>
    <font>
      <b/>
      <sz val="14"/>
      <name val="Times New Roman"/>
      <family val="1"/>
    </font>
    <font>
      <b/>
      <sz val="12"/>
      <name val="Helv"/>
    </font>
    <font>
      <b/>
      <sz val="11"/>
      <color indexed="8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</font>
    <font>
      <u/>
      <sz val="8"/>
      <color indexed="8"/>
      <name val="Arial"/>
      <family val="2"/>
    </font>
    <font>
      <sz val="16"/>
      <name val="WarburgLogo"/>
      <family val="1"/>
    </font>
    <font>
      <sz val="11"/>
      <color indexed="10"/>
      <name val="Calibri"/>
      <family val="2"/>
    </font>
    <font>
      <sz val="11"/>
      <color rgb="FFFF0000"/>
      <name val="Arial"/>
      <family val="2"/>
    </font>
    <font>
      <sz val="8"/>
      <color indexed="12"/>
      <name val="Times New Roman"/>
      <family val="1"/>
    </font>
    <font>
      <sz val="11"/>
      <name val="Arial"/>
      <family val="2"/>
    </font>
    <font>
      <sz val="1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8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gray125">
        <fgColor indexed="8"/>
      </patternFill>
    </fill>
    <fill>
      <patternFill patternType="solid">
        <fgColor indexed="3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55"/>
      </patternFill>
    </fill>
    <fill>
      <patternFill patternType="lightGray">
        <fgColor indexed="1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43"/>
      </patternFill>
    </fill>
    <fill>
      <patternFill patternType="solid">
        <fgColor indexed="13"/>
      </patternFill>
    </fill>
    <fill>
      <patternFill patternType="mediumGray">
        <fgColor indexed="9"/>
        <bgColor indexed="22"/>
      </patternFill>
    </fill>
    <fill>
      <patternFill patternType="gray0625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40"/>
        <bgColor indexed="64"/>
      </patternFill>
    </fill>
    <fill>
      <patternFill patternType="mediumGray">
        <fgColor indexed="22"/>
      </patternFill>
    </fill>
    <fill>
      <patternFill patternType="solid">
        <fgColor indexed="22"/>
        <bgColor indexed="1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2"/>
      </patternFill>
    </fill>
    <fill>
      <patternFill patternType="solid">
        <fgColor indexed="16"/>
        <bgColor indexed="64"/>
      </patternFill>
    </fill>
    <fill>
      <patternFill patternType="solid">
        <fgColor indexed="9"/>
      </patternFill>
    </fill>
    <fill>
      <patternFill patternType="solid">
        <fgColor indexed="38"/>
      </patternFill>
    </fill>
  </fills>
  <borders count="8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2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 style="hair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medium">
        <color indexed="14"/>
      </left>
      <right style="medium">
        <color indexed="14"/>
      </right>
      <top style="medium">
        <color indexed="14"/>
      </top>
      <bottom style="medium">
        <color indexed="14"/>
      </bottom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medium">
        <color indexed="14"/>
      </left>
      <right style="medium">
        <color indexed="14"/>
      </right>
      <top style="medium">
        <color indexed="14"/>
      </top>
      <bottom style="medium">
        <color indexed="14"/>
      </bottom>
      <diagonal/>
    </border>
    <border>
      <left style="medium">
        <color indexed="14"/>
      </left>
      <right style="medium">
        <color indexed="14"/>
      </right>
      <top style="medium">
        <color indexed="14"/>
      </top>
      <bottom style="medium">
        <color indexed="14"/>
      </bottom>
      <diagonal/>
    </border>
    <border>
      <left/>
      <right/>
      <top style="medium">
        <color indexed="23"/>
      </top>
      <bottom style="medium">
        <color indexed="23"/>
      </bottom>
      <diagonal/>
    </border>
  </borders>
  <cellStyleXfs count="4652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43" applyNumberFormat="0" applyFill="0" applyAlignment="0" applyProtection="0"/>
    <xf numFmtId="0" fontId="11" fillId="0" borderId="44" applyNumberFormat="0" applyFill="0" applyAlignment="0" applyProtection="0"/>
    <xf numFmtId="0" fontId="12" fillId="0" borderId="45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46" applyNumberFormat="0" applyAlignment="0" applyProtection="0"/>
    <xf numFmtId="0" fontId="17" fillId="8" borderId="47" applyNumberFormat="0" applyAlignment="0" applyProtection="0"/>
    <xf numFmtId="0" fontId="18" fillId="8" borderId="46" applyNumberFormat="0" applyAlignment="0" applyProtection="0"/>
    <xf numFmtId="0" fontId="19" fillId="0" borderId="48" applyNumberFormat="0" applyFill="0" applyAlignment="0" applyProtection="0"/>
    <xf numFmtId="0" fontId="20" fillId="9" borderId="49" applyNumberFormat="0" applyAlignment="0" applyProtection="0"/>
    <xf numFmtId="0" fontId="21" fillId="0" borderId="0" applyNumberFormat="0" applyFill="0" applyBorder="0" applyAlignment="0" applyProtection="0"/>
    <xf numFmtId="0" fontId="1" fillId="10" borderId="50" applyNumberFormat="0" applyFont="0" applyAlignment="0" applyProtection="0"/>
    <xf numFmtId="0" fontId="22" fillId="0" borderId="0" applyNumberFormat="0" applyFill="0" applyBorder="0" applyAlignment="0" applyProtection="0"/>
    <xf numFmtId="0" fontId="2" fillId="0" borderId="51" applyNumberFormat="0" applyFill="0" applyAlignment="0" applyProtection="0"/>
    <xf numFmtId="0" fontId="2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9" fontId="25" fillId="0" borderId="0">
      <alignment horizontal="right"/>
    </xf>
    <xf numFmtId="5" fontId="26" fillId="0" borderId="0" applyFont="0" applyFill="0" applyBorder="0" applyAlignment="0" applyProtection="0"/>
    <xf numFmtId="8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0" fontId="27" fillId="35" borderId="52" applyNumberFormat="0">
      <alignment horizontal="centerContinuous" vertical="center" wrapText="1"/>
    </xf>
    <xf numFmtId="0" fontId="27" fillId="35" borderId="52" applyNumberFormat="0">
      <alignment horizontal="centerContinuous" vertical="center" wrapText="1"/>
    </xf>
    <xf numFmtId="0" fontId="27" fillId="35" borderId="52" applyNumberFormat="0">
      <alignment horizontal="centerContinuous" vertical="center" wrapText="1"/>
    </xf>
    <xf numFmtId="0" fontId="27" fillId="36" borderId="52" applyNumberFormat="0">
      <alignment horizontal="left" vertical="center"/>
    </xf>
    <xf numFmtId="0" fontId="27" fillId="36" borderId="52" applyNumberFormat="0">
      <alignment horizontal="left" vertical="center"/>
    </xf>
    <xf numFmtId="0" fontId="27" fillId="36" borderId="52" applyNumberFormat="0">
      <alignment horizontal="left" vertical="center"/>
    </xf>
    <xf numFmtId="43" fontId="28" fillId="0" borderId="0" applyFont="0" applyFill="0" applyBorder="0" applyAlignment="0" applyProtection="0"/>
    <xf numFmtId="0" fontId="27" fillId="0" borderId="0"/>
    <xf numFmtId="0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0" fontId="29" fillId="0" borderId="0"/>
    <xf numFmtId="0" fontId="30" fillId="0" borderId="0" applyFont="0" applyFill="0" applyBorder="0" applyAlignment="0" applyProtection="0"/>
    <xf numFmtId="175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39" fontId="27" fillId="0" borderId="0" applyFont="0" applyFill="0" applyBorder="0" applyAlignment="0" applyProtection="0"/>
    <xf numFmtId="0" fontId="29" fillId="0" borderId="0"/>
    <xf numFmtId="0" fontId="27" fillId="0" borderId="0">
      <alignment vertical="top"/>
    </xf>
    <xf numFmtId="9" fontId="30" fillId="0" borderId="0">
      <alignment horizontal="right"/>
    </xf>
    <xf numFmtId="0" fontId="32" fillId="0" borderId="0" applyNumberFormat="0" applyFill="0">
      <alignment horizontal="left" vertical="center" wrapText="1"/>
    </xf>
    <xf numFmtId="179" fontId="27" fillId="0" borderId="0" applyFont="0" applyFill="0" applyBorder="0" applyAlignment="0" applyProtection="0"/>
    <xf numFmtId="180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3" fontId="31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186" fontId="27" fillId="0" borderId="0" applyFont="0" applyFill="0" applyBorder="0" applyProtection="0">
      <alignment horizontal="right"/>
    </xf>
    <xf numFmtId="187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88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89" fontId="31" fillId="0" borderId="0" applyFont="0" applyFill="0" applyBorder="0" applyAlignment="0" applyProtection="0"/>
    <xf numFmtId="189" fontId="27" fillId="0" borderId="0" applyFont="0" applyFill="0" applyBorder="0" applyAlignment="0" applyProtection="0"/>
    <xf numFmtId="190" fontId="27" fillId="0" borderId="0" applyFont="0" applyFill="0" applyBorder="0" applyAlignment="0" applyProtection="0"/>
    <xf numFmtId="191" fontId="27" fillId="0" borderId="0" applyFont="0" applyFill="0" applyBorder="0" applyAlignment="0" applyProtection="0"/>
    <xf numFmtId="192" fontId="27" fillId="0" borderId="0" applyFont="0" applyFill="0" applyBorder="0" applyAlignment="0" applyProtection="0"/>
    <xf numFmtId="0" fontId="27" fillId="0" borderId="0"/>
    <xf numFmtId="0" fontId="27" fillId="0" borderId="0"/>
    <xf numFmtId="0" fontId="33" fillId="0" borderId="0" applyFont="0" applyFill="0" applyBorder="0" applyAlignment="0" applyProtection="0"/>
    <xf numFmtId="193" fontId="33" fillId="0" borderId="0" applyFont="0" applyFill="0" applyBorder="0" applyAlignment="0" applyProtection="0"/>
    <xf numFmtId="0" fontId="31" fillId="0" borderId="0" applyNumberFormat="0" applyFill="0" applyBorder="0" applyAlignment="0" applyProtection="0"/>
    <xf numFmtId="194" fontId="32" fillId="0" borderId="0" applyNumberFormat="0" applyFill="0">
      <alignment horizontal="left" vertical="center" wrapText="1"/>
    </xf>
    <xf numFmtId="0" fontId="32" fillId="37" borderId="0" applyFont="0" applyFill="0" applyProtection="0"/>
    <xf numFmtId="174" fontId="27" fillId="0" borderId="0"/>
    <xf numFmtId="195" fontId="34" fillId="0" borderId="0" applyFill="0" applyBorder="0" applyAlignment="0" applyProtection="0">
      <alignment horizontal="right"/>
    </xf>
    <xf numFmtId="0" fontId="35" fillId="38" borderId="0" applyNumberFormat="0" applyBorder="0" applyAlignment="0" applyProtection="0"/>
    <xf numFmtId="0" fontId="1" fillId="12" borderId="0" applyNumberFormat="0" applyBorder="0" applyAlignment="0" applyProtection="0"/>
    <xf numFmtId="0" fontId="36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36" fillId="12" borderId="0" applyNumberFormat="0" applyBorder="0" applyAlignment="0" applyProtection="0"/>
    <xf numFmtId="0" fontId="1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7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35" fillId="39" borderId="0" applyNumberFormat="0" applyBorder="0" applyAlignment="0" applyProtection="0"/>
    <xf numFmtId="0" fontId="1" fillId="16" borderId="0" applyNumberFormat="0" applyBorder="0" applyAlignment="0" applyProtection="0"/>
    <xf numFmtId="0" fontId="36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36" fillId="16" borderId="0" applyNumberFormat="0" applyBorder="0" applyAlignment="0" applyProtection="0"/>
    <xf numFmtId="0" fontId="1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35" fillId="40" borderId="0" applyNumberFormat="0" applyBorder="0" applyAlignment="0" applyProtection="0"/>
    <xf numFmtId="0" fontId="1" fillId="20" borderId="0" applyNumberFormat="0" applyBorder="0" applyAlignment="0" applyProtection="0"/>
    <xf numFmtId="0" fontId="36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36" fillId="20" borderId="0" applyNumberFormat="0" applyBorder="0" applyAlignment="0" applyProtection="0"/>
    <xf numFmtId="0" fontId="1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35" fillId="41" borderId="0" applyNumberFormat="0" applyBorder="0" applyAlignment="0" applyProtection="0"/>
    <xf numFmtId="0" fontId="1" fillId="24" borderId="0" applyNumberFormat="0" applyBorder="0" applyAlignment="0" applyProtection="0"/>
    <xf numFmtId="0" fontId="36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36" fillId="24" borderId="0" applyNumberFormat="0" applyBorder="0" applyAlignment="0" applyProtection="0"/>
    <xf numFmtId="0" fontId="1" fillId="24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37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35" fillId="42" borderId="0" applyNumberFormat="0" applyBorder="0" applyAlignment="0" applyProtection="0"/>
    <xf numFmtId="0" fontId="1" fillId="28" borderId="0" applyNumberFormat="0" applyBorder="0" applyAlignment="0" applyProtection="0"/>
    <xf numFmtId="0" fontId="36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36" fillId="28" borderId="0" applyNumberFormat="0" applyBorder="0" applyAlignment="0" applyProtection="0"/>
    <xf numFmtId="0" fontId="1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7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35" fillId="43" borderId="0" applyNumberFormat="0" applyBorder="0" applyAlignment="0" applyProtection="0"/>
    <xf numFmtId="0" fontId="1" fillId="32" borderId="0" applyNumberFormat="0" applyBorder="0" applyAlignment="0" applyProtection="0"/>
    <xf numFmtId="0" fontId="36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36" fillId="32" borderId="0" applyNumberFormat="0" applyBorder="0" applyAlignment="0" applyProtection="0"/>
    <xf numFmtId="0" fontId="1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7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35" fillId="44" borderId="0" applyNumberFormat="0" applyBorder="0" applyAlignment="0" applyProtection="0"/>
    <xf numFmtId="0" fontId="1" fillId="13" borderId="0" applyNumberFormat="0" applyBorder="0" applyAlignment="0" applyProtection="0"/>
    <xf numFmtId="0" fontId="36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36" fillId="13" borderId="0" applyNumberFormat="0" applyBorder="0" applyAlignment="0" applyProtection="0"/>
    <xf numFmtId="0" fontId="1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7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35" fillId="45" borderId="0" applyNumberFormat="0" applyBorder="0" applyAlignment="0" applyProtection="0"/>
    <xf numFmtId="0" fontId="1" fillId="17" borderId="0" applyNumberFormat="0" applyBorder="0" applyAlignment="0" applyProtection="0"/>
    <xf numFmtId="0" fontId="36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36" fillId="17" borderId="0" applyNumberFormat="0" applyBorder="0" applyAlignment="0" applyProtection="0"/>
    <xf numFmtId="0" fontId="1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7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35" fillId="46" borderId="0" applyNumberFormat="0" applyBorder="0" applyAlignment="0" applyProtection="0"/>
    <xf numFmtId="0" fontId="1" fillId="21" borderId="0" applyNumberFormat="0" applyBorder="0" applyAlignment="0" applyProtection="0"/>
    <xf numFmtId="0" fontId="36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36" fillId="21" borderId="0" applyNumberFormat="0" applyBorder="0" applyAlignment="0" applyProtection="0"/>
    <xf numFmtId="0" fontId="1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7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35" fillId="41" borderId="0" applyNumberFormat="0" applyBorder="0" applyAlignment="0" applyProtection="0"/>
    <xf numFmtId="0" fontId="1" fillId="25" borderId="0" applyNumberFormat="0" applyBorder="0" applyAlignment="0" applyProtection="0"/>
    <xf numFmtId="0" fontId="36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36" fillId="25" borderId="0" applyNumberFormat="0" applyBorder="0" applyAlignment="0" applyProtection="0"/>
    <xf numFmtId="0" fontId="1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7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35" fillId="44" borderId="0" applyNumberFormat="0" applyBorder="0" applyAlignment="0" applyProtection="0"/>
    <xf numFmtId="0" fontId="1" fillId="29" borderId="0" applyNumberFormat="0" applyBorder="0" applyAlignment="0" applyProtection="0"/>
    <xf numFmtId="0" fontId="36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36" fillId="29" borderId="0" applyNumberFormat="0" applyBorder="0" applyAlignment="0" applyProtection="0"/>
    <xf numFmtId="0" fontId="1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7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35" fillId="47" borderId="0" applyNumberFormat="0" applyBorder="0" applyAlignment="0" applyProtection="0"/>
    <xf numFmtId="0" fontId="1" fillId="33" borderId="0" applyNumberFormat="0" applyBorder="0" applyAlignment="0" applyProtection="0"/>
    <xf numFmtId="0" fontId="36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36" fillId="33" borderId="0" applyNumberFormat="0" applyBorder="0" applyAlignment="0" applyProtection="0"/>
    <xf numFmtId="0" fontId="1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7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38" fillId="4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23" fillId="14" borderId="0" applyNumberFormat="0" applyBorder="0" applyAlignment="0" applyProtection="0"/>
    <xf numFmtId="0" fontId="38" fillId="45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23" fillId="18" borderId="0" applyNumberFormat="0" applyBorder="0" applyAlignment="0" applyProtection="0"/>
    <xf numFmtId="0" fontId="38" fillId="4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23" fillId="22" borderId="0" applyNumberFormat="0" applyBorder="0" applyAlignment="0" applyProtection="0"/>
    <xf numFmtId="0" fontId="38" fillId="49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23" fillId="26" borderId="0" applyNumberFormat="0" applyBorder="0" applyAlignment="0" applyProtection="0"/>
    <xf numFmtId="0" fontId="38" fillId="5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23" fillId="30" borderId="0" applyNumberFormat="0" applyBorder="0" applyAlignment="0" applyProtection="0"/>
    <xf numFmtId="0" fontId="38" fillId="51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23" fillId="34" borderId="0" applyNumberFormat="0" applyBorder="0" applyAlignment="0" applyProtection="0"/>
    <xf numFmtId="196" fontId="27" fillId="0" borderId="12">
      <alignment horizontal="right"/>
    </xf>
    <xf numFmtId="0" fontId="38" fillId="52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23" fillId="11" borderId="0" applyNumberFormat="0" applyBorder="0" applyAlignment="0" applyProtection="0"/>
    <xf numFmtId="0" fontId="38" fillId="53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23" fillId="15" borderId="0" applyNumberFormat="0" applyBorder="0" applyAlignment="0" applyProtection="0"/>
    <xf numFmtId="0" fontId="38" fillId="54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23" fillId="19" borderId="0" applyNumberFormat="0" applyBorder="0" applyAlignment="0" applyProtection="0"/>
    <xf numFmtId="0" fontId="38" fillId="49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23" fillId="23" borderId="0" applyNumberFormat="0" applyBorder="0" applyAlignment="0" applyProtection="0"/>
    <xf numFmtId="0" fontId="38" fillId="50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23" fillId="27" borderId="0" applyNumberFormat="0" applyBorder="0" applyAlignment="0" applyProtection="0"/>
    <xf numFmtId="0" fontId="38" fillId="55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23" fillId="31" borderId="0" applyNumberFormat="0" applyBorder="0" applyAlignment="0" applyProtection="0"/>
    <xf numFmtId="42" fontId="40" fillId="0" borderId="0" applyFont="0"/>
    <xf numFmtId="42" fontId="40" fillId="0" borderId="17" applyFont="0"/>
    <xf numFmtId="41" fontId="40" fillId="0" borderId="0" applyFont="0"/>
    <xf numFmtId="197" fontId="41" fillId="0" borderId="12">
      <alignment horizontal="right"/>
    </xf>
    <xf numFmtId="197" fontId="41" fillId="0" borderId="12" applyFill="0">
      <alignment horizontal="right"/>
    </xf>
    <xf numFmtId="198" fontId="27" fillId="0" borderId="12">
      <alignment horizontal="right"/>
    </xf>
    <xf numFmtId="3" fontId="27" fillId="0" borderId="12" applyFill="0">
      <alignment horizontal="right"/>
    </xf>
    <xf numFmtId="199" fontId="41" fillId="0" borderId="12" applyFill="0">
      <alignment horizontal="right"/>
    </xf>
    <xf numFmtId="3" fontId="42" fillId="0" borderId="12" applyFill="0">
      <alignment horizontal="right"/>
    </xf>
    <xf numFmtId="200" fontId="43" fillId="56" borderId="53">
      <alignment horizontal="center" vertical="center"/>
    </xf>
    <xf numFmtId="0" fontId="27" fillId="0" borderId="0"/>
    <xf numFmtId="174" fontId="44" fillId="0" borderId="0"/>
    <xf numFmtId="0" fontId="27" fillId="0" borderId="0"/>
    <xf numFmtId="201" fontId="27" fillId="0" borderId="12">
      <alignment horizontal="right"/>
      <protection locked="0"/>
    </xf>
    <xf numFmtId="6" fontId="41" fillId="0" borderId="12" applyNumberFormat="0" applyFont="0" applyBorder="0" applyProtection="0">
      <alignment horizontal="right"/>
    </xf>
    <xf numFmtId="202" fontId="45" fillId="57" borderId="54"/>
    <xf numFmtId="202" fontId="45" fillId="57" borderId="54"/>
    <xf numFmtId="202" fontId="45" fillId="57" borderId="54"/>
    <xf numFmtId="0" fontId="2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/>
    <xf numFmtId="0" fontId="48" fillId="39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14" fillId="5" borderId="0" applyNumberFormat="0" applyBorder="0" applyAlignment="0" applyProtection="0"/>
    <xf numFmtId="1" fontId="50" fillId="58" borderId="1" applyNumberFormat="0" applyBorder="0" applyAlignment="0">
      <alignment horizontal="center" vertical="top" wrapText="1"/>
      <protection hidden="1"/>
    </xf>
    <xf numFmtId="0" fontId="51" fillId="59" borderId="0"/>
    <xf numFmtId="0" fontId="52" fillId="0" borderId="0" applyAlignment="0"/>
    <xf numFmtId="0" fontId="53" fillId="0" borderId="55" applyNumberFormat="0" applyFill="0" applyAlignment="0" applyProtection="0"/>
    <xf numFmtId="0" fontId="42" fillId="0" borderId="33" applyNumberFormat="0" applyFont="0" applyFill="0" applyAlignment="0" applyProtection="0"/>
    <xf numFmtId="0" fontId="54" fillId="0" borderId="56" applyNumberFormat="0" applyFont="0" applyFill="0" applyAlignment="0" applyProtection="0">
      <alignment horizontal="centerContinuous"/>
    </xf>
    <xf numFmtId="0" fontId="26" fillId="0" borderId="55" applyNumberFormat="0" applyFont="0" applyFill="0" applyAlignment="0" applyProtection="0"/>
    <xf numFmtId="0" fontId="26" fillId="0" borderId="1" applyNumberFormat="0" applyFont="0" applyFill="0" applyAlignment="0" applyProtection="0"/>
    <xf numFmtId="0" fontId="26" fillId="0" borderId="57" applyNumberFormat="0" applyFont="0" applyFill="0" applyAlignment="0" applyProtection="0"/>
    <xf numFmtId="0" fontId="26" fillId="0" borderId="58" applyNumberFormat="0" applyFont="0" applyFill="0" applyAlignment="0" applyProtection="0"/>
    <xf numFmtId="0" fontId="26" fillId="0" borderId="58" applyNumberFormat="0" applyFont="0" applyFill="0" applyAlignment="0" applyProtection="0"/>
    <xf numFmtId="0" fontId="26" fillId="0" borderId="58" applyNumberFormat="0" applyFont="0" applyFill="0" applyAlignment="0" applyProtection="0"/>
    <xf numFmtId="203" fontId="27" fillId="0" borderId="0" applyFont="0" applyFill="0" applyBorder="0" applyAlignment="0" applyProtection="0"/>
    <xf numFmtId="0" fontId="31" fillId="0" borderId="0">
      <alignment horizontal="right"/>
    </xf>
    <xf numFmtId="0" fontId="33" fillId="0" borderId="0" applyFont="0" applyFill="0" applyBorder="0" applyAlignment="0" applyProtection="0"/>
    <xf numFmtId="204" fontId="31" fillId="0" borderId="0" applyFill="0" applyBorder="0" applyAlignment="0"/>
    <xf numFmtId="205" fontId="31" fillId="0" borderId="0" applyFill="0" applyBorder="0" applyAlignment="0"/>
    <xf numFmtId="167" fontId="31" fillId="0" borderId="0" applyFill="0" applyBorder="0" applyAlignment="0"/>
    <xf numFmtId="206" fontId="31" fillId="0" borderId="0" applyFill="0" applyBorder="0" applyAlignment="0"/>
    <xf numFmtId="167" fontId="27" fillId="0" borderId="0" applyFill="0" applyBorder="0" applyAlignment="0"/>
    <xf numFmtId="204" fontId="31" fillId="0" borderId="0" applyFill="0" applyBorder="0" applyAlignment="0"/>
    <xf numFmtId="206" fontId="27" fillId="0" borderId="0" applyFill="0" applyBorder="0" applyAlignment="0"/>
    <xf numFmtId="205" fontId="31" fillId="0" borderId="0" applyFill="0" applyBorder="0" applyAlignment="0"/>
    <xf numFmtId="0" fontId="55" fillId="60" borderId="52" applyNumberFormat="0" applyAlignment="0" applyProtection="0"/>
    <xf numFmtId="0" fontId="55" fillId="60" borderId="52" applyNumberFormat="0" applyAlignment="0" applyProtection="0"/>
    <xf numFmtId="0" fontId="55" fillId="60" borderId="52" applyNumberFormat="0" applyAlignment="0" applyProtection="0"/>
    <xf numFmtId="0" fontId="55" fillId="60" borderId="52" applyNumberFormat="0" applyAlignment="0" applyProtection="0"/>
    <xf numFmtId="0" fontId="55" fillId="60" borderId="52" applyNumberFormat="0" applyAlignment="0" applyProtection="0"/>
    <xf numFmtId="0" fontId="55" fillId="60" borderId="52" applyNumberFormat="0" applyAlignment="0" applyProtection="0"/>
    <xf numFmtId="0" fontId="56" fillId="8" borderId="46" applyNumberFormat="0" applyAlignment="0" applyProtection="0"/>
    <xf numFmtId="0" fontId="56" fillId="8" borderId="46" applyNumberFormat="0" applyAlignment="0" applyProtection="0"/>
    <xf numFmtId="0" fontId="55" fillId="60" borderId="52" applyNumberFormat="0" applyAlignment="0" applyProtection="0"/>
    <xf numFmtId="0" fontId="55" fillId="60" borderId="52" applyNumberFormat="0" applyAlignment="0" applyProtection="0"/>
    <xf numFmtId="0" fontId="55" fillId="60" borderId="52" applyNumberFormat="0" applyAlignment="0" applyProtection="0"/>
    <xf numFmtId="0" fontId="56" fillId="8" borderId="46" applyNumberFormat="0" applyAlignment="0" applyProtection="0"/>
    <xf numFmtId="0" fontId="55" fillId="60" borderId="52" applyNumberFormat="0" applyAlignment="0" applyProtection="0"/>
    <xf numFmtId="0" fontId="55" fillId="60" borderId="52" applyNumberFormat="0" applyAlignment="0" applyProtection="0"/>
    <xf numFmtId="0" fontId="56" fillId="8" borderId="46" applyNumberFormat="0" applyAlignment="0" applyProtection="0"/>
    <xf numFmtId="0" fontId="55" fillId="60" borderId="52" applyNumberFormat="0" applyAlignment="0" applyProtection="0"/>
    <xf numFmtId="0" fontId="55" fillId="60" borderId="52" applyNumberFormat="0" applyAlignment="0" applyProtection="0"/>
    <xf numFmtId="0" fontId="56" fillId="8" borderId="46" applyNumberFormat="0" applyAlignment="0" applyProtection="0"/>
    <xf numFmtId="0" fontId="55" fillId="60" borderId="52" applyNumberFormat="0" applyAlignment="0" applyProtection="0"/>
    <xf numFmtId="0" fontId="55" fillId="60" borderId="52" applyNumberFormat="0" applyAlignment="0" applyProtection="0"/>
    <xf numFmtId="0" fontId="56" fillId="8" borderId="46" applyNumberFormat="0" applyAlignment="0" applyProtection="0"/>
    <xf numFmtId="0" fontId="55" fillId="60" borderId="52" applyNumberFormat="0" applyAlignment="0" applyProtection="0"/>
    <xf numFmtId="0" fontId="55" fillId="60" borderId="52" applyNumberFormat="0" applyAlignment="0" applyProtection="0"/>
    <xf numFmtId="0" fontId="56" fillId="8" borderId="46" applyNumberFormat="0" applyAlignment="0" applyProtection="0"/>
    <xf numFmtId="0" fontId="55" fillId="60" borderId="52" applyNumberFormat="0" applyAlignment="0" applyProtection="0"/>
    <xf numFmtId="0" fontId="56" fillId="8" borderId="46" applyNumberFormat="0" applyAlignment="0" applyProtection="0"/>
    <xf numFmtId="0" fontId="18" fillId="8" borderId="46" applyNumberFormat="0" applyAlignment="0" applyProtection="0"/>
    <xf numFmtId="174" fontId="42" fillId="61" borderId="0" applyNumberFormat="0" applyFont="0" applyBorder="0" applyAlignment="0">
      <alignment horizontal="left"/>
    </xf>
    <xf numFmtId="207" fontId="27" fillId="0" borderId="0" applyFont="0" applyFill="0" applyBorder="0" applyProtection="0">
      <alignment horizontal="center" vertical="center"/>
    </xf>
    <xf numFmtId="0" fontId="57" fillId="62" borderId="59" applyNumberFormat="0" applyAlignment="0" applyProtection="0"/>
    <xf numFmtId="0" fontId="58" fillId="9" borderId="49" applyNumberFormat="0" applyAlignment="0" applyProtection="0"/>
    <xf numFmtId="0" fontId="58" fillId="9" borderId="49" applyNumberFormat="0" applyAlignment="0" applyProtection="0"/>
    <xf numFmtId="0" fontId="58" fillId="9" borderId="49" applyNumberFormat="0" applyAlignment="0" applyProtection="0"/>
    <xf numFmtId="0" fontId="58" fillId="9" borderId="49" applyNumberFormat="0" applyAlignment="0" applyProtection="0"/>
    <xf numFmtId="0" fontId="58" fillId="9" borderId="49" applyNumberFormat="0" applyAlignment="0" applyProtection="0"/>
    <xf numFmtId="0" fontId="58" fillId="9" borderId="49" applyNumberFormat="0" applyAlignment="0" applyProtection="0"/>
    <xf numFmtId="0" fontId="58" fillId="9" borderId="49" applyNumberFormat="0" applyAlignment="0" applyProtection="0"/>
    <xf numFmtId="0" fontId="20" fillId="9" borderId="49" applyNumberFormat="0" applyAlignment="0" applyProtection="0"/>
    <xf numFmtId="208" fontId="27" fillId="0" borderId="0" applyNumberFormat="0" applyFont="0" applyFill="0" applyAlignment="0" applyProtection="0"/>
    <xf numFmtId="0" fontId="53" fillId="0" borderId="55" applyNumberFormat="0" applyFill="0" applyProtection="0">
      <alignment horizontal="left" vertical="center"/>
    </xf>
    <xf numFmtId="0" fontId="59" fillId="0" borderId="0">
      <alignment horizontal="center" wrapText="1"/>
      <protection hidden="1"/>
    </xf>
    <xf numFmtId="0" fontId="60" fillId="0" borderId="0">
      <alignment horizontal="right"/>
    </xf>
    <xf numFmtId="165" fontId="34" fillId="0" borderId="0" applyBorder="0">
      <alignment horizontal="right"/>
    </xf>
    <xf numFmtId="165" fontId="34" fillId="0" borderId="33" applyAlignment="0">
      <alignment horizontal="right"/>
    </xf>
    <xf numFmtId="209" fontId="31" fillId="0" borderId="0"/>
    <xf numFmtId="209" fontId="31" fillId="0" borderId="0"/>
    <xf numFmtId="209" fontId="31" fillId="0" borderId="0"/>
    <xf numFmtId="209" fontId="31" fillId="0" borderId="0"/>
    <xf numFmtId="209" fontId="31" fillId="0" borderId="0"/>
    <xf numFmtId="209" fontId="31" fillId="0" borderId="0"/>
    <xf numFmtId="209" fontId="31" fillId="0" borderId="0"/>
    <xf numFmtId="209" fontId="31" fillId="0" borderId="0"/>
    <xf numFmtId="41" fontId="61" fillId="0" borderId="0" applyFont="0" applyBorder="0">
      <alignment horizontal="right"/>
    </xf>
    <xf numFmtId="204" fontId="31" fillId="0" borderId="0" applyFont="0" applyFill="0" applyBorder="0" applyAlignment="0" applyProtection="0"/>
    <xf numFmtId="210" fontId="27" fillId="0" borderId="0" applyFont="0"/>
    <xf numFmtId="0" fontId="62" fillId="0" borderId="0" applyFont="0" applyFill="0" applyBorder="0" applyProtection="0">
      <alignment horizontal="right"/>
    </xf>
    <xf numFmtId="0" fontId="62" fillId="0" borderId="0" applyFont="0" applyFill="0" applyBorder="0" applyProtection="0">
      <alignment horizontal="right"/>
    </xf>
    <xf numFmtId="173" fontId="27" fillId="0" borderId="0" applyFont="0" applyFill="0" applyBorder="0" applyAlignment="0" applyProtection="0">
      <alignment horizontal="right"/>
    </xf>
    <xf numFmtId="211" fontId="27" fillId="0" borderId="0" applyFont="0" applyFill="0" applyBorder="0" applyAlignment="0" applyProtection="0"/>
    <xf numFmtId="212" fontId="63" fillId="0" borderId="0" applyFont="0" applyFill="0" applyBorder="0" applyAlignment="0" applyProtection="0">
      <alignment horizontal="right"/>
    </xf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4" fontId="27" fillId="0" borderId="0" applyFont="0" applyFill="0" applyBorder="0" applyAlignment="0" applyProtection="0">
      <alignment horizontal="right"/>
    </xf>
    <xf numFmtId="164" fontId="27" fillId="0" borderId="0" applyFont="0" applyFill="0" applyBorder="0" applyAlignment="0" applyProtection="0">
      <alignment horizontal="right"/>
    </xf>
    <xf numFmtId="164" fontId="27" fillId="0" borderId="0" applyFont="0" applyFill="0" applyBorder="0" applyAlignment="0" applyProtection="0">
      <alignment horizontal="right"/>
    </xf>
    <xf numFmtId="164" fontId="27" fillId="0" borderId="0" applyFont="0" applyFill="0" applyBorder="0" applyAlignment="0" applyProtection="0">
      <alignment horizontal="right"/>
    </xf>
    <xf numFmtId="43" fontId="27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5" fillId="0" borderId="0" applyFont="0" applyFill="0" applyBorder="0" applyAlignment="0" applyProtection="0"/>
    <xf numFmtId="164" fontId="27" fillId="0" borderId="0" applyFont="0" applyFill="0" applyBorder="0" applyAlignment="0" applyProtection="0">
      <alignment horizontal="right"/>
    </xf>
    <xf numFmtId="164" fontId="27" fillId="0" borderId="0" applyFont="0" applyFill="0" applyBorder="0" applyAlignment="0" applyProtection="0">
      <alignment horizontal="right"/>
    </xf>
    <xf numFmtId="164" fontId="27" fillId="0" borderId="0" applyFont="0" applyFill="0" applyBorder="0" applyAlignment="0" applyProtection="0">
      <alignment horizontal="right"/>
    </xf>
    <xf numFmtId="164" fontId="27" fillId="0" borderId="0" applyFont="0" applyFill="0" applyBorder="0" applyAlignment="0" applyProtection="0">
      <alignment horizontal="right"/>
    </xf>
    <xf numFmtId="43" fontId="59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13" fontId="6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70" fillId="0" borderId="0" applyFont="0" applyFill="0" applyBorder="0" applyAlignment="0" applyProtection="0"/>
    <xf numFmtId="174" fontId="71" fillId="0" borderId="0"/>
    <xf numFmtId="0" fontId="72" fillId="0" borderId="0"/>
    <xf numFmtId="0" fontId="73" fillId="63" borderId="0">
      <alignment horizontal="center" vertical="center" wrapText="1"/>
    </xf>
    <xf numFmtId="214" fontId="27" fillId="0" borderId="0" applyFill="0" applyBorder="0">
      <alignment horizontal="right"/>
      <protection locked="0"/>
    </xf>
    <xf numFmtId="215" fontId="74" fillId="0" borderId="60" applyFont="0" applyFill="0" applyBorder="0" applyAlignment="0" applyProtection="0"/>
    <xf numFmtId="205" fontId="31" fillId="0" borderId="0" applyFont="0" applyFill="0" applyBorder="0" applyAlignment="0" applyProtection="0"/>
    <xf numFmtId="216" fontId="75" fillId="0" borderId="0">
      <alignment horizontal="right"/>
    </xf>
    <xf numFmtId="8" fontId="76" fillId="0" borderId="61">
      <protection locked="0"/>
    </xf>
    <xf numFmtId="8" fontId="76" fillId="0" borderId="61">
      <protection locked="0"/>
    </xf>
    <xf numFmtId="8" fontId="76" fillId="0" borderId="61">
      <protection locked="0"/>
    </xf>
    <xf numFmtId="0" fontId="62" fillId="0" borderId="0" applyFont="0" applyFill="0" applyBorder="0" applyProtection="0">
      <alignment horizontal="right"/>
    </xf>
    <xf numFmtId="184" fontId="27" fillId="0" borderId="0" applyFont="0" applyFill="0" applyBorder="0" applyAlignment="0" applyProtection="0">
      <alignment horizontal="right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2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77" fillId="0" borderId="0" applyFont="0" applyFill="0" applyBorder="0" applyAlignment="0" applyProtection="0"/>
    <xf numFmtId="44" fontId="66" fillId="0" borderId="0" applyFont="0" applyFill="0" applyBorder="0" applyAlignment="0" applyProtection="0"/>
    <xf numFmtId="171" fontId="46" fillId="0" borderId="0" applyFont="0" applyFill="0" applyBorder="0" applyAlignment="0" applyProtection="0"/>
    <xf numFmtId="44" fontId="6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217" fontId="27" fillId="0" borderId="0" applyFont="0" applyFill="0" applyBorder="0" applyAlignment="0" applyProtection="0">
      <alignment horizontal="right"/>
    </xf>
    <xf numFmtId="217" fontId="27" fillId="0" borderId="0" applyFont="0" applyFill="0" applyBorder="0" applyAlignment="0" applyProtection="0">
      <alignment horizontal="right"/>
    </xf>
    <xf numFmtId="217" fontId="27" fillId="0" borderId="0" applyFont="0" applyFill="0" applyBorder="0" applyAlignment="0" applyProtection="0">
      <alignment horizontal="right"/>
    </xf>
    <xf numFmtId="217" fontId="27" fillId="0" borderId="0" applyFont="0" applyFill="0" applyBorder="0" applyAlignment="0" applyProtection="0">
      <alignment horizontal="right"/>
    </xf>
    <xf numFmtId="171" fontId="27" fillId="0" borderId="0" applyFont="0" applyFill="0" applyBorder="0" applyAlignment="0" applyProtection="0"/>
    <xf numFmtId="44" fontId="77" fillId="0" borderId="0" applyFont="0" applyFill="0" applyBorder="0" applyAlignment="0" applyProtection="0"/>
    <xf numFmtId="44" fontId="77" fillId="0" borderId="0" applyFont="0" applyFill="0" applyBorder="0" applyAlignment="0" applyProtection="0"/>
    <xf numFmtId="217" fontId="27" fillId="0" borderId="0" applyFont="0" applyFill="0" applyBorder="0" applyAlignment="0" applyProtection="0">
      <alignment horizontal="right"/>
    </xf>
    <xf numFmtId="217" fontId="27" fillId="0" borderId="0" applyFont="0" applyFill="0" applyBorder="0" applyAlignment="0" applyProtection="0">
      <alignment horizontal="right"/>
    </xf>
    <xf numFmtId="217" fontId="27" fillId="0" borderId="0" applyFont="0" applyFill="0" applyBorder="0" applyAlignment="0" applyProtection="0">
      <alignment horizontal="right"/>
    </xf>
    <xf numFmtId="217" fontId="27" fillId="0" borderId="0" applyFont="0" applyFill="0" applyBorder="0" applyAlignment="0" applyProtection="0">
      <alignment horizontal="right"/>
    </xf>
    <xf numFmtId="44" fontId="77" fillId="0" borderId="0" applyFont="0" applyFill="0" applyBorder="0" applyAlignment="0" applyProtection="0"/>
    <xf numFmtId="44" fontId="77" fillId="0" borderId="0" applyFont="0" applyFill="0" applyBorder="0" applyAlignment="0" applyProtection="0"/>
    <xf numFmtId="44" fontId="77" fillId="0" borderId="0" applyFont="0" applyFill="0" applyBorder="0" applyAlignment="0" applyProtection="0"/>
    <xf numFmtId="44" fontId="77" fillId="0" borderId="0" applyFont="0" applyFill="0" applyBorder="0" applyAlignment="0" applyProtection="0"/>
    <xf numFmtId="44" fontId="77" fillId="0" borderId="0" applyFont="0" applyFill="0" applyBorder="0" applyAlignment="0" applyProtection="0"/>
    <xf numFmtId="44" fontId="27" fillId="0" borderId="0" applyFont="0" applyFill="0" applyBorder="0" applyAlignment="0" applyProtection="0"/>
    <xf numFmtId="218" fontId="7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6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7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7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6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9" fontId="31" fillId="0" borderId="0" applyFont="0" applyFill="0" applyBorder="0" applyProtection="0">
      <alignment horizontal="right"/>
    </xf>
    <xf numFmtId="220" fontId="41" fillId="0" borderId="0" applyFont="0" applyFill="0" applyBorder="0" applyAlignment="0" applyProtection="0">
      <alignment vertical="center"/>
    </xf>
    <xf numFmtId="221" fontId="41" fillId="0" borderId="0" applyFont="0" applyFill="0" applyBorder="0" applyAlignment="0" applyProtection="0">
      <alignment vertical="center"/>
    </xf>
    <xf numFmtId="0" fontId="59" fillId="0" borderId="0" applyFont="0" applyFill="0" applyBorder="0" applyAlignment="0">
      <protection locked="0"/>
    </xf>
    <xf numFmtId="0" fontId="33" fillId="0" borderId="0" applyFont="0" applyFill="0" applyBorder="0" applyAlignment="0" applyProtection="0"/>
    <xf numFmtId="222" fontId="79" fillId="0" borderId="62" applyNumberFormat="0" applyFill="0">
      <alignment horizontal="right"/>
    </xf>
    <xf numFmtId="222" fontId="79" fillId="0" borderId="62" applyNumberFormat="0" applyFill="0">
      <alignment horizontal="right"/>
    </xf>
    <xf numFmtId="1" fontId="80" fillId="0" borderId="0"/>
    <xf numFmtId="223" fontId="42" fillId="0" borderId="0" applyFont="0" applyFill="0" applyBorder="0" applyProtection="0">
      <alignment horizontal="right"/>
    </xf>
    <xf numFmtId="224" fontId="74" fillId="0" borderId="0" applyFont="0" applyFill="0" applyBorder="0" applyAlignment="0" applyProtection="0"/>
    <xf numFmtId="224" fontId="74" fillId="0" borderId="0" applyFont="0" applyFill="0" applyBorder="0" applyAlignment="0" applyProtection="0"/>
    <xf numFmtId="225" fontId="25" fillId="59" borderId="13" applyFont="0" applyFill="0" applyBorder="0" applyAlignment="0" applyProtection="0"/>
    <xf numFmtId="226" fontId="34" fillId="0" borderId="55" applyFont="0" applyFill="0" applyBorder="0" applyAlignment="0" applyProtection="0"/>
    <xf numFmtId="175" fontId="27" fillId="0" borderId="0" applyFont="0" applyFill="0" applyBorder="0" applyAlignment="0" applyProtection="0"/>
    <xf numFmtId="227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14" fontId="77" fillId="0" borderId="0" applyFill="0" applyBorder="0" applyAlignment="0"/>
    <xf numFmtId="0" fontId="27" fillId="0" borderId="0">
      <alignment horizontal="left" vertical="top"/>
    </xf>
    <xf numFmtId="42" fontId="81" fillId="0" borderId="0"/>
    <xf numFmtId="0" fontId="74" fillId="0" borderId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82" fillId="0" borderId="0">
      <protection locked="0"/>
    </xf>
    <xf numFmtId="0" fontId="27" fillId="0" borderId="0"/>
    <xf numFmtId="42" fontId="31" fillId="0" borderId="0"/>
    <xf numFmtId="165" fontId="27" fillId="0" borderId="63" applyNumberFormat="0" applyFont="0" applyFill="0" applyAlignment="0" applyProtection="0"/>
    <xf numFmtId="165" fontId="27" fillId="0" borderId="63" applyNumberFormat="0" applyFont="0" applyFill="0" applyAlignment="0" applyProtection="0"/>
    <xf numFmtId="165" fontId="27" fillId="0" borderId="63" applyNumberFormat="0" applyFont="0" applyFill="0" applyAlignment="0" applyProtection="0"/>
    <xf numFmtId="42" fontId="83" fillId="0" borderId="0" applyFill="0" applyBorder="0" applyAlignment="0" applyProtection="0"/>
    <xf numFmtId="1" fontId="42" fillId="0" borderId="0"/>
    <xf numFmtId="228" fontId="84" fillId="0" borderId="0">
      <protection locked="0"/>
    </xf>
    <xf numFmtId="228" fontId="84" fillId="0" borderId="0">
      <protection locked="0"/>
    </xf>
    <xf numFmtId="204" fontId="31" fillId="0" borderId="0" applyFill="0" applyBorder="0" applyAlignment="0"/>
    <xf numFmtId="205" fontId="31" fillId="0" borderId="0" applyFill="0" applyBorder="0" applyAlignment="0"/>
    <xf numFmtId="204" fontId="31" fillId="0" borderId="0" applyFill="0" applyBorder="0" applyAlignment="0"/>
    <xf numFmtId="206" fontId="27" fillId="0" borderId="0" applyFill="0" applyBorder="0" applyAlignment="0"/>
    <xf numFmtId="205" fontId="31" fillId="0" borderId="0" applyFill="0" applyBorder="0" applyAlignment="0"/>
    <xf numFmtId="229" fontId="30" fillId="0" borderId="0" applyFon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230" fontId="59" fillId="64" borderId="1">
      <alignment horizontal="left"/>
    </xf>
    <xf numFmtId="1" fontId="87" fillId="65" borderId="21" applyNumberFormat="0" applyBorder="0" applyAlignment="0">
      <alignment horizontal="centerContinuous" vertical="center"/>
      <protection locked="0"/>
    </xf>
    <xf numFmtId="1" fontId="87" fillId="65" borderId="21" applyNumberFormat="0" applyBorder="0" applyAlignment="0">
      <alignment horizontal="centerContinuous" vertical="center"/>
      <protection locked="0"/>
    </xf>
    <xf numFmtId="1" fontId="87" fillId="65" borderId="21" applyNumberFormat="0" applyBorder="0" applyAlignment="0">
      <alignment horizontal="centerContinuous" vertical="center"/>
      <protection locked="0"/>
    </xf>
    <xf numFmtId="231" fontId="27" fillId="0" borderId="0">
      <protection locked="0"/>
    </xf>
    <xf numFmtId="208" fontId="27" fillId="0" borderId="0">
      <protection locked="0"/>
    </xf>
    <xf numFmtId="2" fontId="70" fillId="0" borderId="0" applyFont="0" applyFill="0" applyBorder="0" applyAlignment="0" applyProtection="0"/>
    <xf numFmtId="0" fontId="88" fillId="0" borderId="0" applyFill="0" applyBorder="0" applyProtection="0">
      <alignment horizontal="left"/>
    </xf>
    <xf numFmtId="0" fontId="89" fillId="40" borderId="0" applyNumberFormat="0" applyBorder="0" applyAlignment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13" fillId="4" borderId="0" applyNumberFormat="0" applyBorder="0" applyAlignment="0" applyProtection="0"/>
    <xf numFmtId="38" fontId="74" fillId="66" borderId="0" applyNumberFormat="0" applyBorder="0" applyAlignment="0" applyProtection="0"/>
    <xf numFmtId="0" fontId="91" fillId="0" borderId="0" applyNumberFormat="0">
      <alignment horizontal="right"/>
    </xf>
    <xf numFmtId="0" fontId="27" fillId="0" borderId="0"/>
    <xf numFmtId="0" fontId="27" fillId="0" borderId="0"/>
    <xf numFmtId="0" fontId="27" fillId="0" borderId="0"/>
    <xf numFmtId="0" fontId="27" fillId="0" borderId="0"/>
    <xf numFmtId="232" fontId="27" fillId="67" borderId="40" applyNumberFormat="0" applyFont="0" applyBorder="0" applyAlignment="0" applyProtection="0"/>
    <xf numFmtId="179" fontId="27" fillId="0" borderId="0" applyFont="0" applyFill="0" applyBorder="0" applyAlignment="0" applyProtection="0">
      <alignment horizontal="right"/>
    </xf>
    <xf numFmtId="174" fontId="92" fillId="67" borderId="0" applyNumberFormat="0" applyFont="0" applyAlignment="0"/>
    <xf numFmtId="0" fontId="93" fillId="0" borderId="0" applyProtection="0">
      <alignment horizontal="right"/>
    </xf>
    <xf numFmtId="0" fontId="94" fillId="0" borderId="64" applyNumberFormat="0" applyAlignment="0" applyProtection="0">
      <alignment horizontal="left" vertical="center"/>
    </xf>
    <xf numFmtId="0" fontId="94" fillId="0" borderId="41">
      <alignment horizontal="left" vertical="center"/>
    </xf>
    <xf numFmtId="0" fontId="94" fillId="0" borderId="41">
      <alignment horizontal="left" vertical="center"/>
    </xf>
    <xf numFmtId="49" fontId="95" fillId="0" borderId="0">
      <alignment horizontal="centerContinuous"/>
    </xf>
    <xf numFmtId="0" fontId="96" fillId="0" borderId="65" applyNumberFormat="0" applyFill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10" fillId="0" borderId="43" applyNumberFormat="0" applyFill="0" applyAlignment="0" applyProtection="0"/>
    <xf numFmtId="0" fontId="97" fillId="0" borderId="0" applyNumberFormat="0" applyFill="0" applyBorder="0" applyAlignment="0" applyProtection="0"/>
    <xf numFmtId="0" fontId="98" fillId="0" borderId="66" applyNumberFormat="0" applyFill="0" applyAlignment="0" applyProtection="0"/>
    <xf numFmtId="0" fontId="99" fillId="0" borderId="0" applyProtection="0">
      <alignment horizontal="left"/>
    </xf>
    <xf numFmtId="0" fontId="99" fillId="0" borderId="0" applyProtection="0">
      <alignment horizontal="left"/>
    </xf>
    <xf numFmtId="0" fontId="99" fillId="0" borderId="0" applyProtection="0">
      <alignment horizontal="left"/>
    </xf>
    <xf numFmtId="0" fontId="99" fillId="0" borderId="0" applyProtection="0">
      <alignment horizontal="left"/>
    </xf>
    <xf numFmtId="0" fontId="11" fillId="0" borderId="44" applyNumberFormat="0" applyFill="0" applyAlignment="0" applyProtection="0"/>
    <xf numFmtId="0" fontId="99" fillId="0" borderId="0" applyProtection="0">
      <alignment horizontal="left"/>
    </xf>
    <xf numFmtId="0" fontId="100" fillId="0" borderId="67" applyNumberFormat="0" applyFill="0" applyAlignment="0" applyProtection="0"/>
    <xf numFmtId="0" fontId="101" fillId="0" borderId="0" applyProtection="0">
      <alignment horizontal="left"/>
    </xf>
    <xf numFmtId="0" fontId="101" fillId="0" borderId="0" applyProtection="0">
      <alignment horizontal="left"/>
    </xf>
    <xf numFmtId="0" fontId="101" fillId="0" borderId="0" applyProtection="0">
      <alignment horizontal="left"/>
    </xf>
    <xf numFmtId="0" fontId="101" fillId="0" borderId="0" applyProtection="0">
      <alignment horizontal="left"/>
    </xf>
    <xf numFmtId="0" fontId="102" fillId="0" borderId="45" applyNumberFormat="0" applyFill="0" applyAlignment="0" applyProtection="0"/>
    <xf numFmtId="0" fontId="12" fillId="0" borderId="45" applyNumberFormat="0" applyFill="0" applyAlignment="0" applyProtection="0"/>
    <xf numFmtId="0" fontId="101" fillId="0" borderId="0" applyProtection="0">
      <alignment horizontal="left"/>
    </xf>
    <xf numFmtId="0" fontId="100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3" fillId="0" borderId="0"/>
    <xf numFmtId="0" fontId="47" fillId="0" borderId="0"/>
    <xf numFmtId="233" fontId="40" fillId="0" borderId="0">
      <alignment horizontal="centerContinuous"/>
    </xf>
    <xf numFmtId="0" fontId="104" fillId="0" borderId="68" applyNumberFormat="0" applyFill="0" applyBorder="0" applyAlignment="0" applyProtection="0">
      <alignment horizontal="left"/>
    </xf>
    <xf numFmtId="233" fontId="40" fillId="0" borderId="69">
      <alignment horizontal="center"/>
    </xf>
    <xf numFmtId="0" fontId="27" fillId="0" borderId="0" applyNumberFormat="0" applyFill="0" applyBorder="0" applyProtection="0">
      <alignment wrapText="1"/>
    </xf>
    <xf numFmtId="0" fontId="27" fillId="0" borderId="0" applyNumberFormat="0" applyFill="0" applyBorder="0" applyProtection="0">
      <alignment horizontal="justify" vertical="top" wrapText="1"/>
    </xf>
    <xf numFmtId="0" fontId="105" fillId="0" borderId="70">
      <alignment horizontal="left" vertical="center"/>
    </xf>
    <xf numFmtId="0" fontId="105" fillId="68" borderId="0">
      <alignment horizontal="centerContinuous" wrapText="1"/>
    </xf>
    <xf numFmtId="0" fontId="106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>
      <alignment vertical="top"/>
      <protection locked="0"/>
    </xf>
    <xf numFmtId="0" fontId="108" fillId="0" borderId="0" applyNumberFormat="0" applyFill="0" applyBorder="0" applyAlignment="0" applyProtection="0">
      <alignment vertical="top"/>
      <protection locked="0"/>
    </xf>
    <xf numFmtId="0" fontId="109" fillId="0" borderId="0" applyNumberFormat="0" applyFill="0" applyBorder="0" applyAlignment="0" applyProtection="0"/>
    <xf numFmtId="0" fontId="106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/>
    <xf numFmtId="0" fontId="106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108" fillId="0" borderId="0" applyNumberFormat="0" applyFill="0" applyBorder="0" applyAlignment="0" applyProtection="0">
      <alignment vertical="top"/>
      <protection locked="0"/>
    </xf>
    <xf numFmtId="234" fontId="10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27" fillId="0" borderId="0">
      <alignment horizontal="right"/>
    </xf>
    <xf numFmtId="10" fontId="74" fillId="59" borderId="40" applyNumberFormat="0" applyBorder="0" applyAlignment="0" applyProtection="0"/>
    <xf numFmtId="0" fontId="112" fillId="43" borderId="52" applyNumberFormat="0" applyAlignment="0" applyProtection="0"/>
    <xf numFmtId="0" fontId="112" fillId="43" borderId="52" applyNumberFormat="0" applyAlignment="0" applyProtection="0"/>
    <xf numFmtId="0" fontId="112" fillId="43" borderId="52" applyNumberFormat="0" applyAlignment="0" applyProtection="0"/>
    <xf numFmtId="0" fontId="112" fillId="43" borderId="52" applyNumberFormat="0" applyAlignment="0" applyProtection="0"/>
    <xf numFmtId="0" fontId="112" fillId="43" borderId="52" applyNumberFormat="0" applyAlignment="0" applyProtection="0"/>
    <xf numFmtId="0" fontId="113" fillId="7" borderId="46" applyNumberFormat="0" applyAlignment="0" applyProtection="0"/>
    <xf numFmtId="0" fontId="113" fillId="7" borderId="46" applyNumberFormat="0" applyAlignment="0" applyProtection="0"/>
    <xf numFmtId="0" fontId="112" fillId="43" borderId="52" applyNumberFormat="0" applyAlignment="0" applyProtection="0"/>
    <xf numFmtId="0" fontId="112" fillId="43" borderId="52" applyNumberFormat="0" applyAlignment="0" applyProtection="0"/>
    <xf numFmtId="0" fontId="112" fillId="43" borderId="52" applyNumberFormat="0" applyAlignment="0" applyProtection="0"/>
    <xf numFmtId="0" fontId="113" fillId="7" borderId="46" applyNumberFormat="0" applyAlignment="0" applyProtection="0"/>
    <xf numFmtId="0" fontId="112" fillId="43" borderId="52" applyNumberFormat="0" applyAlignment="0" applyProtection="0"/>
    <xf numFmtId="0" fontId="112" fillId="43" borderId="52" applyNumberFormat="0" applyAlignment="0" applyProtection="0"/>
    <xf numFmtId="0" fontId="113" fillId="7" borderId="46" applyNumberFormat="0" applyAlignment="0" applyProtection="0"/>
    <xf numFmtId="0" fontId="112" fillId="43" borderId="52" applyNumberFormat="0" applyAlignment="0" applyProtection="0"/>
    <xf numFmtId="0" fontId="112" fillId="43" borderId="52" applyNumberFormat="0" applyAlignment="0" applyProtection="0"/>
    <xf numFmtId="0" fontId="113" fillId="7" borderId="46" applyNumberFormat="0" applyAlignment="0" applyProtection="0"/>
    <xf numFmtId="0" fontId="112" fillId="43" borderId="52" applyNumberFormat="0" applyAlignment="0" applyProtection="0"/>
    <xf numFmtId="0" fontId="112" fillId="43" borderId="52" applyNumberFormat="0" applyAlignment="0" applyProtection="0"/>
    <xf numFmtId="0" fontId="113" fillId="7" borderId="46" applyNumberFormat="0" applyAlignment="0" applyProtection="0"/>
    <xf numFmtId="0" fontId="112" fillId="43" borderId="52" applyNumberFormat="0" applyAlignment="0" applyProtection="0"/>
    <xf numFmtId="0" fontId="112" fillId="43" borderId="52" applyNumberFormat="0" applyAlignment="0" applyProtection="0"/>
    <xf numFmtId="0" fontId="113" fillId="7" borderId="46" applyNumberFormat="0" applyAlignment="0" applyProtection="0"/>
    <xf numFmtId="0" fontId="112" fillId="43" borderId="52" applyNumberFormat="0" applyAlignment="0" applyProtection="0"/>
    <xf numFmtId="0" fontId="113" fillId="7" borderId="46" applyNumberFormat="0" applyAlignment="0" applyProtection="0"/>
    <xf numFmtId="0" fontId="112" fillId="43" borderId="52" applyNumberFormat="0" applyAlignment="0" applyProtection="0"/>
    <xf numFmtId="0" fontId="16" fillId="7" borderId="46" applyNumberFormat="0" applyAlignment="0" applyProtection="0"/>
    <xf numFmtId="235" fontId="59" fillId="0" borderId="0" applyNumberFormat="0" applyFill="0" applyBorder="0" applyAlignment="0" applyProtection="0"/>
    <xf numFmtId="0" fontId="27" fillId="0" borderId="0" applyNumberFormat="0" applyFill="0" applyBorder="0" applyAlignment="0">
      <protection locked="0"/>
    </xf>
    <xf numFmtId="0" fontId="114" fillId="59" borderId="0" applyNumberFormat="0" applyFont="0" applyBorder="0" applyAlignment="0">
      <alignment horizontal="right"/>
      <protection locked="0"/>
    </xf>
    <xf numFmtId="0" fontId="115" fillId="69" borderId="0" applyNumberFormat="0" applyFont="0" applyBorder="0" applyAlignment="0">
      <alignment horizontal="right" vertical="top"/>
      <protection locked="0"/>
    </xf>
    <xf numFmtId="236" fontId="27" fillId="59" borderId="71" applyNumberFormat="0" applyFont="0" applyBorder="0" applyAlignment="0">
      <alignment horizontal="right" vertical="center"/>
      <protection locked="0"/>
    </xf>
    <xf numFmtId="0" fontId="115" fillId="69" borderId="0" applyNumberFormat="0" applyFont="0" applyBorder="0" applyAlignment="0">
      <alignment horizontal="right" vertical="top"/>
      <protection locked="0"/>
    </xf>
    <xf numFmtId="0" fontId="59" fillId="0" borderId="0" applyFill="0" applyBorder="0">
      <alignment horizontal="right"/>
      <protection locked="0"/>
    </xf>
    <xf numFmtId="237" fontId="116" fillId="0" borderId="72" applyFont="0" applyFill="0" applyBorder="0" applyAlignment="0" applyProtection="0"/>
    <xf numFmtId="238" fontId="27" fillId="0" borderId="0" applyFill="0" applyBorder="0">
      <alignment horizontal="right"/>
      <protection locked="0"/>
    </xf>
    <xf numFmtId="0" fontId="117" fillId="0" borderId="0" applyFill="0" applyBorder="0"/>
    <xf numFmtId="0" fontId="118" fillId="70" borderId="73">
      <alignment horizontal="left" vertical="center" wrapText="1"/>
    </xf>
    <xf numFmtId="0" fontId="118" fillId="70" borderId="73">
      <alignment horizontal="left" vertical="center" wrapText="1"/>
    </xf>
    <xf numFmtId="0" fontId="118" fillId="70" borderId="73">
      <alignment horizontal="left" vertical="center" wrapText="1"/>
    </xf>
    <xf numFmtId="0" fontId="33" fillId="0" borderId="0" applyNumberFormat="0" applyFill="0" applyBorder="0" applyProtection="0">
      <alignment horizontal="left" vertical="center"/>
    </xf>
    <xf numFmtId="0" fontId="119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31" fillId="71" borderId="0" applyNumberFormat="0" applyFont="0" applyBorder="0" applyProtection="0"/>
    <xf numFmtId="2" fontId="120" fillId="0" borderId="55"/>
    <xf numFmtId="204" fontId="31" fillId="0" borderId="0" applyFill="0" applyBorder="0" applyAlignment="0"/>
    <xf numFmtId="205" fontId="31" fillId="0" borderId="0" applyFill="0" applyBorder="0" applyAlignment="0"/>
    <xf numFmtId="204" fontId="31" fillId="0" borderId="0" applyFill="0" applyBorder="0" applyAlignment="0"/>
    <xf numFmtId="206" fontId="27" fillId="0" borderId="0" applyFill="0" applyBorder="0" applyAlignment="0"/>
    <xf numFmtId="205" fontId="31" fillId="0" borderId="0" applyFill="0" applyBorder="0" applyAlignment="0"/>
    <xf numFmtId="0" fontId="121" fillId="0" borderId="74" applyNumberFormat="0" applyFill="0" applyAlignment="0" applyProtection="0"/>
    <xf numFmtId="0" fontId="122" fillId="0" borderId="48" applyNumberFormat="0" applyFill="0" applyAlignment="0" applyProtection="0"/>
    <xf numFmtId="0" fontId="122" fillId="0" borderId="48" applyNumberFormat="0" applyFill="0" applyAlignment="0" applyProtection="0"/>
    <xf numFmtId="0" fontId="122" fillId="0" borderId="48" applyNumberFormat="0" applyFill="0" applyAlignment="0" applyProtection="0"/>
    <xf numFmtId="0" fontId="122" fillId="0" borderId="48" applyNumberFormat="0" applyFill="0" applyAlignment="0" applyProtection="0"/>
    <xf numFmtId="0" fontId="122" fillId="0" borderId="48" applyNumberFormat="0" applyFill="0" applyAlignment="0" applyProtection="0"/>
    <xf numFmtId="0" fontId="122" fillId="0" borderId="48" applyNumberFormat="0" applyFill="0" applyAlignment="0" applyProtection="0"/>
    <xf numFmtId="0" fontId="122" fillId="0" borderId="48" applyNumberFormat="0" applyFill="0" applyAlignment="0" applyProtection="0"/>
    <xf numFmtId="0" fontId="19" fillId="0" borderId="48" applyNumberFormat="0" applyFill="0" applyAlignment="0" applyProtection="0"/>
    <xf numFmtId="14" fontId="34" fillId="0" borderId="55" applyFont="0" applyFill="0" applyBorder="0" applyAlignment="0" applyProtection="0"/>
    <xf numFmtId="3" fontId="27" fillId="0" borderId="0"/>
    <xf numFmtId="1" fontId="123" fillId="0" borderId="0"/>
    <xf numFmtId="239" fontId="124" fillId="72" borderId="0" applyBorder="0" applyAlignment="0">
      <alignment horizontal="right"/>
    </xf>
    <xf numFmtId="41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240" fontId="27" fillId="0" borderId="0" applyFont="0" applyFill="0" applyBorder="0" applyAlignment="0" applyProtection="0"/>
    <xf numFmtId="241" fontId="1" fillId="0" borderId="0" applyFont="0" applyFill="0" applyBorder="0" applyAlignment="0" applyProtection="0"/>
    <xf numFmtId="242" fontId="27" fillId="0" borderId="0" applyFont="0" applyFill="0" applyBorder="0" applyAlignment="0" applyProtection="0"/>
    <xf numFmtId="14" fontId="26" fillId="0" borderId="0" applyFont="0" applyFill="0" applyBorder="0" applyAlignment="0" applyProtection="0"/>
    <xf numFmtId="3" fontId="33" fillId="0" borderId="0"/>
    <xf numFmtId="3" fontId="33" fillId="0" borderId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243" fontId="27" fillId="0" borderId="0" applyFont="0" applyFill="0" applyBorder="0" applyAlignment="0" applyProtection="0"/>
    <xf numFmtId="244" fontId="1" fillId="0" borderId="0" applyFont="0" applyFill="0" applyBorder="0" applyAlignment="0" applyProtection="0"/>
    <xf numFmtId="245" fontId="27" fillId="0" borderId="0" applyFont="0" applyFill="0" applyBorder="0" applyAlignment="0" applyProtection="0"/>
    <xf numFmtId="246" fontId="27" fillId="0" borderId="0">
      <protection locked="0"/>
    </xf>
    <xf numFmtId="226" fontId="74" fillId="59" borderId="0">
      <alignment horizontal="center"/>
    </xf>
    <xf numFmtId="247" fontId="63" fillId="0" borderId="0" applyFont="0" applyFill="0" applyBorder="0" applyProtection="0">
      <alignment horizontal="right"/>
    </xf>
    <xf numFmtId="248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62" fillId="0" borderId="0" applyFont="0" applyFill="0" applyBorder="0" applyProtection="0">
      <alignment horizontal="right"/>
    </xf>
    <xf numFmtId="0" fontId="62" fillId="0" borderId="0" applyFont="0" applyFill="0" applyBorder="0" applyProtection="0">
      <alignment horizontal="right"/>
    </xf>
    <xf numFmtId="0" fontId="62" fillId="0" borderId="0" applyFont="0" applyFill="0" applyBorder="0" applyProtection="0">
      <alignment horizontal="right"/>
    </xf>
    <xf numFmtId="0" fontId="27" fillId="0" borderId="0" applyFont="0" applyFill="0" applyBorder="0" applyProtection="0">
      <alignment horizontal="right"/>
    </xf>
    <xf numFmtId="165" fontId="27" fillId="0" borderId="0" applyFont="0" applyFill="0" applyBorder="0" applyProtection="0">
      <alignment horizontal="right"/>
    </xf>
    <xf numFmtId="0" fontId="27" fillId="0" borderId="75" applyBorder="0" applyAlignment="0" applyProtection="0">
      <alignment horizontal="center"/>
    </xf>
    <xf numFmtId="0" fontId="125" fillId="69" borderId="0" applyNumberFormat="0" applyBorder="0" applyAlignment="0" applyProtection="0"/>
    <xf numFmtId="0" fontId="126" fillId="6" borderId="0" applyNumberFormat="0" applyBorder="0" applyAlignment="0" applyProtection="0"/>
    <xf numFmtId="0" fontId="126" fillId="6" borderId="0" applyNumberFormat="0" applyBorder="0" applyAlignment="0" applyProtection="0"/>
    <xf numFmtId="0" fontId="126" fillId="6" borderId="0" applyNumberFormat="0" applyBorder="0" applyAlignment="0" applyProtection="0"/>
    <xf numFmtId="0" fontId="126" fillId="6" borderId="0" applyNumberFormat="0" applyBorder="0" applyAlignment="0" applyProtection="0"/>
    <xf numFmtId="0" fontId="126" fillId="6" borderId="0" applyNumberFormat="0" applyBorder="0" applyAlignment="0" applyProtection="0"/>
    <xf numFmtId="0" fontId="126" fillId="6" borderId="0" applyNumberFormat="0" applyBorder="0" applyAlignment="0" applyProtection="0"/>
    <xf numFmtId="0" fontId="126" fillId="6" borderId="0" applyNumberFormat="0" applyBorder="0" applyAlignment="0" applyProtection="0"/>
    <xf numFmtId="0" fontId="24" fillId="6" borderId="0" applyNumberFormat="0" applyBorder="0" applyAlignment="0" applyProtection="0"/>
    <xf numFmtId="0" fontId="52" fillId="0" borderId="0"/>
    <xf numFmtId="236" fontId="41" fillId="0" borderId="0" applyNumberFormat="0" applyFont="0" applyFill="0" applyBorder="0" applyAlignment="0" applyProtection="0">
      <alignment vertical="center"/>
    </xf>
    <xf numFmtId="37" fontId="127" fillId="0" borderId="0"/>
    <xf numFmtId="0" fontId="128" fillId="0" borderId="0"/>
    <xf numFmtId="0" fontId="75" fillId="73" borderId="0" applyNumberFormat="0" applyBorder="0" applyAlignment="0">
      <alignment horizontal="right"/>
      <protection hidden="1"/>
    </xf>
    <xf numFmtId="236" fontId="129" fillId="0" borderId="0" applyNumberFormat="0" applyFill="0" applyBorder="0" applyAlignment="0" applyProtection="0">
      <alignment vertical="center"/>
    </xf>
    <xf numFmtId="1" fontId="33" fillId="0" borderId="0"/>
    <xf numFmtId="249" fontId="74" fillId="0" borderId="0" applyFont="0" applyFill="0" applyBorder="0" applyAlignment="0" applyProtection="0">
      <alignment horizontal="right"/>
    </xf>
    <xf numFmtId="250" fontId="130" fillId="0" borderId="0"/>
    <xf numFmtId="37" fontId="25" fillId="74" borderId="0" applyFont="0" applyFill="0" applyBorder="0" applyAlignment="0" applyProtection="0"/>
    <xf numFmtId="228" fontId="27" fillId="0" borderId="0" applyFont="0" applyFill="0" applyBorder="0" applyAlignment="0"/>
    <xf numFmtId="251" fontId="74" fillId="0" borderId="0" applyFont="0" applyFill="0" applyBorder="0" applyAlignment="0"/>
    <xf numFmtId="252" fontId="74" fillId="0" borderId="0" applyFont="0" applyFill="0" applyBorder="0" applyAlignment="0"/>
    <xf numFmtId="251" fontId="74" fillId="0" borderId="0" applyFont="0" applyFill="0" applyBorder="0" applyAlignment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9" fillId="0" borderId="0"/>
    <xf numFmtId="0" fontId="1" fillId="0" borderId="0"/>
    <xf numFmtId="0" fontId="68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27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77" fillId="0" borderId="0">
      <alignment vertical="top"/>
    </xf>
    <xf numFmtId="0" fontId="77" fillId="0" borderId="0">
      <alignment vertical="top"/>
    </xf>
    <xf numFmtId="0" fontId="59" fillId="0" borderId="0"/>
    <xf numFmtId="0" fontId="27" fillId="0" borderId="0"/>
    <xf numFmtId="0" fontId="27" fillId="0" borderId="0"/>
    <xf numFmtId="0" fontId="5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9" fillId="0" borderId="0"/>
    <xf numFmtId="0" fontId="27" fillId="0" borderId="0"/>
    <xf numFmtId="0" fontId="27" fillId="0" borderId="0"/>
    <xf numFmtId="0" fontId="59" fillId="0" borderId="0"/>
    <xf numFmtId="0" fontId="1" fillId="0" borderId="0"/>
    <xf numFmtId="0" fontId="59" fillId="0" borderId="0"/>
    <xf numFmtId="0" fontId="59" fillId="0" borderId="0"/>
    <xf numFmtId="0" fontId="77" fillId="0" borderId="0"/>
    <xf numFmtId="249" fontId="74" fillId="0" borderId="0" applyFont="0" applyFill="0" applyBorder="0" applyAlignment="0" applyProtection="0">
      <alignment horizontal="right"/>
    </xf>
    <xf numFmtId="0" fontId="59" fillId="0" borderId="0"/>
    <xf numFmtId="234" fontId="27" fillId="0" borderId="0"/>
    <xf numFmtId="0" fontId="59" fillId="0" borderId="0"/>
    <xf numFmtId="234" fontId="27" fillId="0" borderId="0"/>
    <xf numFmtId="0" fontId="59" fillId="0" borderId="0"/>
    <xf numFmtId="234" fontId="27" fillId="0" borderId="0"/>
    <xf numFmtId="0" fontId="59" fillId="0" borderId="0"/>
    <xf numFmtId="234" fontId="27" fillId="0" borderId="0"/>
    <xf numFmtId="0" fontId="59" fillId="0" borderId="0"/>
    <xf numFmtId="234" fontId="27" fillId="0" borderId="0"/>
    <xf numFmtId="0" fontId="59" fillId="0" borderId="0"/>
    <xf numFmtId="234" fontId="27" fillId="0" borderId="0"/>
    <xf numFmtId="0" fontId="59" fillId="0" borderId="0"/>
    <xf numFmtId="234" fontId="27" fillId="0" borderId="0"/>
    <xf numFmtId="0" fontId="59" fillId="0" borderId="0"/>
    <xf numFmtId="234" fontId="27" fillId="0" borderId="0"/>
    <xf numFmtId="0" fontId="59" fillId="0" borderId="0"/>
    <xf numFmtId="234" fontId="27" fillId="0" borderId="0"/>
    <xf numFmtId="0" fontId="59" fillId="0" borderId="0"/>
    <xf numFmtId="234" fontId="27" fillId="0" borderId="0"/>
    <xf numFmtId="0" fontId="77" fillId="0" borderId="0"/>
    <xf numFmtId="0" fontId="59" fillId="0" borderId="0"/>
    <xf numFmtId="0" fontId="69" fillId="0" borderId="0"/>
    <xf numFmtId="0" fontId="27" fillId="0" borderId="0"/>
    <xf numFmtId="0" fontId="27" fillId="0" borderId="0"/>
    <xf numFmtId="0" fontId="69" fillId="0" borderId="0"/>
    <xf numFmtId="0" fontId="59" fillId="0" borderId="0"/>
    <xf numFmtId="0" fontId="27" fillId="0" borderId="0"/>
    <xf numFmtId="0" fontId="27" fillId="0" borderId="0"/>
    <xf numFmtId="0" fontId="59" fillId="0" borderId="0"/>
    <xf numFmtId="0" fontId="59" fillId="0" borderId="0"/>
    <xf numFmtId="234" fontId="27" fillId="0" borderId="0"/>
    <xf numFmtId="0" fontId="69" fillId="0" borderId="0"/>
    <xf numFmtId="234" fontId="27" fillId="0" borderId="0"/>
    <xf numFmtId="0" fontId="59" fillId="0" borderId="0"/>
    <xf numFmtId="234" fontId="27" fillId="0" borderId="0"/>
    <xf numFmtId="0" fontId="59" fillId="0" borderId="0"/>
    <xf numFmtId="234" fontId="27" fillId="0" borderId="0"/>
    <xf numFmtId="0" fontId="59" fillId="0" borderId="0"/>
    <xf numFmtId="234" fontId="27" fillId="0" borderId="0"/>
    <xf numFmtId="0" fontId="59" fillId="0" borderId="0"/>
    <xf numFmtId="234" fontId="27" fillId="0" borderId="0"/>
    <xf numFmtId="0" fontId="59" fillId="0" borderId="0"/>
    <xf numFmtId="0" fontId="1" fillId="0" borderId="0"/>
    <xf numFmtId="0" fontId="1" fillId="0" borderId="0"/>
    <xf numFmtId="0" fontId="1" fillId="0" borderId="0"/>
    <xf numFmtId="234" fontId="27" fillId="0" borderId="0"/>
    <xf numFmtId="0" fontId="59" fillId="0" borderId="0"/>
    <xf numFmtId="234" fontId="27" fillId="0" borderId="0"/>
    <xf numFmtId="0" fontId="59" fillId="0" borderId="0"/>
    <xf numFmtId="234" fontId="27" fillId="0" borderId="0"/>
    <xf numFmtId="0" fontId="59" fillId="0" borderId="0"/>
    <xf numFmtId="234" fontId="27" fillId="0" borderId="0"/>
    <xf numFmtId="0" fontId="59" fillId="0" borderId="0"/>
    <xf numFmtId="234" fontId="27" fillId="0" borderId="0"/>
    <xf numFmtId="0" fontId="59" fillId="0" borderId="0"/>
    <xf numFmtId="234" fontId="27" fillId="0" borderId="0"/>
    <xf numFmtId="0" fontId="46" fillId="0" borderId="0"/>
    <xf numFmtId="234" fontId="27" fillId="0" borderId="0"/>
    <xf numFmtId="0" fontId="27" fillId="0" borderId="0"/>
    <xf numFmtId="0" fontId="59" fillId="0" borderId="0"/>
    <xf numFmtId="234" fontId="27" fillId="0" borderId="0"/>
    <xf numFmtId="0" fontId="59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0" fontId="27" fillId="0" borderId="0"/>
    <xf numFmtId="0" fontId="27" fillId="0" borderId="0"/>
    <xf numFmtId="0" fontId="27" fillId="0" borderId="0"/>
    <xf numFmtId="234" fontId="27" fillId="0" borderId="0"/>
    <xf numFmtId="0" fontId="27" fillId="0" borderId="0"/>
    <xf numFmtId="0" fontId="5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166" fontId="27" fillId="0" borderId="0"/>
    <xf numFmtId="166" fontId="27" fillId="0" borderId="0"/>
    <xf numFmtId="0" fontId="91" fillId="0" borderId="0"/>
    <xf numFmtId="234" fontId="27" fillId="0" borderId="0"/>
    <xf numFmtId="0" fontId="59" fillId="0" borderId="0"/>
    <xf numFmtId="166" fontId="27" fillId="0" borderId="0"/>
    <xf numFmtId="166" fontId="27" fillId="0" borderId="0"/>
    <xf numFmtId="166" fontId="27" fillId="0" borderId="0"/>
    <xf numFmtId="0" fontId="59" fillId="0" borderId="0"/>
    <xf numFmtId="234" fontId="27" fillId="0" borderId="0"/>
    <xf numFmtId="0" fontId="59" fillId="0" borderId="0"/>
    <xf numFmtId="234" fontId="27" fillId="0" borderId="0"/>
    <xf numFmtId="0" fontId="59" fillId="0" borderId="0"/>
    <xf numFmtId="234" fontId="27" fillId="0" borderId="0"/>
    <xf numFmtId="0" fontId="59" fillId="0" borderId="0"/>
    <xf numFmtId="234" fontId="2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0" fontId="59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0" fontId="59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0" fontId="59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0" fontId="59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0" fontId="91" fillId="0" borderId="0"/>
    <xf numFmtId="249" fontId="74" fillId="0" borderId="0" applyFont="0" applyFill="0" applyBorder="0" applyAlignment="0" applyProtection="0">
      <alignment horizontal="right"/>
    </xf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91" fillId="0" borderId="0"/>
    <xf numFmtId="0" fontId="27" fillId="0" borderId="0"/>
    <xf numFmtId="0" fontId="27" fillId="0" borderId="0"/>
    <xf numFmtId="0" fontId="91" fillId="0" borderId="0"/>
    <xf numFmtId="0" fontId="66" fillId="0" borderId="0"/>
    <xf numFmtId="0" fontId="66" fillId="0" borderId="0"/>
    <xf numFmtId="0" fontId="59" fillId="0" borderId="0"/>
    <xf numFmtId="0" fontId="59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46" fillId="0" borderId="0"/>
    <xf numFmtId="0" fontId="59" fillId="0" borderId="0"/>
    <xf numFmtId="0" fontId="66" fillId="0" borderId="0"/>
    <xf numFmtId="0" fontId="66" fillId="0" borderId="0"/>
    <xf numFmtId="0" fontId="59" fillId="0" borderId="0"/>
    <xf numFmtId="0" fontId="5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6" fillId="0" borderId="0"/>
    <xf numFmtId="0" fontId="27" fillId="0" borderId="0"/>
    <xf numFmtId="0" fontId="59" fillId="0" borderId="0"/>
    <xf numFmtId="0" fontId="27" fillId="0" borderId="0"/>
    <xf numFmtId="0" fontId="66" fillId="0" borderId="0"/>
    <xf numFmtId="0" fontId="27" fillId="0" borderId="0"/>
    <xf numFmtId="0" fontId="27" fillId="0" borderId="0"/>
    <xf numFmtId="0" fontId="66" fillId="0" borderId="0"/>
    <xf numFmtId="0" fontId="1" fillId="0" borderId="0"/>
    <xf numFmtId="0" fontId="27" fillId="0" borderId="0"/>
    <xf numFmtId="0" fontId="91" fillId="0" borderId="0"/>
    <xf numFmtId="0" fontId="27" fillId="0" borderId="0"/>
    <xf numFmtId="0" fontId="27" fillId="0" borderId="0"/>
    <xf numFmtId="0" fontId="66" fillId="0" borderId="0"/>
    <xf numFmtId="0" fontId="27" fillId="0" borderId="0"/>
    <xf numFmtId="0" fontId="66" fillId="0" borderId="0"/>
    <xf numFmtId="0" fontId="27" fillId="0" borderId="0"/>
    <xf numFmtId="0" fontId="27" fillId="0" borderId="0"/>
    <xf numFmtId="0" fontId="66" fillId="0" borderId="0"/>
    <xf numFmtId="0" fontId="1" fillId="0" borderId="0"/>
    <xf numFmtId="0" fontId="59" fillId="0" borderId="0"/>
    <xf numFmtId="0" fontId="91" fillId="0" borderId="0"/>
    <xf numFmtId="0" fontId="66" fillId="0" borderId="0"/>
    <xf numFmtId="0" fontId="27" fillId="0" borderId="0"/>
    <xf numFmtId="0" fontId="27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0" fontId="59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0" fontId="59" fillId="0" borderId="0"/>
    <xf numFmtId="234" fontId="27" fillId="0" borderId="0"/>
    <xf numFmtId="0" fontId="59" fillId="0" borderId="0"/>
    <xf numFmtId="234" fontId="27" fillId="0" borderId="0"/>
    <xf numFmtId="0" fontId="59" fillId="0" borderId="0"/>
    <xf numFmtId="0" fontId="59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0" fontId="59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0" fontId="59" fillId="0" borderId="0"/>
    <xf numFmtId="0" fontId="59" fillId="0" borderId="0"/>
    <xf numFmtId="0" fontId="59" fillId="0" borderId="0"/>
    <xf numFmtId="0" fontId="27" fillId="0" borderId="0"/>
    <xf numFmtId="249" fontId="74" fillId="0" borderId="0" applyFont="0" applyFill="0" applyBorder="0" applyAlignment="0" applyProtection="0">
      <alignment horizontal="right"/>
    </xf>
    <xf numFmtId="0" fontId="59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0" fontId="59" fillId="0" borderId="0"/>
    <xf numFmtId="234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1" fillId="0" borderId="0"/>
    <xf numFmtId="0" fontId="131" fillId="0" borderId="0"/>
    <xf numFmtId="0" fontId="59" fillId="0" borderId="0"/>
    <xf numFmtId="234" fontId="27" fillId="0" borderId="0"/>
    <xf numFmtId="0" fontId="46" fillId="0" borderId="0"/>
    <xf numFmtId="0" fontId="59" fillId="0" borderId="0"/>
    <xf numFmtId="234" fontId="27" fillId="0" borderId="0"/>
    <xf numFmtId="0" fontId="59" fillId="0" borderId="0"/>
    <xf numFmtId="234" fontId="27" fillId="0" borderId="0"/>
    <xf numFmtId="0" fontId="59" fillId="0" borderId="0"/>
    <xf numFmtId="234" fontId="27" fillId="0" borderId="0"/>
    <xf numFmtId="0" fontId="59" fillId="0" borderId="0"/>
    <xf numFmtId="234" fontId="27" fillId="0" borderId="0"/>
    <xf numFmtId="0" fontId="59" fillId="0" borderId="0"/>
    <xf numFmtId="234" fontId="27" fillId="0" borderId="0"/>
    <xf numFmtId="0" fontId="59" fillId="0" borderId="0"/>
    <xf numFmtId="234" fontId="27" fillId="0" borderId="0"/>
    <xf numFmtId="0" fontId="59" fillId="0" borderId="0"/>
    <xf numFmtId="234" fontId="27" fillId="0" borderId="0"/>
    <xf numFmtId="0" fontId="6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234" fontId="27" fillId="0" borderId="0"/>
    <xf numFmtId="0" fontId="66" fillId="0" borderId="0"/>
    <xf numFmtId="0" fontId="1" fillId="0" borderId="0"/>
    <xf numFmtId="0" fontId="66" fillId="0" borderId="0"/>
    <xf numFmtId="0" fontId="59" fillId="0" borderId="0"/>
    <xf numFmtId="234" fontId="27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4" fontId="27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4" fontId="27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4" fontId="27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4" fontId="27" fillId="0" borderId="0"/>
    <xf numFmtId="0" fontId="59" fillId="0" borderId="0"/>
    <xf numFmtId="0" fontId="1" fillId="0" borderId="0"/>
    <xf numFmtId="0" fontId="1" fillId="0" borderId="0"/>
    <xf numFmtId="0" fontId="1" fillId="0" borderId="0"/>
    <xf numFmtId="234" fontId="27" fillId="0" borderId="0"/>
    <xf numFmtId="0" fontId="59" fillId="0" borderId="0"/>
    <xf numFmtId="234" fontId="27" fillId="0" borderId="0"/>
    <xf numFmtId="0" fontId="59" fillId="0" borderId="0"/>
    <xf numFmtId="0" fontId="1" fillId="0" borderId="0"/>
    <xf numFmtId="0" fontId="1" fillId="0" borderId="0"/>
    <xf numFmtId="0" fontId="1" fillId="0" borderId="0"/>
    <xf numFmtId="234" fontId="27" fillId="0" borderId="0"/>
    <xf numFmtId="0" fontId="59" fillId="0" borderId="0"/>
    <xf numFmtId="0" fontId="1" fillId="0" borderId="0"/>
    <xf numFmtId="234" fontId="27" fillId="0" borderId="0"/>
    <xf numFmtId="0" fontId="59" fillId="0" borderId="0"/>
    <xf numFmtId="234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234" fontId="27" fillId="0" borderId="0"/>
    <xf numFmtId="0" fontId="27" fillId="0" borderId="0"/>
    <xf numFmtId="0" fontId="59" fillId="0" borderId="0"/>
    <xf numFmtId="0" fontId="27" fillId="0" borderId="0"/>
    <xf numFmtId="234" fontId="27" fillId="0" borderId="0"/>
    <xf numFmtId="0" fontId="27" fillId="0" borderId="0"/>
    <xf numFmtId="234" fontId="27" fillId="0" borderId="0"/>
    <xf numFmtId="0" fontId="27" fillId="0" borderId="0"/>
    <xf numFmtId="234" fontId="27" fillId="0" borderId="0"/>
    <xf numFmtId="0" fontId="1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0" fontId="27" fillId="0" borderId="0"/>
    <xf numFmtId="234" fontId="27" fillId="0" borderId="0"/>
    <xf numFmtId="0" fontId="27" fillId="0" borderId="0"/>
    <xf numFmtId="0" fontId="59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0" fontId="59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0" fontId="59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0" fontId="59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0" fontId="59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0" fontId="59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3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4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249" fontId="74" fillId="0" borderId="0" applyFont="0" applyFill="0" applyBorder="0" applyAlignment="0" applyProtection="0">
      <alignment horizontal="right"/>
    </xf>
    <xf numFmtId="0" fontId="59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0" fontId="59" fillId="0" borderId="0"/>
    <xf numFmtId="234" fontId="27" fillId="0" borderId="0"/>
    <xf numFmtId="0" fontId="69" fillId="0" borderId="0"/>
    <xf numFmtId="0" fontId="27" fillId="0" borderId="0">
      <alignment wrapText="1"/>
    </xf>
    <xf numFmtId="0" fontId="27" fillId="0" borderId="0">
      <alignment wrapText="1"/>
    </xf>
    <xf numFmtId="0" fontId="46" fillId="0" borderId="0"/>
    <xf numFmtId="0" fontId="59" fillId="0" borderId="0"/>
    <xf numFmtId="234" fontId="27" fillId="0" borderId="0"/>
    <xf numFmtId="0" fontId="59" fillId="0" borderId="0"/>
    <xf numFmtId="234" fontId="27" fillId="0" borderId="0"/>
    <xf numFmtId="0" fontId="59" fillId="0" borderId="0"/>
    <xf numFmtId="234" fontId="27" fillId="0" borderId="0"/>
    <xf numFmtId="0" fontId="59" fillId="0" borderId="0"/>
    <xf numFmtId="234" fontId="27" fillId="0" borderId="0"/>
    <xf numFmtId="0" fontId="59" fillId="0" borderId="0"/>
    <xf numFmtId="234" fontId="27" fillId="0" borderId="0"/>
    <xf numFmtId="0" fontId="59" fillId="0" borderId="0"/>
    <xf numFmtId="234" fontId="27" fillId="0" borderId="0"/>
    <xf numFmtId="0" fontId="59" fillId="0" borderId="0"/>
    <xf numFmtId="234" fontId="27" fillId="0" borderId="0"/>
    <xf numFmtId="0" fontId="59" fillId="0" borderId="0"/>
    <xf numFmtId="234" fontId="27" fillId="0" borderId="0"/>
    <xf numFmtId="0" fontId="27" fillId="0" borderId="0"/>
    <xf numFmtId="234" fontId="27" fillId="0" borderId="0"/>
    <xf numFmtId="0" fontId="1" fillId="0" borderId="0"/>
    <xf numFmtId="0" fontId="27" fillId="0" borderId="0"/>
    <xf numFmtId="0" fontId="1" fillId="0" borderId="0"/>
    <xf numFmtId="0" fontId="59" fillId="0" borderId="0"/>
    <xf numFmtId="234" fontId="27" fillId="0" borderId="0"/>
    <xf numFmtId="0" fontId="59" fillId="0" borderId="0"/>
    <xf numFmtId="234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234" fontId="27" fillId="0" borderId="0"/>
    <xf numFmtId="0" fontId="59" fillId="0" borderId="0"/>
    <xf numFmtId="234" fontId="27" fillId="0" borderId="0"/>
    <xf numFmtId="0" fontId="59" fillId="0" borderId="0"/>
    <xf numFmtId="234" fontId="27" fillId="0" borderId="0"/>
    <xf numFmtId="0" fontId="59" fillId="0" borderId="0"/>
    <xf numFmtId="234" fontId="27" fillId="0" borderId="0"/>
    <xf numFmtId="0" fontId="59" fillId="0" borderId="0"/>
    <xf numFmtId="234" fontId="27" fillId="0" borderId="0"/>
    <xf numFmtId="0" fontId="59" fillId="0" borderId="0"/>
    <xf numFmtId="234" fontId="27" fillId="0" borderId="0"/>
    <xf numFmtId="0" fontId="59" fillId="0" borderId="0"/>
    <xf numFmtId="234" fontId="27" fillId="0" borderId="0"/>
    <xf numFmtId="0" fontId="59" fillId="0" borderId="0"/>
    <xf numFmtId="234" fontId="27" fillId="0" borderId="0"/>
    <xf numFmtId="0" fontId="59" fillId="0" borderId="0"/>
    <xf numFmtId="234" fontId="27" fillId="0" borderId="0"/>
    <xf numFmtId="0" fontId="59" fillId="0" borderId="0"/>
    <xf numFmtId="234" fontId="27" fillId="0" borderId="0"/>
    <xf numFmtId="0" fontId="59" fillId="0" borderId="0"/>
    <xf numFmtId="234" fontId="27" fillId="0" borderId="0"/>
    <xf numFmtId="0" fontId="27" fillId="0" borderId="0"/>
    <xf numFmtId="234" fontId="27" fillId="0" borderId="0"/>
    <xf numFmtId="0" fontId="27" fillId="0" borderId="0"/>
    <xf numFmtId="234" fontId="27" fillId="0" borderId="0"/>
    <xf numFmtId="0" fontId="27" fillId="0" borderId="0"/>
    <xf numFmtId="234" fontId="27" fillId="0" borderId="0"/>
    <xf numFmtId="0" fontId="27" fillId="0" borderId="0"/>
    <xf numFmtId="234" fontId="27" fillId="0" borderId="0"/>
    <xf numFmtId="0" fontId="27" fillId="0" borderId="0"/>
    <xf numFmtId="234" fontId="27" fillId="0" borderId="0"/>
    <xf numFmtId="0" fontId="27" fillId="0" borderId="0"/>
    <xf numFmtId="234" fontId="27" fillId="0" borderId="0"/>
    <xf numFmtId="234" fontId="27" fillId="0" borderId="0"/>
    <xf numFmtId="234" fontId="27" fillId="0" borderId="0"/>
    <xf numFmtId="0" fontId="59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0" fontId="59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0" fontId="59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0" fontId="59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0" fontId="59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0" fontId="59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0" fontId="6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4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249" fontId="74" fillId="0" borderId="0" applyFont="0" applyFill="0" applyBorder="0" applyAlignment="0" applyProtection="0">
      <alignment horizontal="right"/>
    </xf>
    <xf numFmtId="0" fontId="59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0" fontId="59" fillId="0" borderId="0"/>
    <xf numFmtId="234" fontId="27" fillId="0" borderId="0"/>
    <xf numFmtId="0" fontId="27" fillId="0" borderId="0">
      <alignment wrapText="1"/>
    </xf>
    <xf numFmtId="0" fontId="36" fillId="0" borderId="0"/>
    <xf numFmtId="0" fontId="36" fillId="0" borderId="0"/>
    <xf numFmtId="0" fontId="27" fillId="0" borderId="0">
      <alignment wrapText="1"/>
    </xf>
    <xf numFmtId="0" fontId="36" fillId="0" borderId="0"/>
    <xf numFmtId="0" fontId="27" fillId="0" borderId="0">
      <alignment wrapText="1"/>
    </xf>
    <xf numFmtId="0" fontId="36" fillId="0" borderId="0"/>
    <xf numFmtId="0" fontId="27" fillId="0" borderId="0">
      <alignment wrapText="1"/>
    </xf>
    <xf numFmtId="0" fontId="27" fillId="0" borderId="0">
      <alignment wrapText="1"/>
    </xf>
    <xf numFmtId="0" fontId="36" fillId="0" borderId="0"/>
    <xf numFmtId="0" fontId="36" fillId="0" borderId="0"/>
    <xf numFmtId="0" fontId="59" fillId="0" borderId="0"/>
    <xf numFmtId="234" fontId="27" fillId="0" borderId="0"/>
    <xf numFmtId="0" fontId="59" fillId="0" borderId="0"/>
    <xf numFmtId="234" fontId="27" fillId="0" borderId="0"/>
    <xf numFmtId="0" fontId="59" fillId="0" borderId="0"/>
    <xf numFmtId="234" fontId="27" fillId="0" borderId="0"/>
    <xf numFmtId="0" fontId="59" fillId="0" borderId="0"/>
    <xf numFmtId="234" fontId="27" fillId="0" borderId="0"/>
    <xf numFmtId="0" fontId="59" fillId="0" borderId="0"/>
    <xf numFmtId="234" fontId="27" fillId="0" borderId="0"/>
    <xf numFmtId="0" fontId="59" fillId="0" borderId="0"/>
    <xf numFmtId="234" fontId="27" fillId="0" borderId="0"/>
    <xf numFmtId="0" fontId="59" fillId="0" borderId="0"/>
    <xf numFmtId="234" fontId="27" fillId="0" borderId="0"/>
    <xf numFmtId="0" fontId="59" fillId="0" borderId="0"/>
    <xf numFmtId="234" fontId="27" fillId="0" borderId="0"/>
    <xf numFmtId="0" fontId="1" fillId="0" borderId="0"/>
    <xf numFmtId="234" fontId="27" fillId="0" borderId="0"/>
    <xf numFmtId="0" fontId="27" fillId="0" borderId="0">
      <alignment wrapText="1"/>
    </xf>
    <xf numFmtId="0" fontId="59" fillId="0" borderId="0"/>
    <xf numFmtId="0" fontId="27" fillId="0" borderId="0">
      <alignment wrapText="1"/>
    </xf>
    <xf numFmtId="0" fontId="59" fillId="0" borderId="0"/>
    <xf numFmtId="234" fontId="27" fillId="0" borderId="0"/>
    <xf numFmtId="0" fontId="59" fillId="0" borderId="0"/>
    <xf numFmtId="0" fontId="1" fillId="0" borderId="0"/>
    <xf numFmtId="0" fontId="1" fillId="0" borderId="0"/>
    <xf numFmtId="0" fontId="1" fillId="0" borderId="0"/>
    <xf numFmtId="234" fontId="27" fillId="0" borderId="0"/>
    <xf numFmtId="0" fontId="59" fillId="0" borderId="0"/>
    <xf numFmtId="0" fontId="1" fillId="0" borderId="0"/>
    <xf numFmtId="0" fontId="1" fillId="0" borderId="0"/>
    <xf numFmtId="0" fontId="1" fillId="0" borderId="0"/>
    <xf numFmtId="234" fontId="27" fillId="0" borderId="0"/>
    <xf numFmtId="0" fontId="59" fillId="0" borderId="0"/>
    <xf numFmtId="234" fontId="27" fillId="0" borderId="0"/>
    <xf numFmtId="0" fontId="59" fillId="0" borderId="0"/>
    <xf numFmtId="234" fontId="27" fillId="0" borderId="0"/>
    <xf numFmtId="0" fontId="59" fillId="0" borderId="0"/>
    <xf numFmtId="234" fontId="27" fillId="0" borderId="0"/>
    <xf numFmtId="0" fontId="59" fillId="0" borderId="0"/>
    <xf numFmtId="234" fontId="27" fillId="0" borderId="0"/>
    <xf numFmtId="0" fontId="59" fillId="0" borderId="0"/>
    <xf numFmtId="234" fontId="27" fillId="0" borderId="0"/>
    <xf numFmtId="0" fontId="59" fillId="0" borderId="0"/>
    <xf numFmtId="234" fontId="27" fillId="0" borderId="0"/>
    <xf numFmtId="0" fontId="59" fillId="0" borderId="0"/>
    <xf numFmtId="234" fontId="27" fillId="0" borderId="0"/>
    <xf numFmtId="0" fontId="27" fillId="0" borderId="0">
      <alignment wrapText="1"/>
    </xf>
    <xf numFmtId="234" fontId="27" fillId="0" borderId="0"/>
    <xf numFmtId="0" fontId="27" fillId="0" borderId="0">
      <alignment wrapText="1"/>
    </xf>
    <xf numFmtId="0" fontId="59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0" fontId="59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0" fontId="59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0" fontId="59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0" fontId="59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0" fontId="59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0" fontId="59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234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9" fontId="74" fillId="0" borderId="0" applyFont="0" applyFill="0" applyBorder="0" applyAlignment="0" applyProtection="0">
      <alignment horizontal="right"/>
    </xf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7" fillId="0" borderId="0"/>
    <xf numFmtId="0" fontId="27" fillId="0" borderId="0"/>
    <xf numFmtId="0" fontId="69" fillId="0" borderId="0"/>
    <xf numFmtId="0" fontId="7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7" fillId="0" borderId="0"/>
    <xf numFmtId="0" fontId="77" fillId="0" borderId="0"/>
    <xf numFmtId="234" fontId="2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66" fillId="0" borderId="0"/>
    <xf numFmtId="0" fontId="27" fillId="0" borderId="0"/>
    <xf numFmtId="249" fontId="74" fillId="0" borderId="0" applyFont="0" applyFill="0" applyBorder="0" applyAlignment="0" applyProtection="0">
      <alignment horizontal="right"/>
    </xf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7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32" fillId="0" borderId="0"/>
    <xf numFmtId="0" fontId="27" fillId="0" borderId="0"/>
    <xf numFmtId="0" fontId="133" fillId="0" borderId="0"/>
    <xf numFmtId="253" fontId="74" fillId="0" borderId="0" applyFont="0" applyFill="0" applyBorder="0" applyAlignment="0" applyProtection="0"/>
    <xf numFmtId="0" fontId="35" fillId="75" borderId="76" applyNumberFormat="0" applyFont="0" applyAlignment="0" applyProtection="0"/>
    <xf numFmtId="0" fontId="37" fillId="10" borderId="50" applyNumberFormat="0" applyFont="0" applyAlignment="0" applyProtection="0"/>
    <xf numFmtId="0" fontId="35" fillId="75" borderId="76" applyNumberFormat="0" applyFont="0" applyAlignment="0" applyProtection="0"/>
    <xf numFmtId="0" fontId="1" fillId="10" borderId="50" applyNumberFormat="0" applyFont="0" applyAlignment="0" applyProtection="0"/>
    <xf numFmtId="0" fontId="35" fillId="75" borderId="76" applyNumberFormat="0" applyFont="0" applyAlignment="0" applyProtection="0"/>
    <xf numFmtId="0" fontId="35" fillId="75" borderId="76" applyNumberFormat="0" applyFont="0" applyAlignment="0" applyProtection="0"/>
    <xf numFmtId="0" fontId="35" fillId="75" borderId="76" applyNumberFormat="0" applyFont="0" applyAlignment="0" applyProtection="0"/>
    <xf numFmtId="0" fontId="36" fillId="10" borderId="50" applyNumberFormat="0" applyFont="0" applyAlignment="0" applyProtection="0"/>
    <xf numFmtId="0" fontId="134" fillId="10" borderId="50" applyNumberFormat="0" applyFont="0" applyAlignment="0" applyProtection="0"/>
    <xf numFmtId="0" fontId="1" fillId="10" borderId="50" applyNumberFormat="0" applyFont="0" applyAlignment="0" applyProtection="0"/>
    <xf numFmtId="0" fontId="35" fillId="75" borderId="76" applyNumberFormat="0" applyFont="0" applyAlignment="0" applyProtection="0"/>
    <xf numFmtId="0" fontId="36" fillId="10" borderId="50" applyNumberFormat="0" applyFont="0" applyAlignment="0" applyProtection="0"/>
    <xf numFmtId="0" fontId="35" fillId="75" borderId="76" applyNumberFormat="0" applyFont="0" applyAlignment="0" applyProtection="0"/>
    <xf numFmtId="0" fontId="1" fillId="10" borderId="50" applyNumberFormat="0" applyFont="0" applyAlignment="0" applyProtection="0"/>
    <xf numFmtId="0" fontId="35" fillId="75" borderId="76" applyNumberFormat="0" applyFont="0" applyAlignment="0" applyProtection="0"/>
    <xf numFmtId="0" fontId="35" fillId="75" borderId="76" applyNumberFormat="0" applyFont="0" applyAlignment="0" applyProtection="0"/>
    <xf numFmtId="0" fontId="134" fillId="10" borderId="50" applyNumberFormat="0" applyFont="0" applyAlignment="0" applyProtection="0"/>
    <xf numFmtId="0" fontId="1" fillId="10" borderId="50" applyNumberFormat="0" applyFont="0" applyAlignment="0" applyProtection="0"/>
    <xf numFmtId="0" fontId="35" fillId="75" borderId="76" applyNumberFormat="0" applyFont="0" applyAlignment="0" applyProtection="0"/>
    <xf numFmtId="0" fontId="35" fillId="75" borderId="76" applyNumberFormat="0" applyFont="0" applyAlignment="0" applyProtection="0"/>
    <xf numFmtId="0" fontId="134" fillId="10" borderId="50" applyNumberFormat="0" applyFont="0" applyAlignment="0" applyProtection="0"/>
    <xf numFmtId="0" fontId="35" fillId="75" borderId="76" applyNumberFormat="0" applyFont="0" applyAlignment="0" applyProtection="0"/>
    <xf numFmtId="0" fontId="35" fillId="75" borderId="76" applyNumberFormat="0" applyFont="0" applyAlignment="0" applyProtection="0"/>
    <xf numFmtId="0" fontId="134" fillId="10" borderId="50" applyNumberFormat="0" applyFont="0" applyAlignment="0" applyProtection="0"/>
    <xf numFmtId="0" fontId="35" fillId="75" borderId="76" applyNumberFormat="0" applyFont="0" applyAlignment="0" applyProtection="0"/>
    <xf numFmtId="0" fontId="35" fillId="75" borderId="76" applyNumberFormat="0" applyFont="0" applyAlignment="0" applyProtection="0"/>
    <xf numFmtId="0" fontId="134" fillId="10" borderId="50" applyNumberFormat="0" applyFont="0" applyAlignment="0" applyProtection="0"/>
    <xf numFmtId="0" fontId="35" fillId="75" borderId="76" applyNumberFormat="0" applyFont="0" applyAlignment="0" applyProtection="0"/>
    <xf numFmtId="0" fontId="35" fillId="75" borderId="76" applyNumberFormat="0" applyFont="0" applyAlignment="0" applyProtection="0"/>
    <xf numFmtId="0" fontId="134" fillId="10" borderId="50" applyNumberFormat="0" applyFont="0" applyAlignment="0" applyProtection="0"/>
    <xf numFmtId="0" fontId="35" fillId="75" borderId="76" applyNumberFormat="0" applyFont="0" applyAlignment="0" applyProtection="0"/>
    <xf numFmtId="0" fontId="134" fillId="10" borderId="50" applyNumberFormat="0" applyFont="0" applyAlignment="0" applyProtection="0"/>
    <xf numFmtId="0" fontId="134" fillId="10" borderId="50" applyNumberFormat="0" applyFont="0" applyAlignment="0" applyProtection="0"/>
    <xf numFmtId="0" fontId="37" fillId="10" borderId="50" applyNumberFormat="0" applyFont="0" applyAlignment="0" applyProtection="0"/>
    <xf numFmtId="0" fontId="1" fillId="10" borderId="50" applyNumberFormat="0" applyFont="0" applyAlignment="0" applyProtection="0"/>
    <xf numFmtId="0" fontId="1" fillId="10" borderId="50" applyNumberFormat="0" applyFont="0" applyAlignment="0" applyProtection="0"/>
    <xf numFmtId="0" fontId="37" fillId="10" borderId="50" applyNumberFormat="0" applyFont="0" applyAlignment="0" applyProtection="0"/>
    <xf numFmtId="0" fontId="1" fillId="10" borderId="50" applyNumberFormat="0" applyFont="0" applyAlignment="0" applyProtection="0"/>
    <xf numFmtId="0" fontId="37" fillId="10" borderId="50" applyNumberFormat="0" applyFont="0" applyAlignment="0" applyProtection="0"/>
    <xf numFmtId="0" fontId="1" fillId="10" borderId="50" applyNumberFormat="0" applyFont="0" applyAlignment="0" applyProtection="0"/>
    <xf numFmtId="0" fontId="37" fillId="10" borderId="50" applyNumberFormat="0" applyFont="0" applyAlignment="0" applyProtection="0"/>
    <xf numFmtId="0" fontId="1" fillId="10" borderId="50" applyNumberFormat="0" applyFont="0" applyAlignment="0" applyProtection="0"/>
    <xf numFmtId="0" fontId="37" fillId="10" borderId="50" applyNumberFormat="0" applyFont="0" applyAlignment="0" applyProtection="0"/>
    <xf numFmtId="0" fontId="1" fillId="10" borderId="50" applyNumberFormat="0" applyFont="0" applyAlignment="0" applyProtection="0"/>
    <xf numFmtId="0" fontId="1" fillId="10" borderId="50" applyNumberFormat="0" applyFont="0" applyAlignment="0" applyProtection="0"/>
    <xf numFmtId="0" fontId="1" fillId="10" borderId="50" applyNumberFormat="0" applyFont="0" applyAlignment="0" applyProtection="0"/>
    <xf numFmtId="0" fontId="1" fillId="10" borderId="50" applyNumberFormat="0" applyFont="0" applyAlignment="0" applyProtection="0"/>
    <xf numFmtId="0" fontId="1" fillId="10" borderId="50" applyNumberFormat="0" applyFont="0" applyAlignment="0" applyProtection="0"/>
    <xf numFmtId="0" fontId="1" fillId="10" borderId="50" applyNumberFormat="0" applyFont="0" applyAlignment="0" applyProtection="0"/>
    <xf numFmtId="0" fontId="1" fillId="10" borderId="50" applyNumberFormat="0" applyFont="0" applyAlignment="0" applyProtection="0"/>
    <xf numFmtId="0" fontId="1" fillId="10" borderId="50" applyNumberFormat="0" applyFont="0" applyAlignment="0" applyProtection="0"/>
    <xf numFmtId="0" fontId="1" fillId="10" borderId="50" applyNumberFormat="0" applyFont="0" applyAlignment="0" applyProtection="0"/>
    <xf numFmtId="0" fontId="1" fillId="10" borderId="50" applyNumberFormat="0" applyFont="0" applyAlignment="0" applyProtection="0"/>
    <xf numFmtId="0" fontId="1" fillId="10" borderId="50" applyNumberFormat="0" applyFont="0" applyAlignment="0" applyProtection="0"/>
    <xf numFmtId="0" fontId="1" fillId="10" borderId="50" applyNumberFormat="0" applyFont="0" applyAlignment="0" applyProtection="0"/>
    <xf numFmtId="0" fontId="1" fillId="10" borderId="50" applyNumberFormat="0" applyFont="0" applyAlignment="0" applyProtection="0"/>
    <xf numFmtId="0" fontId="1" fillId="10" borderId="50" applyNumberFormat="0" applyFont="0" applyAlignment="0" applyProtection="0"/>
    <xf numFmtId="0" fontId="1" fillId="10" borderId="50" applyNumberFormat="0" applyFont="0" applyAlignment="0" applyProtection="0"/>
    <xf numFmtId="0" fontId="1" fillId="10" borderId="50" applyNumberFormat="0" applyFont="0" applyAlignment="0" applyProtection="0"/>
    <xf numFmtId="0" fontId="1" fillId="10" borderId="50" applyNumberFormat="0" applyFont="0" applyAlignment="0" applyProtection="0"/>
    <xf numFmtId="0" fontId="1" fillId="10" borderId="50" applyNumberFormat="0" applyFont="0" applyAlignment="0" applyProtection="0"/>
    <xf numFmtId="0" fontId="1" fillId="10" borderId="50" applyNumberFormat="0" applyFont="0" applyAlignment="0" applyProtection="0"/>
    <xf numFmtId="0" fontId="1" fillId="10" borderId="50" applyNumberFormat="0" applyFont="0" applyAlignment="0" applyProtection="0"/>
    <xf numFmtId="0" fontId="1" fillId="10" borderId="50" applyNumberFormat="0" applyFont="0" applyAlignment="0" applyProtection="0"/>
    <xf numFmtId="0" fontId="1" fillId="10" borderId="50" applyNumberFormat="0" applyFont="0" applyAlignment="0" applyProtection="0"/>
    <xf numFmtId="0" fontId="1" fillId="10" borderId="50" applyNumberFormat="0" applyFont="0" applyAlignment="0" applyProtection="0"/>
    <xf numFmtId="0" fontId="1" fillId="10" borderId="50" applyNumberFormat="0" applyFont="0" applyAlignment="0" applyProtection="0"/>
    <xf numFmtId="0" fontId="1" fillId="10" borderId="50" applyNumberFormat="0" applyFont="0" applyAlignment="0" applyProtection="0"/>
    <xf numFmtId="254" fontId="135" fillId="0" borderId="0" applyBorder="0" applyProtection="0">
      <alignment horizontal="right"/>
    </xf>
    <xf numFmtId="254" fontId="136" fillId="76" borderId="0" applyBorder="0" applyProtection="0">
      <alignment horizontal="right"/>
    </xf>
    <xf numFmtId="254" fontId="137" fillId="0" borderId="41" applyBorder="0"/>
    <xf numFmtId="254" fontId="137" fillId="0" borderId="41" applyBorder="0"/>
    <xf numFmtId="254" fontId="138" fillId="0" borderId="0" applyBorder="0" applyProtection="0">
      <alignment horizontal="right"/>
    </xf>
    <xf numFmtId="255" fontId="138" fillId="0" borderId="0" applyBorder="0" applyProtection="0">
      <alignment horizontal="right"/>
    </xf>
    <xf numFmtId="255" fontId="139" fillId="76" borderId="0" applyProtection="0">
      <alignment horizontal="right"/>
    </xf>
    <xf numFmtId="37" fontId="32" fillId="0" borderId="0" applyFill="0" applyBorder="0" applyProtection="0">
      <alignment horizontal="right"/>
    </xf>
    <xf numFmtId="185" fontId="25" fillId="0" borderId="0" applyFont="0" applyFill="0" applyBorder="0" applyProtection="0">
      <alignment horizontal="right"/>
    </xf>
    <xf numFmtId="256" fontId="135" fillId="0" borderId="0" applyFill="0" applyBorder="0" applyProtection="0"/>
    <xf numFmtId="0" fontId="51" fillId="59" borderId="0">
      <alignment horizontal="right"/>
    </xf>
    <xf numFmtId="0" fontId="27" fillId="0" borderId="0">
      <alignment horizontal="right"/>
    </xf>
    <xf numFmtId="0" fontId="140" fillId="60" borderId="77" applyNumberFormat="0" applyAlignment="0" applyProtection="0"/>
    <xf numFmtId="0" fontId="140" fillId="60" borderId="77" applyNumberFormat="0" applyAlignment="0" applyProtection="0"/>
    <xf numFmtId="0" fontId="140" fillId="60" borderId="77" applyNumberFormat="0" applyAlignment="0" applyProtection="0"/>
    <xf numFmtId="0" fontId="140" fillId="60" borderId="77" applyNumberFormat="0" applyAlignment="0" applyProtection="0"/>
    <xf numFmtId="0" fontId="140" fillId="60" borderId="77" applyNumberFormat="0" applyAlignment="0" applyProtection="0"/>
    <xf numFmtId="0" fontId="140" fillId="60" borderId="77" applyNumberFormat="0" applyAlignment="0" applyProtection="0"/>
    <xf numFmtId="0" fontId="141" fillId="8" borderId="47" applyNumberFormat="0" applyAlignment="0" applyProtection="0"/>
    <xf numFmtId="0" fontId="141" fillId="8" borderId="47" applyNumberFormat="0" applyAlignment="0" applyProtection="0"/>
    <xf numFmtId="0" fontId="140" fillId="60" borderId="77" applyNumberFormat="0" applyAlignment="0" applyProtection="0"/>
    <xf numFmtId="0" fontId="140" fillId="60" borderId="77" applyNumberFormat="0" applyAlignment="0" applyProtection="0"/>
    <xf numFmtId="0" fontId="140" fillId="60" borderId="77" applyNumberFormat="0" applyAlignment="0" applyProtection="0"/>
    <xf numFmtId="0" fontId="141" fillId="8" borderId="47" applyNumberFormat="0" applyAlignment="0" applyProtection="0"/>
    <xf numFmtId="0" fontId="140" fillId="60" borderId="77" applyNumberFormat="0" applyAlignment="0" applyProtection="0"/>
    <xf numFmtId="0" fontId="140" fillId="60" borderId="77" applyNumberFormat="0" applyAlignment="0" applyProtection="0"/>
    <xf numFmtId="0" fontId="141" fillId="8" borderId="47" applyNumberFormat="0" applyAlignment="0" applyProtection="0"/>
    <xf numFmtId="0" fontId="140" fillId="60" borderId="77" applyNumberFormat="0" applyAlignment="0" applyProtection="0"/>
    <xf numFmtId="0" fontId="140" fillId="60" borderId="77" applyNumberFormat="0" applyAlignment="0" applyProtection="0"/>
    <xf numFmtId="0" fontId="141" fillId="8" borderId="47" applyNumberFormat="0" applyAlignment="0" applyProtection="0"/>
    <xf numFmtId="0" fontId="140" fillId="60" borderId="77" applyNumberFormat="0" applyAlignment="0" applyProtection="0"/>
    <xf numFmtId="0" fontId="140" fillId="60" borderId="77" applyNumberFormat="0" applyAlignment="0" applyProtection="0"/>
    <xf numFmtId="0" fontId="141" fillId="8" borderId="47" applyNumberFormat="0" applyAlignment="0" applyProtection="0"/>
    <xf numFmtId="0" fontId="140" fillId="60" borderId="77" applyNumberFormat="0" applyAlignment="0" applyProtection="0"/>
    <xf numFmtId="0" fontId="140" fillId="60" borderId="77" applyNumberFormat="0" applyAlignment="0" applyProtection="0"/>
    <xf numFmtId="0" fontId="141" fillId="8" borderId="47" applyNumberFormat="0" applyAlignment="0" applyProtection="0"/>
    <xf numFmtId="0" fontId="140" fillId="60" borderId="77" applyNumberFormat="0" applyAlignment="0" applyProtection="0"/>
    <xf numFmtId="0" fontId="141" fillId="8" borderId="47" applyNumberFormat="0" applyAlignment="0" applyProtection="0"/>
    <xf numFmtId="0" fontId="17" fillId="8" borderId="47" applyNumberFormat="0" applyAlignment="0" applyProtection="0"/>
    <xf numFmtId="0" fontId="142" fillId="0" borderId="0" applyProtection="0">
      <alignment horizontal="left"/>
    </xf>
    <xf numFmtId="0" fontId="142" fillId="0" borderId="0" applyFill="0" applyBorder="0" applyProtection="0">
      <alignment horizontal="left"/>
    </xf>
    <xf numFmtId="0" fontId="143" fillId="0" borderId="0" applyFill="0" applyBorder="0" applyProtection="0">
      <alignment horizontal="left"/>
    </xf>
    <xf numFmtId="1" fontId="144" fillId="0" borderId="0" applyProtection="0">
      <alignment horizontal="right" vertical="center"/>
    </xf>
    <xf numFmtId="236" fontId="145" fillId="0" borderId="55">
      <alignment vertical="center"/>
    </xf>
    <xf numFmtId="2" fontId="42" fillId="0" borderId="0"/>
    <xf numFmtId="232" fontId="146" fillId="0" borderId="0" applyFill="0" applyBorder="0" applyAlignment="0" applyProtection="0"/>
    <xf numFmtId="167" fontId="27" fillId="0" borderId="0" applyFont="0" applyFill="0" applyBorder="0" applyAlignment="0" applyProtection="0"/>
    <xf numFmtId="257" fontId="31" fillId="0" borderId="0" applyFont="0" applyFill="0" applyBorder="0" applyAlignment="0" applyProtection="0"/>
    <xf numFmtId="258" fontId="147" fillId="59" borderId="40" applyFill="0" applyBorder="0" applyAlignment="0" applyProtection="0">
      <alignment horizontal="right"/>
      <protection locked="0"/>
    </xf>
    <xf numFmtId="259" fontId="147" fillId="66" borderId="0" applyFill="0" applyBorder="0" applyAlignment="0" applyProtection="0">
      <protection hidden="1"/>
    </xf>
    <xf numFmtId="10" fontId="27" fillId="0" borderId="0" applyFont="0" applyFill="0" applyBorder="0" applyAlignment="0" applyProtection="0"/>
    <xf numFmtId="10" fontId="27" fillId="0" borderId="0" applyFont="0" applyFill="0" applyBorder="0" applyAlignment="0" applyProtection="0"/>
    <xf numFmtId="260" fontId="135" fillId="0" borderId="0" applyBorder="0" applyProtection="0">
      <alignment horizontal="right"/>
    </xf>
    <xf numFmtId="260" fontId="136" fillId="76" borderId="0" applyProtection="0">
      <alignment horizontal="right"/>
    </xf>
    <xf numFmtId="260" fontId="138" fillId="0" borderId="0" applyFont="0" applyBorder="0" applyProtection="0">
      <alignment horizontal="right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32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61" fontId="42" fillId="0" borderId="0" applyFont="0" applyFill="0" applyBorder="0" applyProtection="0">
      <alignment horizontal="right"/>
    </xf>
    <xf numFmtId="9" fontId="27" fillId="0" borderId="0"/>
    <xf numFmtId="262" fontId="27" fillId="0" borderId="0" applyFill="0" applyBorder="0">
      <alignment horizontal="right"/>
      <protection locked="0"/>
    </xf>
    <xf numFmtId="1" fontId="33" fillId="0" borderId="0"/>
    <xf numFmtId="246" fontId="27" fillId="0" borderId="0">
      <protection locked="0"/>
    </xf>
    <xf numFmtId="232" fontId="27" fillId="0" borderId="0" applyFont="0" applyFill="0" applyBorder="0" applyAlignment="0" applyProtection="0"/>
    <xf numFmtId="204" fontId="31" fillId="0" borderId="0" applyFill="0" applyBorder="0" applyAlignment="0"/>
    <xf numFmtId="205" fontId="31" fillId="0" borderId="0" applyFill="0" applyBorder="0" applyAlignment="0"/>
    <xf numFmtId="204" fontId="31" fillId="0" borderId="0" applyFill="0" applyBorder="0" applyAlignment="0"/>
    <xf numFmtId="206" fontId="27" fillId="0" borderId="0" applyFill="0" applyBorder="0" applyAlignment="0"/>
    <xf numFmtId="205" fontId="31" fillId="0" borderId="0" applyFill="0" applyBorder="0" applyAlignment="0"/>
    <xf numFmtId="10" fontId="42" fillId="0" borderId="0"/>
    <xf numFmtId="10" fontId="42" fillId="70" borderId="0"/>
    <xf numFmtId="9" fontId="42" fillId="0" borderId="0" applyFont="0" applyFill="0" applyBorder="0" applyAlignment="0" applyProtection="0"/>
    <xf numFmtId="165" fontId="77" fillId="0" borderId="0"/>
    <xf numFmtId="263" fontId="148" fillId="66" borderId="0" applyBorder="0" applyAlignment="0">
      <protection hidden="1"/>
    </xf>
    <xf numFmtId="1" fontId="148" fillId="66" borderId="0">
      <alignment horizontal="center"/>
    </xf>
    <xf numFmtId="0" fontId="59" fillId="0" borderId="0" applyNumberFormat="0" applyFont="0" applyFill="0" applyBorder="0" applyAlignment="0" applyProtection="0">
      <alignment horizontal="left"/>
    </xf>
    <xf numFmtId="15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118" fillId="0" borderId="33">
      <alignment horizontal="center"/>
    </xf>
    <xf numFmtId="3" fontId="59" fillId="0" borderId="0" applyFont="0" applyFill="0" applyBorder="0" applyAlignment="0" applyProtection="0"/>
    <xf numFmtId="0" fontId="59" fillId="77" borderId="0" applyNumberFormat="0" applyFont="0" applyBorder="0" applyAlignment="0" applyProtection="0"/>
    <xf numFmtId="0" fontId="59" fillId="0" borderId="0">
      <alignment horizontal="right"/>
      <protection locked="0"/>
    </xf>
    <xf numFmtId="228" fontId="149" fillId="0" borderId="0" applyNumberFormat="0" applyFill="0" applyBorder="0" applyAlignment="0" applyProtection="0">
      <alignment horizontal="left"/>
    </xf>
    <xf numFmtId="0" fontId="150" fillId="64" borderId="0"/>
    <xf numFmtId="0" fontId="33" fillId="0" borderId="0" applyNumberFormat="0" applyFill="0" applyBorder="0" applyProtection="0">
      <alignment horizontal="right" vertical="center"/>
    </xf>
    <xf numFmtId="0" fontId="151" fillId="0" borderId="78">
      <alignment vertical="center"/>
    </xf>
    <xf numFmtId="264" fontId="27" fillId="0" borderId="0" applyFill="0" applyBorder="0">
      <alignment horizontal="right"/>
      <protection hidden="1"/>
    </xf>
    <xf numFmtId="0" fontId="152" fillId="63" borderId="40">
      <alignment horizontal="center" vertical="center" wrapText="1"/>
      <protection hidden="1"/>
    </xf>
    <xf numFmtId="0" fontId="59" fillId="78" borderId="79"/>
    <xf numFmtId="0" fontId="31" fillId="79" borderId="0" applyNumberFormat="0" applyFont="0" applyBorder="0" applyAlignment="0" applyProtection="0"/>
    <xf numFmtId="42" fontId="153" fillId="0" borderId="0" applyFill="0" applyBorder="0" applyAlignment="0" applyProtection="0"/>
    <xf numFmtId="41" fontId="154" fillId="0" borderId="0"/>
    <xf numFmtId="0" fontId="74" fillId="0" borderId="0"/>
    <xf numFmtId="0" fontId="155" fillId="0" borderId="0">
      <alignment horizontal="right"/>
    </xf>
    <xf numFmtId="0" fontId="80" fillId="0" borderId="0">
      <alignment horizontal="left"/>
    </xf>
    <xf numFmtId="232" fontId="156" fillId="0" borderId="69"/>
    <xf numFmtId="265" fontId="41" fillId="72" borderId="0" applyFont="0" applyBorder="0"/>
    <xf numFmtId="194" fontId="32" fillId="0" borderId="0" applyNumberFormat="0" applyFill="0">
      <alignment horizontal="left" vertical="center" wrapText="1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27" fillId="0" borderId="0">
      <alignment vertical="top"/>
    </xf>
    <xf numFmtId="41" fontId="27" fillId="0" borderId="0" applyFont="0" applyFill="0" applyBorder="0" applyAlignment="0" applyProtection="0"/>
    <xf numFmtId="0" fontId="75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1" fillId="0" borderId="0">
      <alignment vertical="top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1" fillId="0" borderId="0">
      <alignment vertical="top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44" fontId="27" fillId="0" borderId="0" applyFont="0" applyFill="0" applyBorder="0" applyAlignment="0" applyProtection="0"/>
    <xf numFmtId="0" fontId="31" fillId="0" borderId="0">
      <alignment vertical="top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57" fillId="79" borderId="40" applyNumberFormat="0" applyProtection="0">
      <alignment horizontal="center" vertical="center"/>
    </xf>
    <xf numFmtId="0" fontId="31" fillId="0" borderId="0">
      <alignment vertical="top"/>
    </xf>
    <xf numFmtId="0" fontId="43" fillId="79" borderId="40" applyNumberFormat="0" applyProtection="0">
      <alignment horizontal="center" vertical="center"/>
    </xf>
    <xf numFmtId="0" fontId="31" fillId="0" borderId="0">
      <alignment vertical="top"/>
    </xf>
    <xf numFmtId="0" fontId="31" fillId="0" borderId="0">
      <alignment vertical="top"/>
    </xf>
    <xf numFmtId="0" fontId="158" fillId="0" borderId="0" applyNumberFormat="0" applyFill="0" applyBorder="0" applyAlignment="0" applyProtection="0"/>
    <xf numFmtId="0" fontId="27" fillId="37" borderId="40" applyNumberFormat="0" applyProtection="0">
      <alignment horizontal="left" vertical="center"/>
    </xf>
    <xf numFmtId="0" fontId="27" fillId="37" borderId="40" applyNumberFormat="0" applyProtection="0">
      <alignment horizontal="left" vertical="center"/>
    </xf>
    <xf numFmtId="0" fontId="31" fillId="0" borderId="0">
      <alignment vertical="top"/>
    </xf>
    <xf numFmtId="0" fontId="43" fillId="35" borderId="40" applyNumberFormat="0" applyProtection="0">
      <alignment horizontal="left" vertical="center" wrapText="1"/>
    </xf>
    <xf numFmtId="0" fontId="31" fillId="0" borderId="0">
      <alignment vertical="top"/>
    </xf>
    <xf numFmtId="0" fontId="31" fillId="0" borderId="0">
      <alignment vertical="top"/>
    </xf>
    <xf numFmtId="0" fontId="94" fillId="0" borderId="0" applyNumberFormat="0" applyFill="0" applyBorder="0" applyAlignment="0" applyProtection="0"/>
    <xf numFmtId="0" fontId="27" fillId="37" borderId="40" applyNumberFormat="0" applyProtection="0">
      <alignment horizontal="left" vertical="center" wrapText="1"/>
    </xf>
    <xf numFmtId="0" fontId="27" fillId="37" borderId="40" applyNumberFormat="0" applyProtection="0">
      <alignment horizontal="left" vertical="center" wrapText="1"/>
    </xf>
    <xf numFmtId="0" fontId="31" fillId="0" borderId="0">
      <alignment vertical="top"/>
    </xf>
    <xf numFmtId="0" fontId="43" fillId="35" borderId="40" applyNumberFormat="0" applyProtection="0">
      <alignment horizontal="left" vertical="center" wrapText="1"/>
    </xf>
    <xf numFmtId="0" fontId="31" fillId="0" borderId="0">
      <alignment vertical="top"/>
    </xf>
    <xf numFmtId="0" fontId="31" fillId="0" borderId="0">
      <alignment vertical="top"/>
    </xf>
    <xf numFmtId="0" fontId="159" fillId="80" borderId="0" applyNumberFormat="0" applyBorder="0" applyAlignment="0" applyProtection="0"/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172" fontId="30" fillId="0" borderId="0" applyFont="0" applyFill="0" applyBorder="0" applyAlignment="0" applyProtection="0"/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178" fontId="27" fillId="0" borderId="0" applyFont="0" applyFill="0" applyBorder="0" applyAlignment="0" applyProtection="0"/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44" fontId="27" fillId="0" borderId="0" applyFont="0" applyFill="0" applyBorder="0" applyAlignment="0" applyProtection="0"/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266" fontId="42" fillId="0" borderId="0" applyFont="0" applyFill="0" applyBorder="0" applyAlignment="0" applyProtection="0"/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266" fontId="42" fillId="0" borderId="0" applyFont="0" applyFill="0" applyBorder="0" applyAlignment="0" applyProtection="0"/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77" fillId="0" borderId="0" applyNumberFormat="0" applyBorder="0" applyAlignment="0"/>
    <xf numFmtId="0" fontId="160" fillId="0" borderId="0" applyNumberFormat="0" applyBorder="0" applyAlignment="0"/>
    <xf numFmtId="0" fontId="161" fillId="0" borderId="0" applyNumberFormat="0" applyBorder="0" applyAlignment="0"/>
    <xf numFmtId="0" fontId="53" fillId="0" borderId="0" applyNumberFormat="0" applyFill="0" applyBorder="0" applyProtection="0">
      <alignment horizontal="left" vertical="center"/>
    </xf>
    <xf numFmtId="0" fontId="53" fillId="0" borderId="41" applyNumberFormat="0" applyFill="0" applyProtection="0">
      <alignment horizontal="left" vertical="center"/>
    </xf>
    <xf numFmtId="267" fontId="41" fillId="81" borderId="0" applyNumberFormat="0" applyFont="0" applyBorder="0">
      <alignment horizontal="center" vertical="center"/>
      <protection locked="0"/>
    </xf>
    <xf numFmtId="9" fontId="27" fillId="0" borderId="0"/>
    <xf numFmtId="0" fontId="54" fillId="0" borderId="0" applyFill="0" applyBorder="0" applyProtection="0">
      <alignment horizontal="center" vertical="center"/>
    </xf>
    <xf numFmtId="0" fontId="162" fillId="0" borderId="0" applyBorder="0" applyProtection="0">
      <alignment vertical="center"/>
    </xf>
    <xf numFmtId="165" fontId="27" fillId="0" borderId="55" applyBorder="0" applyProtection="0">
      <alignment horizontal="right" vertical="center"/>
    </xf>
    <xf numFmtId="0" fontId="163" fillId="82" borderId="0" applyBorder="0" applyProtection="0">
      <alignment horizontal="centerContinuous" vertical="center"/>
    </xf>
    <xf numFmtId="0" fontId="163" fillId="80" borderId="55" applyBorder="0" applyProtection="0">
      <alignment horizontal="centerContinuous" vertical="center"/>
    </xf>
    <xf numFmtId="0" fontId="164" fillId="0" borderId="0"/>
    <xf numFmtId="0" fontId="54" fillId="0" borderId="0" applyFill="0" applyBorder="0" applyProtection="0"/>
    <xf numFmtId="0" fontId="133" fillId="0" borderId="0"/>
    <xf numFmtId="0" fontId="165" fillId="0" borderId="0" applyFill="0" applyBorder="0" applyProtection="0">
      <alignment horizontal="left"/>
    </xf>
    <xf numFmtId="0" fontId="166" fillId="0" borderId="0" applyFill="0" applyBorder="0" applyProtection="0">
      <alignment horizontal="left" vertical="top"/>
    </xf>
    <xf numFmtId="0" fontId="167" fillId="0" borderId="0">
      <alignment horizontal="centerContinuous"/>
    </xf>
    <xf numFmtId="236" fontId="27" fillId="37" borderId="80" applyNumberFormat="0" applyAlignment="0">
      <alignment vertical="center"/>
    </xf>
    <xf numFmtId="236" fontId="168" fillId="83" borderId="81" applyNumberFormat="0" applyBorder="0" applyAlignment="0" applyProtection="0">
      <alignment vertical="center"/>
    </xf>
    <xf numFmtId="236" fontId="168" fillId="83" borderId="81" applyNumberFormat="0" applyBorder="0" applyAlignment="0" applyProtection="0">
      <alignment vertical="center"/>
    </xf>
    <xf numFmtId="236" fontId="168" fillId="83" borderId="81" applyNumberFormat="0" applyBorder="0" applyAlignment="0" applyProtection="0">
      <alignment vertical="center"/>
    </xf>
    <xf numFmtId="236" fontId="27" fillId="37" borderId="80" applyNumberFormat="0" applyProtection="0">
      <alignment horizontal="centerContinuous" vertical="center"/>
    </xf>
    <xf numFmtId="236" fontId="169" fillId="84" borderId="0" applyNumberFormat="0" applyBorder="0" applyAlignment="0" applyProtection="0">
      <alignment vertical="center"/>
    </xf>
    <xf numFmtId="236" fontId="27" fillId="83" borderId="0" applyBorder="0" applyAlignment="0" applyProtection="0">
      <alignment vertical="center"/>
    </xf>
    <xf numFmtId="49" fontId="32" fillId="0" borderId="55">
      <alignment vertical="center"/>
    </xf>
    <xf numFmtId="0" fontId="170" fillId="0" borderId="0"/>
    <xf numFmtId="0" fontId="171" fillId="0" borderId="0"/>
    <xf numFmtId="49" fontId="77" fillId="0" borderId="0" applyFill="0" applyBorder="0" applyAlignment="0"/>
    <xf numFmtId="268" fontId="31" fillId="0" borderId="0" applyFill="0" applyBorder="0" applyAlignment="0"/>
    <xf numFmtId="269" fontId="31" fillId="0" borderId="0" applyFill="0" applyBorder="0" applyAlignment="0"/>
    <xf numFmtId="0" fontId="26" fillId="0" borderId="0" applyNumberFormat="0" applyFont="0" applyFill="0" applyBorder="0" applyProtection="0">
      <alignment horizontal="left" vertical="top" wrapText="1"/>
    </xf>
    <xf numFmtId="18" fontId="74" fillId="0" borderId="0" applyFill="0" applyBorder="0" applyAlignment="0" applyProtection="0"/>
    <xf numFmtId="0" fontId="31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40" fontId="172" fillId="0" borderId="0"/>
    <xf numFmtId="0" fontId="173" fillId="0" borderId="0" applyNumberFormat="0" applyFill="0" applyBorder="0" applyAlignment="0" applyProtection="0"/>
    <xf numFmtId="0" fontId="174" fillId="0" borderId="0" applyNumberFormat="0" applyBorder="0" applyAlignment="0" applyProtection="0"/>
    <xf numFmtId="0" fontId="174" fillId="0" borderId="0" applyNumberFormat="0" applyBorder="0" applyAlignment="0" applyProtection="0"/>
    <xf numFmtId="270" fontId="175" fillId="80" borderId="0" applyNumberFormat="0" applyProtection="0">
      <alignment horizontal="left" vertical="center"/>
    </xf>
    <xf numFmtId="0" fontId="176" fillId="0" borderId="0" applyNumberFormat="0" applyProtection="0">
      <alignment horizontal="left" vertical="center"/>
    </xf>
    <xf numFmtId="0" fontId="177" fillId="0" borderId="0">
      <alignment horizontal="left"/>
    </xf>
    <xf numFmtId="0" fontId="59" fillId="0" borderId="0" applyBorder="0"/>
    <xf numFmtId="1" fontId="31" fillId="68" borderId="0" applyNumberFormat="0" applyFont="0" applyBorder="0" applyProtection="0">
      <alignment horizontal="left"/>
    </xf>
    <xf numFmtId="271" fontId="27" fillId="0" borderId="0" applyNumberFormat="0" applyFill="0" applyBorder="0" applyProtection="0">
      <alignment vertical="top"/>
    </xf>
    <xf numFmtId="0" fontId="178" fillId="0" borderId="82" applyNumberFormat="0" applyFill="0" applyAlignment="0" applyProtection="0"/>
    <xf numFmtId="0" fontId="178" fillId="0" borderId="82" applyNumberFormat="0" applyFill="0" applyAlignment="0" applyProtection="0"/>
    <xf numFmtId="0" fontId="2" fillId="0" borderId="51" applyNumberFormat="0" applyFill="0" applyAlignment="0" applyProtection="0"/>
    <xf numFmtId="0" fontId="178" fillId="0" borderId="82" applyNumberFormat="0" applyFill="0" applyAlignment="0" applyProtection="0"/>
    <xf numFmtId="0" fontId="178" fillId="0" borderId="82" applyNumberFormat="0" applyFill="0" applyAlignment="0" applyProtection="0"/>
    <xf numFmtId="0" fontId="178" fillId="0" borderId="82" applyNumberFormat="0" applyFill="0" applyAlignment="0" applyProtection="0"/>
    <xf numFmtId="0" fontId="178" fillId="0" borderId="82" applyNumberFormat="0" applyFill="0" applyAlignment="0" applyProtection="0"/>
    <xf numFmtId="0" fontId="179" fillId="0" borderId="51" applyNumberFormat="0" applyFill="0" applyAlignment="0" applyProtection="0"/>
    <xf numFmtId="0" fontId="179" fillId="0" borderId="51" applyNumberFormat="0" applyFill="0" applyAlignment="0" applyProtection="0"/>
    <xf numFmtId="0" fontId="178" fillId="0" borderId="82" applyNumberFormat="0" applyFill="0" applyAlignment="0" applyProtection="0"/>
    <xf numFmtId="0" fontId="178" fillId="0" borderId="82" applyNumberFormat="0" applyFill="0" applyAlignment="0" applyProtection="0"/>
    <xf numFmtId="0" fontId="178" fillId="0" borderId="82" applyNumberFormat="0" applyFill="0" applyAlignment="0" applyProtection="0"/>
    <xf numFmtId="0" fontId="179" fillId="0" borderId="51" applyNumberFormat="0" applyFill="0" applyAlignment="0" applyProtection="0"/>
    <xf numFmtId="0" fontId="178" fillId="0" borderId="82" applyNumberFormat="0" applyFill="0" applyAlignment="0" applyProtection="0"/>
    <xf numFmtId="0" fontId="178" fillId="0" borderId="82" applyNumberFormat="0" applyFill="0" applyAlignment="0" applyProtection="0"/>
    <xf numFmtId="0" fontId="179" fillId="0" borderId="51" applyNumberFormat="0" applyFill="0" applyAlignment="0" applyProtection="0"/>
    <xf numFmtId="0" fontId="178" fillId="0" borderId="82" applyNumberFormat="0" applyFill="0" applyAlignment="0" applyProtection="0"/>
    <xf numFmtId="0" fontId="178" fillId="0" borderId="82" applyNumberFormat="0" applyFill="0" applyAlignment="0" applyProtection="0"/>
    <xf numFmtId="0" fontId="179" fillId="0" borderId="51" applyNumberFormat="0" applyFill="0" applyAlignment="0" applyProtection="0"/>
    <xf numFmtId="0" fontId="178" fillId="0" borderId="82" applyNumberFormat="0" applyFill="0" applyAlignment="0" applyProtection="0"/>
    <xf numFmtId="0" fontId="178" fillId="0" borderId="82" applyNumberFormat="0" applyFill="0" applyAlignment="0" applyProtection="0"/>
    <xf numFmtId="0" fontId="179" fillId="0" borderId="51" applyNumberFormat="0" applyFill="0" applyAlignment="0" applyProtection="0"/>
    <xf numFmtId="0" fontId="178" fillId="0" borderId="82" applyNumberFormat="0" applyFill="0" applyAlignment="0" applyProtection="0"/>
    <xf numFmtId="0" fontId="178" fillId="0" borderId="82" applyNumberFormat="0" applyFill="0" applyAlignment="0" applyProtection="0"/>
    <xf numFmtId="0" fontId="179" fillId="0" borderId="51" applyNumberFormat="0" applyFill="0" applyAlignment="0" applyProtection="0"/>
    <xf numFmtId="0" fontId="178" fillId="0" borderId="82" applyNumberFormat="0" applyFill="0" applyAlignment="0" applyProtection="0"/>
    <xf numFmtId="0" fontId="179" fillId="0" borderId="51" applyNumberFormat="0" applyFill="0" applyAlignment="0" applyProtection="0"/>
    <xf numFmtId="0" fontId="180" fillId="0" borderId="51" applyNumberFormat="0" applyFill="0" applyAlignment="0" applyProtection="0"/>
    <xf numFmtId="39" fontId="27" fillId="0" borderId="17">
      <protection locked="0"/>
    </xf>
    <xf numFmtId="6" fontId="167" fillId="0" borderId="17" applyFill="0" applyAlignment="0" applyProtection="0"/>
    <xf numFmtId="165" fontId="34" fillId="0" borderId="42"/>
    <xf numFmtId="0" fontId="181" fillId="0" borderId="0">
      <alignment horizontal="fill"/>
    </xf>
    <xf numFmtId="272" fontId="148" fillId="66" borderId="1" applyBorder="0">
      <alignment horizontal="right" vertical="center"/>
      <protection locked="0"/>
    </xf>
    <xf numFmtId="42" fontId="27" fillId="0" borderId="0" applyFont="0" applyFill="0" applyBorder="0" applyAlignment="0" applyProtection="0"/>
    <xf numFmtId="273" fontId="27" fillId="0" borderId="0" applyFont="0" applyFill="0" applyBorder="0" applyAlignment="0" applyProtection="0"/>
    <xf numFmtId="42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271" fontId="182" fillId="83" borderId="0" applyNumberFormat="0" applyBorder="0" applyProtection="0">
      <alignment horizontal="centerContinuous" vertical="center"/>
    </xf>
    <xf numFmtId="0" fontId="183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85" fillId="0" borderId="0"/>
    <xf numFmtId="1" fontId="185" fillId="0" borderId="0"/>
    <xf numFmtId="274" fontId="42" fillId="0" borderId="0" applyFont="0" applyFill="0" applyBorder="0" applyProtection="0">
      <alignment horizontal="right"/>
    </xf>
    <xf numFmtId="275" fontId="27" fillId="0" borderId="0"/>
    <xf numFmtId="276" fontId="135" fillId="0" borderId="0" applyFill="0" applyBorder="0" applyProtection="0"/>
    <xf numFmtId="0" fontId="27" fillId="0" borderId="0">
      <alignment horizontal="center"/>
    </xf>
    <xf numFmtId="277" fontId="32" fillId="0" borderId="55">
      <alignment horizontal="right"/>
    </xf>
    <xf numFmtId="278" fontId="27" fillId="0" borderId="0" applyFont="0" applyFill="0" applyBorder="0" applyAlignment="0" applyProtection="0"/>
    <xf numFmtId="279" fontId="45" fillId="0" borderId="0" applyFont="0" applyFill="0" applyBorder="0" applyProtection="0">
      <alignment horizontal="right"/>
    </xf>
    <xf numFmtId="0" fontId="27" fillId="0" borderId="0"/>
    <xf numFmtId="166" fontId="27" fillId="0" borderId="0"/>
    <xf numFmtId="0" fontId="186" fillId="0" borderId="0"/>
    <xf numFmtId="0" fontId="188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23" fillId="14" borderId="0" applyNumberFormat="0" applyBorder="0" applyAlignment="0" applyProtection="0"/>
    <xf numFmtId="0" fontId="23" fillId="18" borderId="0" applyNumberFormat="0" applyBorder="0" applyAlignment="0" applyProtection="0"/>
    <xf numFmtId="0" fontId="23" fillId="22" borderId="0" applyNumberFormat="0" applyBorder="0" applyAlignment="0" applyProtection="0"/>
    <xf numFmtId="0" fontId="23" fillId="26" borderId="0" applyNumberFormat="0" applyBorder="0" applyAlignment="0" applyProtection="0"/>
    <xf numFmtId="0" fontId="23" fillId="30" borderId="0" applyNumberFormat="0" applyBorder="0" applyAlignment="0" applyProtection="0"/>
    <xf numFmtId="0" fontId="23" fillId="34" borderId="0" applyNumberFormat="0" applyBorder="0" applyAlignment="0" applyProtection="0"/>
    <xf numFmtId="0" fontId="151" fillId="0" borderId="78">
      <alignment vertical="center"/>
    </xf>
    <xf numFmtId="0" fontId="59" fillId="78" borderId="79"/>
    <xf numFmtId="0" fontId="59" fillId="78" borderId="85"/>
    <xf numFmtId="0" fontId="151" fillId="0" borderId="86">
      <alignment vertical="center"/>
    </xf>
    <xf numFmtId="0" fontId="151" fillId="0" borderId="86">
      <alignment vertical="center"/>
    </xf>
    <xf numFmtId="0" fontId="151" fillId="0" borderId="83">
      <alignment vertical="center"/>
    </xf>
    <xf numFmtId="0" fontId="59" fillId="78" borderId="84"/>
  </cellStyleXfs>
  <cellXfs count="103">
    <xf numFmtId="0" fontId="0" fillId="0" borderId="0" xfId="0"/>
    <xf numFmtId="0" fontId="3" fillId="0" borderId="0" xfId="0" applyFont="1"/>
    <xf numFmtId="3" fontId="5" fillId="0" borderId="4" xfId="0" applyNumberFormat="1" applyFont="1" applyFill="1" applyBorder="1" applyAlignment="1">
      <alignment horizontal="left" vertical="center"/>
    </xf>
    <xf numFmtId="164" fontId="0" fillId="2" borderId="1" xfId="1" applyNumberFormat="1" applyFont="1" applyFill="1" applyBorder="1"/>
    <xf numFmtId="3" fontId="5" fillId="0" borderId="6" xfId="0" applyNumberFormat="1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164" fontId="0" fillId="2" borderId="9" xfId="1" applyNumberFormat="1" applyFont="1" applyFill="1" applyBorder="1"/>
    <xf numFmtId="0" fontId="4" fillId="0" borderId="0" xfId="0" applyFont="1"/>
    <xf numFmtId="3" fontId="5" fillId="0" borderId="10" xfId="0" applyNumberFormat="1" applyFont="1" applyFill="1" applyBorder="1" applyAlignment="1">
      <alignment horizontal="left" vertical="center"/>
    </xf>
    <xf numFmtId="164" fontId="0" fillId="0" borderId="0" xfId="0" applyNumberFormat="1"/>
    <xf numFmtId="3" fontId="5" fillId="0" borderId="11" xfId="0" applyNumberFormat="1" applyFont="1" applyFill="1" applyBorder="1" applyAlignment="1">
      <alignment horizontal="left" vertical="center"/>
    </xf>
    <xf numFmtId="0" fontId="0" fillId="0" borderId="0" xfId="0" quotePrefix="1"/>
    <xf numFmtId="0" fontId="2" fillId="2" borderId="12" xfId="0" applyFont="1" applyFill="1" applyBorder="1" applyAlignment="1">
      <alignment horizontal="center"/>
    </xf>
    <xf numFmtId="164" fontId="0" fillId="2" borderId="12" xfId="1" applyNumberFormat="1" applyFont="1" applyFill="1" applyBorder="1"/>
    <xf numFmtId="0" fontId="0" fillId="2" borderId="12" xfId="0" applyFill="1" applyBorder="1"/>
    <xf numFmtId="164" fontId="0" fillId="2" borderId="14" xfId="1" applyNumberFormat="1" applyFont="1" applyFill="1" applyBorder="1"/>
    <xf numFmtId="0" fontId="2" fillId="2" borderId="15" xfId="0" applyFont="1" applyFill="1" applyBorder="1" applyAlignment="1">
      <alignment horizontal="center"/>
    </xf>
    <xf numFmtId="164" fontId="0" fillId="2" borderId="15" xfId="1" applyNumberFormat="1" applyFont="1" applyFill="1" applyBorder="1"/>
    <xf numFmtId="164" fontId="0" fillId="2" borderId="16" xfId="1" applyNumberFormat="1" applyFont="1" applyFill="1" applyBorder="1"/>
    <xf numFmtId="0" fontId="0" fillId="2" borderId="15" xfId="0" applyFill="1" applyBorder="1"/>
    <xf numFmtId="164" fontId="0" fillId="2" borderId="19" xfId="1" applyNumberFormat="1" applyFont="1" applyFill="1" applyBorder="1"/>
    <xf numFmtId="3" fontId="5" fillId="0" borderId="10" xfId="0" quotePrefix="1" applyNumberFormat="1" applyFont="1" applyFill="1" applyBorder="1" applyAlignment="1">
      <alignment horizontal="left" vertical="center" indent="1"/>
    </xf>
    <xf numFmtId="164" fontId="2" fillId="2" borderId="1" xfId="1" applyNumberFormat="1" applyFont="1" applyFill="1" applyBorder="1"/>
    <xf numFmtId="164" fontId="2" fillId="2" borderId="12" xfId="1" applyNumberFormat="1" applyFont="1" applyFill="1" applyBorder="1"/>
    <xf numFmtId="164" fontId="2" fillId="2" borderId="18" xfId="1" applyNumberFormat="1" applyFont="1" applyFill="1" applyBorder="1"/>
    <xf numFmtId="164" fontId="1" fillId="2" borderId="1" xfId="1" applyNumberFormat="1" applyFont="1" applyFill="1" applyBorder="1"/>
    <xf numFmtId="164" fontId="0" fillId="2" borderId="20" xfId="1" applyNumberFormat="1" applyFont="1" applyFill="1" applyBorder="1"/>
    <xf numFmtId="164" fontId="1" fillId="2" borderId="12" xfId="1" applyNumberFormat="1" applyFont="1" applyFill="1" applyBorder="1"/>
    <xf numFmtId="164" fontId="1" fillId="2" borderId="18" xfId="1" applyNumberFormat="1" applyFont="1" applyFill="1" applyBorder="1"/>
    <xf numFmtId="164" fontId="1" fillId="2" borderId="19" xfId="1" applyNumberFormat="1" applyFont="1" applyFill="1" applyBorder="1"/>
    <xf numFmtId="164" fontId="2" fillId="2" borderId="21" xfId="1" applyNumberFormat="1" applyFont="1" applyFill="1" applyBorder="1"/>
    <xf numFmtId="164" fontId="2" fillId="2" borderId="23" xfId="1" applyNumberFormat="1" applyFont="1" applyFill="1" applyBorder="1"/>
    <xf numFmtId="164" fontId="2" fillId="2" borderId="26" xfId="1" applyNumberFormat="1" applyFont="1" applyFill="1" applyBorder="1"/>
    <xf numFmtId="164" fontId="2" fillId="2" borderId="27" xfId="1" applyNumberFormat="1" applyFont="1" applyFill="1" applyBorder="1"/>
    <xf numFmtId="164" fontId="2" fillId="2" borderId="22" xfId="1" applyNumberFormat="1" applyFont="1" applyFill="1" applyBorder="1"/>
    <xf numFmtId="164" fontId="2" fillId="2" borderId="2" xfId="1" applyNumberFormat="1" applyFont="1" applyFill="1" applyBorder="1"/>
    <xf numFmtId="164" fontId="2" fillId="2" borderId="24" xfId="1" applyNumberFormat="1" applyFont="1" applyFill="1" applyBorder="1"/>
    <xf numFmtId="164" fontId="2" fillId="2" borderId="13" xfId="1" applyNumberFormat="1" applyFont="1" applyFill="1" applyBorder="1"/>
    <xf numFmtId="164" fontId="2" fillId="2" borderId="25" xfId="1" applyNumberFormat="1" applyFont="1" applyFill="1" applyBorder="1"/>
    <xf numFmtId="0" fontId="0" fillId="2" borderId="19" xfId="0" applyFill="1" applyBorder="1"/>
    <xf numFmtId="0" fontId="0" fillId="0" borderId="0" xfId="0" applyNumberFormat="1"/>
    <xf numFmtId="0" fontId="0" fillId="0" borderId="0" xfId="0" pivotButton="1"/>
    <xf numFmtId="4" fontId="0" fillId="0" borderId="0" xfId="0" applyNumberFormat="1"/>
    <xf numFmtId="0" fontId="2" fillId="2" borderId="18" xfId="0" applyFont="1" applyFill="1" applyBorder="1" applyAlignment="1">
      <alignment horizontal="center"/>
    </xf>
    <xf numFmtId="164" fontId="0" fillId="2" borderId="18" xfId="1" applyNumberFormat="1" applyFont="1" applyFill="1" applyBorder="1"/>
    <xf numFmtId="164" fontId="0" fillId="2" borderId="28" xfId="1" applyNumberFormat="1" applyFont="1" applyFill="1" applyBorder="1"/>
    <xf numFmtId="164" fontId="2" fillId="2" borderId="29" xfId="1" applyNumberFormat="1" applyFont="1" applyFill="1" applyBorder="1"/>
    <xf numFmtId="0" fontId="0" fillId="2" borderId="18" xfId="0" applyFill="1" applyBorder="1"/>
    <xf numFmtId="164" fontId="0" fillId="2" borderId="30" xfId="0" applyNumberFormat="1" applyFill="1" applyBorder="1"/>
    <xf numFmtId="164" fontId="0" fillId="2" borderId="31" xfId="0" applyNumberFormat="1" applyFill="1" applyBorder="1"/>
    <xf numFmtId="164" fontId="0" fillId="2" borderId="32" xfId="0" applyNumberFormat="1" applyFill="1" applyBorder="1"/>
    <xf numFmtId="0" fontId="0" fillId="0" borderId="0" xfId="0" applyBorder="1"/>
    <xf numFmtId="0" fontId="2" fillId="2" borderId="38" xfId="0" applyFont="1" applyFill="1" applyBorder="1" applyAlignment="1">
      <alignment horizontal="center"/>
    </xf>
    <xf numFmtId="164" fontId="2" fillId="2" borderId="19" xfId="1" applyNumberFormat="1" applyFont="1" applyFill="1" applyBorder="1"/>
    <xf numFmtId="164" fontId="0" fillId="2" borderId="27" xfId="1" applyNumberFormat="1" applyFont="1" applyFill="1" applyBorder="1"/>
    <xf numFmtId="164" fontId="1" fillId="2" borderId="24" xfId="1" applyNumberFormat="1" applyFont="1" applyFill="1" applyBorder="1"/>
    <xf numFmtId="164" fontId="0" fillId="2" borderId="39" xfId="1" applyNumberFormat="1" applyFont="1" applyFill="1" applyBorder="1"/>
    <xf numFmtId="164" fontId="1" fillId="2" borderId="15" xfId="1" applyNumberFormat="1" applyFont="1" applyFill="1" applyBorder="1"/>
    <xf numFmtId="164" fontId="2" fillId="2" borderId="11" xfId="1" applyNumberFormat="1" applyFont="1" applyFill="1" applyBorder="1"/>
    <xf numFmtId="164" fontId="2" fillId="2" borderId="15" xfId="1" applyNumberFormat="1" applyFont="1" applyFill="1" applyBorder="1"/>
    <xf numFmtId="164" fontId="2" fillId="2" borderId="10" xfId="1" applyNumberFormat="1" applyFont="1" applyFill="1" applyBorder="1"/>
    <xf numFmtId="164" fontId="2" fillId="2" borderId="6" xfId="1" applyNumberFormat="1" applyFont="1" applyFill="1" applyBorder="1"/>
    <xf numFmtId="164" fontId="0" fillId="0" borderId="0" xfId="0" applyNumberFormat="1" applyBorder="1"/>
    <xf numFmtId="164" fontId="2" fillId="2" borderId="40" xfId="1" applyNumberFormat="1" applyFont="1" applyFill="1" applyBorder="1"/>
    <xf numFmtId="0" fontId="2" fillId="0" borderId="41" xfId="0" applyFont="1" applyBorder="1"/>
    <xf numFmtId="164" fontId="0" fillId="2" borderId="42" xfId="1" applyNumberFormat="1" applyFont="1" applyFill="1" applyBorder="1"/>
    <xf numFmtId="164" fontId="0" fillId="2" borderId="23" xfId="1" applyNumberFormat="1" applyFont="1" applyFill="1" applyBorder="1"/>
    <xf numFmtId="0" fontId="0" fillId="0" borderId="0" xfId="0" applyFill="1"/>
    <xf numFmtId="49" fontId="0" fillId="0" borderId="0" xfId="0" applyNumberFormat="1" applyFill="1" applyAlignment="1">
      <alignment vertical="top"/>
    </xf>
    <xf numFmtId="49" fontId="0" fillId="0" borderId="0" xfId="0" applyNumberFormat="1" applyFill="1" applyAlignment="1">
      <alignment wrapText="1"/>
    </xf>
    <xf numFmtId="43" fontId="0" fillId="0" borderId="0" xfId="1" applyNumberFormat="1" applyFont="1" applyFill="1" applyAlignment="1">
      <alignment horizontal="right" wrapText="1"/>
    </xf>
    <xf numFmtId="0" fontId="0" fillId="0" borderId="0" xfId="0" applyFill="1" applyAlignment="1">
      <alignment horizontal="right" wrapText="1"/>
    </xf>
    <xf numFmtId="49" fontId="0" fillId="0" borderId="0" xfId="0" applyNumberFormat="1" applyFill="1" applyAlignment="1">
      <alignment horizontal="center" wrapText="1"/>
    </xf>
    <xf numFmtId="49" fontId="0" fillId="0" borderId="0" xfId="0" applyNumberFormat="1" applyFont="1" applyFill="1" applyBorder="1" applyAlignment="1">
      <alignment vertical="top"/>
    </xf>
    <xf numFmtId="43" fontId="0" fillId="0" borderId="0" xfId="1" applyNumberFormat="1" applyFont="1" applyFill="1"/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43" fontId="2" fillId="0" borderId="0" xfId="1" applyNumberFormat="1" applyFont="1" applyFill="1" applyAlignment="1">
      <alignment horizontal="center" vertical="center" wrapText="1"/>
    </xf>
    <xf numFmtId="191" fontId="187" fillId="0" borderId="0" xfId="1" applyNumberFormat="1" applyFont="1" applyFill="1" applyAlignment="1">
      <alignment horizontal="right" wrapText="1"/>
    </xf>
    <xf numFmtId="191" fontId="187" fillId="0" borderId="0" xfId="0" applyNumberFormat="1" applyFont="1" applyFill="1" applyAlignment="1">
      <alignment horizontal="right" wrapText="1"/>
    </xf>
    <xf numFmtId="0" fontId="0" fillId="0" borderId="0" xfId="0" applyFont="1" applyFill="1" applyAlignment="1">
      <alignment vertical="top"/>
    </xf>
    <xf numFmtId="49" fontId="187" fillId="0" borderId="0" xfId="0" applyNumberFormat="1" applyFont="1" applyFill="1" applyAlignment="1">
      <alignment horizontal="center" wrapText="1"/>
    </xf>
    <xf numFmtId="191" fontId="0" fillId="0" borderId="0" xfId="1" applyNumberFormat="1" applyFont="1" applyFill="1" applyAlignment="1">
      <alignment horizontal="right" wrapText="1"/>
    </xf>
    <xf numFmtId="191" fontId="0" fillId="0" borderId="0" xfId="0" applyNumberFormat="1" applyFill="1" applyAlignment="1">
      <alignment horizontal="right" wrapText="1"/>
    </xf>
    <xf numFmtId="169" fontId="0" fillId="0" borderId="0" xfId="0" applyNumberFormat="1" applyFill="1" applyAlignment="1">
      <alignment horizontal="right" wrapText="1"/>
    </xf>
    <xf numFmtId="0" fontId="190" fillId="0" borderId="0" xfId="0" applyFont="1" applyFill="1" applyAlignment="1">
      <alignment vertical="top" wrapText="1"/>
    </xf>
    <xf numFmtId="0" fontId="190" fillId="0" borderId="0" xfId="0" applyFont="1" applyFill="1" applyAlignment="1">
      <alignment horizontal="right" vertical="top" wrapText="1"/>
    </xf>
    <xf numFmtId="4" fontId="190" fillId="0" borderId="0" xfId="0" applyNumberFormat="1" applyFont="1" applyFill="1" applyAlignment="1">
      <alignment horizontal="right" vertical="top" wrapText="1"/>
    </xf>
    <xf numFmtId="280" fontId="190" fillId="0" borderId="0" xfId="0" applyNumberFormat="1" applyFont="1" applyFill="1" applyAlignment="1">
      <alignment horizontal="right" vertical="top" wrapText="1"/>
    </xf>
    <xf numFmtId="0" fontId="8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/>
    </xf>
    <xf numFmtId="0" fontId="2" fillId="2" borderId="34" xfId="0" applyFont="1" applyFill="1" applyBorder="1" applyAlignment="1">
      <alignment horizontal="center" wrapText="1"/>
    </xf>
    <xf numFmtId="0" fontId="2" fillId="2" borderId="35" xfId="0" applyFont="1" applyFill="1" applyBorder="1" applyAlignment="1">
      <alignment horizontal="center" wrapText="1"/>
    </xf>
    <xf numFmtId="0" fontId="2" fillId="2" borderId="36" xfId="0" applyFont="1" applyFill="1" applyBorder="1" applyAlignment="1">
      <alignment horizontal="center" wrapText="1"/>
    </xf>
    <xf numFmtId="0" fontId="2" fillId="2" borderId="30" xfId="0" applyFont="1" applyFill="1" applyBorder="1" applyAlignment="1">
      <alignment horizontal="center" wrapText="1"/>
    </xf>
    <xf numFmtId="0" fontId="2" fillId="2" borderId="33" xfId="0" applyFont="1" applyFill="1" applyBorder="1" applyAlignment="1">
      <alignment horizontal="center" wrapText="1"/>
    </xf>
    <xf numFmtId="0" fontId="2" fillId="2" borderId="37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4652">
    <cellStyle name="-" xfId="44" xr:uid="{A7CF534B-8AF9-4F0B-A45B-D8FD1B45E096}"/>
    <cellStyle name="$" xfId="45" xr:uid="{2A0F2832-D04A-4CF9-8DB3-D47C58D923A8}"/>
    <cellStyle name="$ &amp; ¢" xfId="46" xr:uid="{9C6DD60F-2810-4D9F-ABFF-3FEAE8BBFB9A}"/>
    <cellStyle name="%" xfId="47" xr:uid="{93D2DEED-6F69-4BD7-9CA0-B71A441BF21C}"/>
    <cellStyle name="%.00" xfId="48" xr:uid="{DFB40DC2-3F2F-45EC-805D-5F45A1C7545C}"/>
    <cellStyle name="(Heading)" xfId="49" xr:uid="{679E06E8-0926-46E1-9213-2C34057052AF}"/>
    <cellStyle name="(Heading) 2" xfId="50" xr:uid="{89986DC0-1299-4407-9C7D-0BC9D5C9358E}"/>
    <cellStyle name="(Heading) 3" xfId="51" xr:uid="{11306067-4756-4CDB-A369-4B07F64908CE}"/>
    <cellStyle name="(Lefting)" xfId="52" xr:uid="{A631E9AE-FA22-49F2-86F7-81E3082B5C70}"/>
    <cellStyle name="(Lefting) 2" xfId="53" xr:uid="{CD559B7A-D7DB-4D36-B22D-1DF2FA7A3B1A}"/>
    <cellStyle name="(Lefting) 3" xfId="54" xr:uid="{390CD14C-EC70-46E0-801E-7D9C63685A89}"/>
    <cellStyle name="(z*¯_x000f_°(”,¯?À(¢,¯?Ð(°,¯?à(Â,¯?ð(Ô,¯?" xfId="55" xr:uid="{BA6DADAE-9F3F-401D-B6E6-EEE1E9760C23}"/>
    <cellStyle name="******************************************" xfId="56" xr:uid="{6AC9BA69-A8D2-4477-ADC7-5515BB9D074D}"/>
    <cellStyle name="_CNMD_Valuation Model_20081212_v2" xfId="57" xr:uid="{CDACD251-4F79-4138-ACC9-F788A9AD9ED6}"/>
    <cellStyle name="_Comma" xfId="58" xr:uid="{71D43975-6EB6-449F-A9AC-FF0B07FC441E}"/>
    <cellStyle name="_Comps 4" xfId="59" xr:uid="{0E0D3F61-B77A-4D48-8FD5-D0573E0DB14F}"/>
    <cellStyle name="_Cont Analysis" xfId="60" xr:uid="{80530BF8-11F2-4299-B5D5-50C163EB8AE8}"/>
    <cellStyle name="_Currency" xfId="61" xr:uid="{E50C5E7D-AFFD-4D9F-80F5-C3D37E844961}"/>
    <cellStyle name="_Currency_Analysis" xfId="62" xr:uid="{E2F4CBC9-6DDF-42B4-8AB8-57608D1CB91E}"/>
    <cellStyle name="_Currency_Smartportfolio model" xfId="63" xr:uid="{95058699-6762-426D-A874-84A44EF2898A}"/>
    <cellStyle name="_Currency_Smartportfolio model_DB-merged files" xfId="64" xr:uid="{7BD979FC-1648-42CF-BEAC-86890A145BC9}"/>
    <cellStyle name="_CurrencySpace" xfId="65" xr:uid="{AA0E1FE9-43C4-460C-AEEA-0F415DE12358}"/>
    <cellStyle name="_Gamma Valuation - 8" xfId="66" xr:uid="{997786CB-6502-4B9C-8250-7F3D4C8BEF74}"/>
    <cellStyle name="_ITRN" xfId="67" xr:uid="{EF6128E1-554D-4FC8-9140-3B3CFB36FB0E}"/>
    <cellStyle name="-_Merger Model 17 Nov 04" xfId="68" xr:uid="{372AD2EE-2F0D-4469-A02C-6AD2601527F3}"/>
    <cellStyle name="_Merger Model_KN&amp;Fzio_v2.30 - Street" xfId="69" xr:uid="{6F9944F3-1332-487D-8246-25E9D365C9F9}"/>
    <cellStyle name="_Multiple" xfId="70" xr:uid="{75B2D30B-6594-49C0-BB43-255CCBF78520}"/>
    <cellStyle name="_Multiple_Analysis" xfId="71" xr:uid="{C1A568DB-808B-4B5A-B3C9-11649888DCB2}"/>
    <cellStyle name="_Multiple_Analysis_DB-merged files" xfId="72" xr:uid="{13664215-DFC8-4550-B871-06DAF0FCBA7D}"/>
    <cellStyle name="_Multiple_Smartportfolio model" xfId="73" xr:uid="{D38CBE50-BE68-46B1-A449-E5EAC814363A}"/>
    <cellStyle name="_Multiple_Smartportfolio model_DB-merged files" xfId="74" xr:uid="{FD844B42-2B5E-4901-BB3F-CB1ED2392A4E}"/>
    <cellStyle name="_MultipleSpace" xfId="75" xr:uid="{AB33500E-58BD-403B-A547-F93CD4E62F6D}"/>
    <cellStyle name="_MultipleSpace_Analysis" xfId="76" xr:uid="{4364A90E-5573-403B-9FCC-EE357FE5D3BB}"/>
    <cellStyle name="_MultipleSpace_csc" xfId="77" xr:uid="{67608C1A-33E4-4111-825B-E6A4CFA61A26}"/>
    <cellStyle name="_MultipleSpace_Smartportfolio model" xfId="78" xr:uid="{1A861B46-71CD-40E4-9FE1-58576229F29E}"/>
    <cellStyle name="_MultipleSpace_Smartportfolio model_DB-merged files" xfId="79" xr:uid="{A892C8D8-E25D-421E-AA60-78BB15B04284}"/>
    <cellStyle name="_Percent" xfId="80" xr:uid="{D1901293-823F-4B1B-ACA8-59EF8C93EE7C}"/>
    <cellStyle name="_Percent_Analysis" xfId="81" xr:uid="{31CBB437-5D58-4574-A8E6-FABD675BF76A}"/>
    <cellStyle name="_Percent_Smartportfolio model" xfId="82" xr:uid="{B786D5B2-7AF1-4A2F-A556-60EB46F051E1}"/>
    <cellStyle name="_Percent_Smartportfolio model_DB-merged files" xfId="83" xr:uid="{F345C4A3-CD71-40AA-BD85-FDA334462E9E}"/>
    <cellStyle name="_PercentSpace" xfId="84" xr:uid="{A6B529C1-3815-403E-8A6B-2E193E4E5CD1}"/>
    <cellStyle name="_PercentSpace_Analysis" xfId="85" xr:uid="{6B8C2005-34A4-4918-849E-4BED6CC569AE}"/>
    <cellStyle name="_PercentSpace_Smartportfolio model" xfId="86" xr:uid="{EA8D0C06-FAFF-472B-B3F9-404268B321BF}"/>
    <cellStyle name="_Sepracor Riders_Clean" xfId="87" xr:uid="{76735470-D689-4E1E-846A-3C3D183E5A4C}"/>
    <cellStyle name="_SIAL_Model_5.22.09 v71" xfId="88" xr:uid="{858703B5-B01A-4ECE-9001-D7E399820C80}"/>
    <cellStyle name="£ BP" xfId="89" xr:uid="{DD2A4D5A-2A6E-4F8D-9AAE-D8A500E49CCD}"/>
    <cellStyle name="¥ JY" xfId="90" xr:uid="{C5DA91ED-8372-478A-9B2F-D6A091B133CD}"/>
    <cellStyle name="&lt;9#_x000f_¾Èƒé1ƒÃ_x0002_;M_x0014_}$‹E_x0010_‹_x0004_ˆ…Àt_x001b_Pÿ_x0015_ x¦" xfId="91" xr:uid="{720DA5D8-21DD-4B47-9E67-9E10DCA720AB}"/>
    <cellStyle name="=C:\WINNT35\SYSTEM32\COMMAND.COM" xfId="92" xr:uid="{3ECF8C53-A6AD-42F9-BA4F-9C27BEC61647}"/>
    <cellStyle name="0752-93035" xfId="93" xr:uid="{3FA897EE-1173-41C2-B59F-380ED852E1F1}"/>
    <cellStyle name="1,comma" xfId="94" xr:uid="{84E0C151-8DEB-4E82-8698-68C7748DB77C}"/>
    <cellStyle name="10Q" xfId="95" xr:uid="{7F1E1BA5-8811-41D5-AAE0-154EAEC83C6E}"/>
    <cellStyle name="20% - Accent1" xfId="20" builtinId="30" customBuiltin="1"/>
    <cellStyle name="20% - Accent1 2" xfId="96" xr:uid="{DDBF1962-23C1-4AEF-8C5C-FCB9747FF9A4}"/>
    <cellStyle name="20% - Accent1 2 10" xfId="97" xr:uid="{310D78B9-622D-4994-8A80-96C6D5E889E7}"/>
    <cellStyle name="20% - Accent1 2 2" xfId="98" xr:uid="{6B3A176D-4D42-4B72-BEBE-599928BF9B1D}"/>
    <cellStyle name="20% - Accent1 2 2 2" xfId="99" xr:uid="{A140C883-ABCC-4CB9-8805-94AA30382AC4}"/>
    <cellStyle name="20% - Accent1 2 2 3" xfId="100" xr:uid="{47AE5748-317D-4AF7-BF5A-056EEA075DDB}"/>
    <cellStyle name="20% - Accent1 2 3" xfId="101" xr:uid="{316286E3-E8E0-4DF4-AF36-26ABC18DFA53}"/>
    <cellStyle name="20% - Accent1 2 3 2" xfId="102" xr:uid="{4E9E4D1E-340F-454E-91C8-5DB70777C451}"/>
    <cellStyle name="20% - Accent1 2 4" xfId="103" xr:uid="{B012E5F2-C09F-4102-B806-9BDB4B93A252}"/>
    <cellStyle name="20% - Accent1 2 5" xfId="104" xr:uid="{0C303EAE-E4ED-4428-82B5-1BAA943444DA}"/>
    <cellStyle name="20% - Accent1 2 6" xfId="105" xr:uid="{CAEE3E68-2DFF-41D1-9D2D-A0C4FA04E36D}"/>
    <cellStyle name="20% - Accent1 2 7" xfId="106" xr:uid="{4093D773-6EDF-4CFD-9FFC-AB64DF1C807E}"/>
    <cellStyle name="20% - Accent1 2 8" xfId="107" xr:uid="{1AC39C6A-EC38-4583-9B3E-0101167764B4}"/>
    <cellStyle name="20% - Accent1 2 9" xfId="108" xr:uid="{4B8ABCE7-9D3C-402F-BE93-D19BB993D86B}"/>
    <cellStyle name="20% - Accent1 3" xfId="109" xr:uid="{937A8425-FAC7-4728-B25B-4DE0610876D6}"/>
    <cellStyle name="20% - Accent1 3 2" xfId="110" xr:uid="{41605B5D-52ED-468C-BAC0-300A0F9956A6}"/>
    <cellStyle name="20% - Accent1 3 2 2" xfId="111" xr:uid="{7501A561-63C3-4B55-9000-88BB178B1055}"/>
    <cellStyle name="20% - Accent1 3 2 2 2" xfId="112" xr:uid="{F8548900-FE1F-4022-B5DE-0CAF4A1F8B51}"/>
    <cellStyle name="20% - Accent1 3 2 2 2 2" xfId="113" xr:uid="{15E4BF32-9CCD-4EF4-84F5-6F0FFEAD5260}"/>
    <cellStyle name="20% - Accent1 3 2 2 3" xfId="114" xr:uid="{6E57A22E-5096-4B75-89D4-5C2EADC47B27}"/>
    <cellStyle name="20% - Accent1 3 2 3" xfId="115" xr:uid="{FC32E566-93EF-4EE5-BA78-657272177891}"/>
    <cellStyle name="20% - Accent1 3 2 3 2" xfId="116" xr:uid="{216F2A3F-7646-4028-8986-2B2F889AE3FE}"/>
    <cellStyle name="20% - Accent1 3 2 4" xfId="117" xr:uid="{5AA6E331-73EF-4EEF-B334-032B5966D4DC}"/>
    <cellStyle name="20% - Accent1 3 3" xfId="118" xr:uid="{2D3D1B09-50AD-4316-810B-9CA07A1F3543}"/>
    <cellStyle name="20% - Accent1 3 3 2" xfId="119" xr:uid="{E1703325-690D-4024-92A8-22FBA61B5061}"/>
    <cellStyle name="20% - Accent1 3 3 2 2" xfId="120" xr:uid="{2B57084A-A14D-4162-805B-9A7CC37618B7}"/>
    <cellStyle name="20% - Accent1 3 3 2 2 2" xfId="121" xr:uid="{D515CA2D-8A75-4A65-BDF6-4A863C515B84}"/>
    <cellStyle name="20% - Accent1 3 3 2 3" xfId="122" xr:uid="{E1FDE92F-C232-4C2D-A651-2ECC4149C03D}"/>
    <cellStyle name="20% - Accent1 3 3 3" xfId="123" xr:uid="{0402D150-D7CF-49AB-8790-DFF56139105A}"/>
    <cellStyle name="20% - Accent1 3 3 3 2" xfId="124" xr:uid="{2650D46E-9637-4144-8B1B-1CC1BF18D9F4}"/>
    <cellStyle name="20% - Accent1 3 3 4" xfId="125" xr:uid="{85267AAF-86EC-459D-9658-1F0B7128E967}"/>
    <cellStyle name="20% - Accent1 3 4" xfId="126" xr:uid="{19668165-06CA-43D8-8F6E-6F076AC31DF1}"/>
    <cellStyle name="20% - Accent1 3 4 2" xfId="127" xr:uid="{8B588328-24CF-439D-991D-0225A92A2EE5}"/>
    <cellStyle name="20% - Accent1 3 4 2 2" xfId="128" xr:uid="{F169377D-EB80-4800-BCA5-373F42B9EBD8}"/>
    <cellStyle name="20% - Accent1 3 4 3" xfId="129" xr:uid="{50A58FBA-BDF2-44A1-9FE2-4AC0A53C8845}"/>
    <cellStyle name="20% - Accent1 3 5" xfId="130" xr:uid="{50E7C4DB-98EF-4B91-92C3-2F3F182BBB6B}"/>
    <cellStyle name="20% - Accent1 3 5 2" xfId="131" xr:uid="{60955697-41A8-48CF-B18A-8F8EB0F5862B}"/>
    <cellStyle name="20% - Accent1 3 6" xfId="132" xr:uid="{268B84DA-2721-462A-9768-71BE504FDFEB}"/>
    <cellStyle name="20% - Accent1 4" xfId="133" xr:uid="{47B85C43-8566-4FE6-A22B-EAFEA68DD295}"/>
    <cellStyle name="20% - Accent1 5" xfId="134" xr:uid="{656DD953-D7EB-4A98-BF02-621B6858793A}"/>
    <cellStyle name="20% - Accent1 6" xfId="135" xr:uid="{B38175E1-E785-4107-B2ED-AA31B61C6B14}"/>
    <cellStyle name="20% - Accent1 7" xfId="136" xr:uid="{5A4C5E4E-0CAB-4230-9137-7B0E5901F6B4}"/>
    <cellStyle name="20% - Accent1 8" xfId="137" xr:uid="{421642F3-F481-48D5-ACAE-A50032359571}"/>
    <cellStyle name="20% - Accent2" xfId="24" builtinId="34" customBuiltin="1"/>
    <cellStyle name="20% - Accent2 2" xfId="138" xr:uid="{5099E745-0A20-4CA1-A5D1-44ED34E13D92}"/>
    <cellStyle name="20% - Accent2 2 10" xfId="139" xr:uid="{A12DCBFF-A4D8-4960-B024-A94A2124C077}"/>
    <cellStyle name="20% - Accent2 2 2" xfId="140" xr:uid="{C2D06FBF-63B2-4680-8621-9A29325ECC4C}"/>
    <cellStyle name="20% - Accent2 2 2 2" xfId="141" xr:uid="{0291C674-06BA-4D6D-AA21-4D5F3FB494D5}"/>
    <cellStyle name="20% - Accent2 2 2 3" xfId="142" xr:uid="{4A472549-4A41-4E4B-96A1-E4004F7323A0}"/>
    <cellStyle name="20% - Accent2 2 3" xfId="143" xr:uid="{689076E8-4C6C-47FE-B529-3E6A86F5B0B4}"/>
    <cellStyle name="20% - Accent2 2 3 2" xfId="144" xr:uid="{1B9CE719-194D-4DD2-892E-02D7EA73FF89}"/>
    <cellStyle name="20% - Accent2 2 4" xfId="145" xr:uid="{B9C9C69D-0AB6-4345-A20E-608741ACE5A1}"/>
    <cellStyle name="20% - Accent2 2 5" xfId="146" xr:uid="{9DE6AFED-777C-409B-9343-778C159AF89E}"/>
    <cellStyle name="20% - Accent2 2 6" xfId="147" xr:uid="{7F1E3B78-B003-4849-85E2-38A60B54C129}"/>
    <cellStyle name="20% - Accent2 2 7" xfId="148" xr:uid="{47119E89-085D-4EB4-AA6A-F39DA3F1B2D7}"/>
    <cellStyle name="20% - Accent2 2 8" xfId="149" xr:uid="{06D8B6D5-2152-421D-B293-58FD476FEA22}"/>
    <cellStyle name="20% - Accent2 2 9" xfId="150" xr:uid="{B8B528BC-91A6-41AD-A829-37A55688E152}"/>
    <cellStyle name="20% - Accent2 3" xfId="151" xr:uid="{6EF502FB-6085-4477-A92C-707D3C589111}"/>
    <cellStyle name="20% - Accent2 3 2" xfId="152" xr:uid="{2616B712-CF5C-453A-97C7-220953A202C4}"/>
    <cellStyle name="20% - Accent2 3 2 2" xfId="153" xr:uid="{4137D217-937F-4D12-AB0A-558F321CB8B4}"/>
    <cellStyle name="20% - Accent2 3 2 2 2" xfId="154" xr:uid="{9A3EE58D-DBA6-4868-900D-6F20D6F3F321}"/>
    <cellStyle name="20% - Accent2 3 2 2 2 2" xfId="155" xr:uid="{A2A432DD-E5EF-4B7D-AFD0-B3A8BE7D8896}"/>
    <cellStyle name="20% - Accent2 3 2 2 3" xfId="156" xr:uid="{680C715A-CCAA-4912-8C86-74D65F7F6205}"/>
    <cellStyle name="20% - Accent2 3 2 3" xfId="157" xr:uid="{1898033B-D765-444A-A723-011A21C92F5A}"/>
    <cellStyle name="20% - Accent2 3 2 3 2" xfId="158" xr:uid="{41728952-268E-483D-952C-960E0CE4D4C6}"/>
    <cellStyle name="20% - Accent2 3 2 4" xfId="159" xr:uid="{8B91835F-6B78-4EA1-BA7D-E09F33081B8C}"/>
    <cellStyle name="20% - Accent2 3 3" xfId="160" xr:uid="{3527C406-39BC-41AB-9DC5-0166719C748C}"/>
    <cellStyle name="20% - Accent2 3 3 2" xfId="161" xr:uid="{2FE7DB07-FEA2-4F39-8779-154E95E272EF}"/>
    <cellStyle name="20% - Accent2 3 3 2 2" xfId="162" xr:uid="{367AE3D7-B5D1-4C59-A255-D47B8093D76B}"/>
    <cellStyle name="20% - Accent2 3 3 2 2 2" xfId="163" xr:uid="{4E92EE44-0A7C-4531-BEA6-77941ED5C564}"/>
    <cellStyle name="20% - Accent2 3 3 2 3" xfId="164" xr:uid="{11A23171-DA9B-43D5-A7F2-2EA9AF904BB5}"/>
    <cellStyle name="20% - Accent2 3 3 3" xfId="165" xr:uid="{C08475B2-19D1-42EA-907F-EA29825B35BC}"/>
    <cellStyle name="20% - Accent2 3 3 3 2" xfId="166" xr:uid="{27C2E2CB-9C64-4492-958B-BDF87FDD88BF}"/>
    <cellStyle name="20% - Accent2 3 3 4" xfId="167" xr:uid="{1C7F8CA9-569E-417C-A021-E97506597FA5}"/>
    <cellStyle name="20% - Accent2 3 4" xfId="168" xr:uid="{A428A07E-07A0-4446-A8F0-CD5B5F702E33}"/>
    <cellStyle name="20% - Accent2 3 4 2" xfId="169" xr:uid="{C367A83E-F51D-47B9-89E2-BEE625956102}"/>
    <cellStyle name="20% - Accent2 3 4 2 2" xfId="170" xr:uid="{46B44BA3-7A3D-4D44-B3E4-15953A481E40}"/>
    <cellStyle name="20% - Accent2 3 4 3" xfId="171" xr:uid="{984AFD44-830F-47E5-8107-66DDBF19D70C}"/>
    <cellStyle name="20% - Accent2 3 5" xfId="172" xr:uid="{1026C5AF-6D9C-444E-9908-BE570F156172}"/>
    <cellStyle name="20% - Accent2 3 5 2" xfId="173" xr:uid="{9D9996CA-1AA8-40FE-A8BC-DA0C121DECB5}"/>
    <cellStyle name="20% - Accent2 3 6" xfId="174" xr:uid="{19F29725-DB41-49DF-8733-33540668D5C3}"/>
    <cellStyle name="20% - Accent2 4" xfId="175" xr:uid="{3554A00C-CF7C-4477-9603-AFBBEFF974B5}"/>
    <cellStyle name="20% - Accent2 5" xfId="176" xr:uid="{05E9C2A0-45FC-47C4-AC45-995205DB6702}"/>
    <cellStyle name="20% - Accent2 6" xfId="177" xr:uid="{3FBE7845-1B24-488E-B13B-3DBE0C2844D4}"/>
    <cellStyle name="20% - Accent2 7" xfId="178" xr:uid="{991EBD2B-1BBD-4212-AB29-E6DD211D30E1}"/>
    <cellStyle name="20% - Accent2 8" xfId="179" xr:uid="{05FCCFA2-5D01-4584-983A-EDEC741EFCF9}"/>
    <cellStyle name="20% - Accent3" xfId="28" builtinId="38" customBuiltin="1"/>
    <cellStyle name="20% - Accent3 2" xfId="180" xr:uid="{85AFF29D-6996-45F9-8444-6F7949CCEB21}"/>
    <cellStyle name="20% - Accent3 2 10" xfId="181" xr:uid="{E07B291F-DD0C-435C-8BFD-ADADBDC5080D}"/>
    <cellStyle name="20% - Accent3 2 2" xfId="182" xr:uid="{3FF39C31-8796-4C2A-B891-C50530F81940}"/>
    <cellStyle name="20% - Accent3 2 2 2" xfId="183" xr:uid="{C18FD872-21EC-4252-B117-0CEF39AE10AD}"/>
    <cellStyle name="20% - Accent3 2 2 3" xfId="184" xr:uid="{29712E1F-5E4A-4CB6-9D51-09B1C332A26A}"/>
    <cellStyle name="20% - Accent3 2 3" xfId="185" xr:uid="{A5B3DBEF-2D2A-4F1D-A43B-CAE63A7F3484}"/>
    <cellStyle name="20% - Accent3 2 3 2" xfId="186" xr:uid="{B6A5B0DB-1590-4B2C-8F91-694BDC0449B1}"/>
    <cellStyle name="20% - Accent3 2 4" xfId="187" xr:uid="{52EA208F-9126-4E1C-BE1B-96D06F8F321D}"/>
    <cellStyle name="20% - Accent3 2 5" xfId="188" xr:uid="{74E722AF-AC2F-4E1E-9AE1-8378C9BF4471}"/>
    <cellStyle name="20% - Accent3 2 6" xfId="189" xr:uid="{5EB20A05-B325-480D-B4F7-89C50678170D}"/>
    <cellStyle name="20% - Accent3 2 7" xfId="190" xr:uid="{7DBA5E89-69EA-44DA-B008-9A60B8B622CE}"/>
    <cellStyle name="20% - Accent3 2 8" xfId="191" xr:uid="{C864D12A-96D5-4173-B65B-19BD8C92A8C7}"/>
    <cellStyle name="20% - Accent3 2 9" xfId="192" xr:uid="{4A3C70FD-7C20-470D-9805-7710E7207E62}"/>
    <cellStyle name="20% - Accent3 3" xfId="193" xr:uid="{76DFA24E-F6F2-44E9-B709-91809B1BBAE4}"/>
    <cellStyle name="20% - Accent3 3 2" xfId="194" xr:uid="{CE7695F7-C3B8-465E-9987-19410196AA29}"/>
    <cellStyle name="20% - Accent3 3 2 2" xfId="195" xr:uid="{EE3EC36E-74DF-43D7-85D2-88572686C599}"/>
    <cellStyle name="20% - Accent3 3 2 2 2" xfId="196" xr:uid="{519D5EB0-871B-461E-9EEB-9FA235888B5E}"/>
    <cellStyle name="20% - Accent3 3 2 2 2 2" xfId="197" xr:uid="{F5EFD6D8-F0CD-4EFC-8CC5-342A192A233C}"/>
    <cellStyle name="20% - Accent3 3 2 2 3" xfId="198" xr:uid="{979F921B-17BE-4197-BC4A-821122F028A7}"/>
    <cellStyle name="20% - Accent3 3 2 3" xfId="199" xr:uid="{F55B854B-D36D-4B8B-8561-08F0DD12A733}"/>
    <cellStyle name="20% - Accent3 3 2 3 2" xfId="200" xr:uid="{2BF16853-AC4D-4D7A-83B2-101EE03CCD95}"/>
    <cellStyle name="20% - Accent3 3 2 4" xfId="201" xr:uid="{273BB939-C941-467B-9430-74124266C457}"/>
    <cellStyle name="20% - Accent3 3 3" xfId="202" xr:uid="{1984E73D-F53B-4120-8A54-B2CB9405638D}"/>
    <cellStyle name="20% - Accent3 3 3 2" xfId="203" xr:uid="{3CF75BB6-F61D-4F9D-8657-6A5EEEF1D2A5}"/>
    <cellStyle name="20% - Accent3 3 3 2 2" xfId="204" xr:uid="{937E8479-022D-443A-9713-62BDD0F29EF7}"/>
    <cellStyle name="20% - Accent3 3 3 2 2 2" xfId="205" xr:uid="{D286A68C-1634-492A-B50A-C48403430468}"/>
    <cellStyle name="20% - Accent3 3 3 2 3" xfId="206" xr:uid="{F8126701-96CB-452B-8886-5B7C752309F9}"/>
    <cellStyle name="20% - Accent3 3 3 3" xfId="207" xr:uid="{4A88BA8A-4374-498F-866E-B7026592756A}"/>
    <cellStyle name="20% - Accent3 3 3 3 2" xfId="208" xr:uid="{BB4EED98-2A13-41C3-A148-4E755AB34629}"/>
    <cellStyle name="20% - Accent3 3 3 4" xfId="209" xr:uid="{45697CEF-F816-4C98-9A22-D731362E8942}"/>
    <cellStyle name="20% - Accent3 3 4" xfId="210" xr:uid="{B12A7246-92C5-46CE-BB05-16B81B18E6F4}"/>
    <cellStyle name="20% - Accent3 3 4 2" xfId="211" xr:uid="{B54A8A55-A1D7-4C18-9DF8-7F8EE8C490A0}"/>
    <cellStyle name="20% - Accent3 3 4 2 2" xfId="212" xr:uid="{C5B4E4D2-65D1-48DF-BD9E-55437476CC53}"/>
    <cellStyle name="20% - Accent3 3 4 3" xfId="213" xr:uid="{6453D997-741E-49C1-9C63-D319559015E9}"/>
    <cellStyle name="20% - Accent3 3 5" xfId="214" xr:uid="{EA0DB7D9-057F-4D89-A970-09F56812E6F2}"/>
    <cellStyle name="20% - Accent3 3 5 2" xfId="215" xr:uid="{0C1FFD0B-E3C9-416C-B801-D4C526667E27}"/>
    <cellStyle name="20% - Accent3 3 6" xfId="216" xr:uid="{E41639E6-DD7D-4F2E-ADE9-50585D6E097D}"/>
    <cellStyle name="20% - Accent3 4" xfId="217" xr:uid="{DF2B5B4E-FD77-47D9-86FC-C0A19E7CD261}"/>
    <cellStyle name="20% - Accent3 5" xfId="218" xr:uid="{0435EA1D-7369-4E4B-8ADC-A626EA8939F4}"/>
    <cellStyle name="20% - Accent3 6" xfId="219" xr:uid="{5EBC2E26-87E5-43C6-935B-B443EF0D8708}"/>
    <cellStyle name="20% - Accent3 7" xfId="220" xr:uid="{0AF1D318-5BC8-4A49-A9EC-569D344C3D42}"/>
    <cellStyle name="20% - Accent3 8" xfId="221" xr:uid="{B29E982F-C4F8-4BBD-8D13-924B469166BC}"/>
    <cellStyle name="20% - Accent4" xfId="32" builtinId="42" customBuiltin="1"/>
    <cellStyle name="20% - Accent4 2" xfId="222" xr:uid="{C254C114-A9C0-470A-AA0F-C48FA284779C}"/>
    <cellStyle name="20% - Accent4 2 10" xfId="223" xr:uid="{9056BD70-3D06-405B-A1FE-2A5C6DD37B70}"/>
    <cellStyle name="20% - Accent4 2 2" xfId="224" xr:uid="{3A5FB583-1AA7-4ACA-A73A-45DE1BDD8B92}"/>
    <cellStyle name="20% - Accent4 2 2 2" xfId="225" xr:uid="{8CF36903-A62B-4636-96BE-93DC654B7476}"/>
    <cellStyle name="20% - Accent4 2 2 3" xfId="226" xr:uid="{9F14181E-AB08-4777-B4E0-71B46489A05F}"/>
    <cellStyle name="20% - Accent4 2 3" xfId="227" xr:uid="{609AC8BF-8E47-4B98-A9CF-4178C471FE4F}"/>
    <cellStyle name="20% - Accent4 2 3 2" xfId="228" xr:uid="{093641D7-CF4B-4868-B7CB-099EBD6C9625}"/>
    <cellStyle name="20% - Accent4 2 4" xfId="229" xr:uid="{1CEEC270-D68B-4DCA-9AF0-B917867B7EEC}"/>
    <cellStyle name="20% - Accent4 2 5" xfId="230" xr:uid="{9A51EB94-0374-4740-9E8A-169A0FAB3787}"/>
    <cellStyle name="20% - Accent4 2 6" xfId="231" xr:uid="{C7C8C6BF-86D9-4D19-9C76-AAF6B3AF784E}"/>
    <cellStyle name="20% - Accent4 2 7" xfId="232" xr:uid="{9275065A-5F50-4FD8-9599-46601446EDB1}"/>
    <cellStyle name="20% - Accent4 2 8" xfId="233" xr:uid="{52E4C2D5-799B-4A17-B1E9-47CDC1ECFF3B}"/>
    <cellStyle name="20% - Accent4 2 9" xfId="234" xr:uid="{CCFF0524-27B1-4876-8A7F-49ACA2FD3673}"/>
    <cellStyle name="20% - Accent4 3" xfId="235" xr:uid="{F85D5065-ACDB-45E9-86AF-82F372E5D558}"/>
    <cellStyle name="20% - Accent4 3 2" xfId="236" xr:uid="{65727AD5-0CE0-4364-B24C-C22BEB69934F}"/>
    <cellStyle name="20% - Accent4 3 2 2" xfId="237" xr:uid="{22317266-FBBE-44CD-B2E4-B4DD954A5B2D}"/>
    <cellStyle name="20% - Accent4 3 2 2 2" xfId="238" xr:uid="{E634CE4E-4894-4058-BD04-ACE32CA60205}"/>
    <cellStyle name="20% - Accent4 3 2 2 2 2" xfId="239" xr:uid="{08483428-8C13-4222-AAAF-A86BC77911EE}"/>
    <cellStyle name="20% - Accent4 3 2 2 3" xfId="240" xr:uid="{37AE4FF8-4463-4BE6-819D-6DC71802F8B0}"/>
    <cellStyle name="20% - Accent4 3 2 3" xfId="241" xr:uid="{050AFFCC-87D7-4B69-93FF-09D9E4AFC9CA}"/>
    <cellStyle name="20% - Accent4 3 2 3 2" xfId="242" xr:uid="{7ECF78FF-EF26-47E2-8D73-D01219CAC6C5}"/>
    <cellStyle name="20% - Accent4 3 2 4" xfId="243" xr:uid="{CC5F28B6-FB38-4849-AFAB-1AE223107A88}"/>
    <cellStyle name="20% - Accent4 3 3" xfId="244" xr:uid="{4FAE4EEE-D3FE-4C0B-9ED6-46BD23D58139}"/>
    <cellStyle name="20% - Accent4 3 3 2" xfId="245" xr:uid="{74FA2E72-BF7D-4991-B5D6-A68C416A54F6}"/>
    <cellStyle name="20% - Accent4 3 3 2 2" xfId="246" xr:uid="{E6953DC8-3CC6-410B-8FEB-A04F0CE4AF3C}"/>
    <cellStyle name="20% - Accent4 3 3 2 2 2" xfId="247" xr:uid="{E35558CC-7273-47A0-96C4-1F4F339B91FE}"/>
    <cellStyle name="20% - Accent4 3 3 2 3" xfId="248" xr:uid="{091A97D5-42F0-4E3F-8CEE-8AC708BA5F0F}"/>
    <cellStyle name="20% - Accent4 3 3 3" xfId="249" xr:uid="{4C780344-AF7C-42ED-8789-2A33678BC62A}"/>
    <cellStyle name="20% - Accent4 3 3 3 2" xfId="250" xr:uid="{1DC2D97E-3A05-4D82-BC44-2C240CF90A9B}"/>
    <cellStyle name="20% - Accent4 3 3 4" xfId="251" xr:uid="{AEF915E8-6EC2-4B79-A9F6-9BE220D2FAFA}"/>
    <cellStyle name="20% - Accent4 3 4" xfId="252" xr:uid="{8117EDAE-78F8-46C5-959A-302494CF952B}"/>
    <cellStyle name="20% - Accent4 3 4 2" xfId="253" xr:uid="{8705B88D-A73A-41BD-B29F-F04FFDAFAD7C}"/>
    <cellStyle name="20% - Accent4 3 4 2 2" xfId="254" xr:uid="{C0B5B4BC-F9C2-4044-A0F0-19125981B68F}"/>
    <cellStyle name="20% - Accent4 3 4 3" xfId="255" xr:uid="{54918FF0-D8EF-462A-8074-E5AB06959F2C}"/>
    <cellStyle name="20% - Accent4 3 5" xfId="256" xr:uid="{B3568016-9DDD-4218-BE1A-C42907F35554}"/>
    <cellStyle name="20% - Accent4 3 5 2" xfId="257" xr:uid="{81035514-4EBD-4B83-9D60-C1FCD5BDFA2D}"/>
    <cellStyle name="20% - Accent4 3 6" xfId="258" xr:uid="{55CADD5E-EDE0-480D-9FCD-D3BFA351A1C5}"/>
    <cellStyle name="20% - Accent4 4" xfId="259" xr:uid="{80ED316A-7A55-464F-80BF-38AF3A7B73CC}"/>
    <cellStyle name="20% - Accent4 5" xfId="260" xr:uid="{B5B0FCE9-37FA-41D8-9A58-1501844DD225}"/>
    <cellStyle name="20% - Accent4 6" xfId="261" xr:uid="{DEFC5D83-53FB-4D4B-8B55-3A365AECCEA9}"/>
    <cellStyle name="20% - Accent4 7" xfId="262" xr:uid="{9D81B3B9-1EAF-4030-8044-9502993454AE}"/>
    <cellStyle name="20% - Accent4 8" xfId="263" xr:uid="{83EE36C7-8B3A-43F7-96A9-15DE32E31309}"/>
    <cellStyle name="20% - Accent5" xfId="36" builtinId="46" customBuiltin="1"/>
    <cellStyle name="20% - Accent5 2" xfId="264" xr:uid="{3A92FA2C-B098-44C7-A787-514F94D00DDE}"/>
    <cellStyle name="20% - Accent5 2 10" xfId="265" xr:uid="{9A6CFAF9-856A-46F9-921C-706E85B0AADF}"/>
    <cellStyle name="20% - Accent5 2 2" xfId="266" xr:uid="{E6E26A3D-05F3-442B-8999-79AF3DB451BF}"/>
    <cellStyle name="20% - Accent5 2 2 2" xfId="267" xr:uid="{BBA8149B-BDB0-4EC2-AE48-54DDC73B528D}"/>
    <cellStyle name="20% - Accent5 2 2 3" xfId="268" xr:uid="{DEE388EB-792D-4EB3-862C-34F10E5BBE93}"/>
    <cellStyle name="20% - Accent5 2 3" xfId="269" xr:uid="{F5E65479-31B1-4EEE-9F77-60D2ACCB0DF1}"/>
    <cellStyle name="20% - Accent5 2 3 2" xfId="270" xr:uid="{EAC739EE-7C07-4D4C-94FB-9102197649AD}"/>
    <cellStyle name="20% - Accent5 2 4" xfId="271" xr:uid="{1B0BCBEF-AAE5-422E-B682-A443DD4BA986}"/>
    <cellStyle name="20% - Accent5 2 5" xfId="272" xr:uid="{C69BBBD3-F63E-4936-8B88-09F41E9FB644}"/>
    <cellStyle name="20% - Accent5 2 6" xfId="273" xr:uid="{4CBD84BF-C640-4C20-8F51-92B1C8E07205}"/>
    <cellStyle name="20% - Accent5 2 7" xfId="274" xr:uid="{185C0D82-03CB-4100-BC41-D4233831FD35}"/>
    <cellStyle name="20% - Accent5 2 8" xfId="275" xr:uid="{56C90C89-3A8E-4998-ABE8-0815BDB63E78}"/>
    <cellStyle name="20% - Accent5 2 9" xfId="276" xr:uid="{678B3741-693B-41A8-8F28-F744748BE891}"/>
    <cellStyle name="20% - Accent5 3" xfId="277" xr:uid="{4125F81E-D8B0-4FCB-8FF6-1476039D7EF0}"/>
    <cellStyle name="20% - Accent5 3 2" xfId="278" xr:uid="{656CAFFE-D017-4960-84AD-D2CCCAE19F02}"/>
    <cellStyle name="20% - Accent5 3 2 2" xfId="279" xr:uid="{5A54D89F-240A-4C86-AF73-88ADB62D8C28}"/>
    <cellStyle name="20% - Accent5 3 2 2 2" xfId="280" xr:uid="{B0C38C45-A32B-45BC-A949-B7A4456A781C}"/>
    <cellStyle name="20% - Accent5 3 2 2 2 2" xfId="281" xr:uid="{FE3B054A-E187-42BE-A81D-2C738ADB3A0F}"/>
    <cellStyle name="20% - Accent5 3 2 2 3" xfId="282" xr:uid="{3B87D04A-17DB-48D8-876D-0AEE134F0261}"/>
    <cellStyle name="20% - Accent5 3 2 3" xfId="283" xr:uid="{F1C51E62-093D-4F20-9C32-18C8D158FB8A}"/>
    <cellStyle name="20% - Accent5 3 2 3 2" xfId="284" xr:uid="{97B6362F-5C93-4D39-AC44-1ACBEAB5CA95}"/>
    <cellStyle name="20% - Accent5 3 2 4" xfId="285" xr:uid="{95AF803F-3887-4F95-B508-6DB10957111D}"/>
    <cellStyle name="20% - Accent5 3 3" xfId="286" xr:uid="{31041362-84D1-4A45-AD5B-B8BB4ADA27FF}"/>
    <cellStyle name="20% - Accent5 3 3 2" xfId="287" xr:uid="{809436A5-4B60-4FD4-B1C7-810799D224DB}"/>
    <cellStyle name="20% - Accent5 3 3 2 2" xfId="288" xr:uid="{D1F88D04-0C83-46DE-B128-AC2A2E089048}"/>
    <cellStyle name="20% - Accent5 3 3 2 2 2" xfId="289" xr:uid="{0BC17238-F294-422A-9243-F3C83966BD41}"/>
    <cellStyle name="20% - Accent5 3 3 2 3" xfId="290" xr:uid="{610CBD12-EA4E-4408-8D56-032D4C59DBA3}"/>
    <cellStyle name="20% - Accent5 3 3 3" xfId="291" xr:uid="{61586B18-FD48-4F90-A453-A205512E43D4}"/>
    <cellStyle name="20% - Accent5 3 3 3 2" xfId="292" xr:uid="{DAD796AF-E03F-4476-9385-AE2481371B3A}"/>
    <cellStyle name="20% - Accent5 3 3 4" xfId="293" xr:uid="{5B6FFA69-D981-46CB-9A4D-584591AE6163}"/>
    <cellStyle name="20% - Accent5 3 4" xfId="294" xr:uid="{DBF7E3D6-ABEF-4374-B339-4499F7A53AA2}"/>
    <cellStyle name="20% - Accent5 3 4 2" xfId="295" xr:uid="{BF3387FE-BF89-4530-BA50-987A1CCF26B0}"/>
    <cellStyle name="20% - Accent5 3 4 2 2" xfId="296" xr:uid="{7F03E2E4-196E-4DF9-8E2D-CC04B9BAC1AF}"/>
    <cellStyle name="20% - Accent5 3 4 3" xfId="297" xr:uid="{A0092944-85FA-4985-997F-F22E10D96EA7}"/>
    <cellStyle name="20% - Accent5 3 5" xfId="298" xr:uid="{D666AD8E-3AF2-48B2-882F-737719A1A23D}"/>
    <cellStyle name="20% - Accent5 3 5 2" xfId="299" xr:uid="{25254DAC-854F-43EE-9345-AECA8163B1CA}"/>
    <cellStyle name="20% - Accent5 3 6" xfId="300" xr:uid="{E006D34F-FBA3-4371-973E-3A487138A856}"/>
    <cellStyle name="20% - Accent5 4" xfId="301" xr:uid="{EF5FD927-051F-4981-AC0A-9C96ED36DDC9}"/>
    <cellStyle name="20% - Accent5 5" xfId="302" xr:uid="{92288B5F-0804-4D08-A13C-B9060A59A321}"/>
    <cellStyle name="20% - Accent5 6" xfId="303" xr:uid="{66F32A55-A4FF-48BA-A18A-57C3EC165557}"/>
    <cellStyle name="20% - Accent5 7" xfId="304" xr:uid="{2E9A6BEB-42F9-4E71-BF66-7DC6CE2EBD29}"/>
    <cellStyle name="20% - Accent5 8" xfId="305" xr:uid="{BAC7AA60-942E-4D00-847B-87CFA868586F}"/>
    <cellStyle name="20% - Accent6" xfId="40" builtinId="50" customBuiltin="1"/>
    <cellStyle name="20% - Accent6 2" xfId="306" xr:uid="{3F0FA18F-90AC-4C41-9DAD-DF7949CCE675}"/>
    <cellStyle name="20% - Accent6 2 10" xfId="307" xr:uid="{FB0DA84E-B134-4CF6-89E0-FBFAE569ABFD}"/>
    <cellStyle name="20% - Accent6 2 2" xfId="308" xr:uid="{2BB630F4-D413-4506-A872-B0D4E62719E9}"/>
    <cellStyle name="20% - Accent6 2 2 2" xfId="309" xr:uid="{3E102BA3-F5FE-4F26-96F6-F31F82DDE635}"/>
    <cellStyle name="20% - Accent6 2 2 3" xfId="310" xr:uid="{D2FC22D3-231D-424F-9CD5-289D54BF9385}"/>
    <cellStyle name="20% - Accent6 2 3" xfId="311" xr:uid="{5D15790E-476F-4B7F-B806-4E5615414319}"/>
    <cellStyle name="20% - Accent6 2 3 2" xfId="312" xr:uid="{18DD4D61-4E5E-4A6F-8527-B244F869D1DC}"/>
    <cellStyle name="20% - Accent6 2 4" xfId="313" xr:uid="{93AB9688-441A-4886-8F29-EBD099731F34}"/>
    <cellStyle name="20% - Accent6 2 5" xfId="314" xr:uid="{AE9F74E5-3197-4E7F-8A67-A23D82C850C7}"/>
    <cellStyle name="20% - Accent6 2 6" xfId="315" xr:uid="{04F23FCA-C86C-4220-98AA-F5BCBA53E4BC}"/>
    <cellStyle name="20% - Accent6 2 7" xfId="316" xr:uid="{1CB72FAB-9633-4687-A07C-76A6BBB80FA2}"/>
    <cellStyle name="20% - Accent6 2 8" xfId="317" xr:uid="{F2FF34C6-A88A-408F-B266-43DBD35A307D}"/>
    <cellStyle name="20% - Accent6 2 9" xfId="318" xr:uid="{A88E4272-5FC2-4158-99CE-968C72ECAC12}"/>
    <cellStyle name="20% - Accent6 3" xfId="319" xr:uid="{AE4B9A02-1466-4DBF-B8EA-BE64A453B6C5}"/>
    <cellStyle name="20% - Accent6 3 2" xfId="320" xr:uid="{0DC2A56B-A28C-4158-8623-118CB543DB1B}"/>
    <cellStyle name="20% - Accent6 3 2 2" xfId="321" xr:uid="{239AF33F-0A4A-4ADF-84A3-A136AB17FD08}"/>
    <cellStyle name="20% - Accent6 3 2 2 2" xfId="322" xr:uid="{43A37179-01EA-4C4D-BBAB-1707A7E988B1}"/>
    <cellStyle name="20% - Accent6 3 2 2 2 2" xfId="323" xr:uid="{ABC8FD02-C2A6-4E2F-9E05-3E0AA3861725}"/>
    <cellStyle name="20% - Accent6 3 2 2 3" xfId="324" xr:uid="{2A37A2BC-650D-420F-9101-AB102996A3A2}"/>
    <cellStyle name="20% - Accent6 3 2 3" xfId="325" xr:uid="{65C551F1-93E3-47A1-A2F9-08682A570DA4}"/>
    <cellStyle name="20% - Accent6 3 2 3 2" xfId="326" xr:uid="{8EE78423-69F3-4E8B-9CA8-FBAC06E8DBC5}"/>
    <cellStyle name="20% - Accent6 3 2 4" xfId="327" xr:uid="{015BC642-F2C0-4D86-9FED-67D949C57B8C}"/>
    <cellStyle name="20% - Accent6 3 3" xfId="328" xr:uid="{9CFFAF05-96A2-48A0-9741-9F22FC0E284D}"/>
    <cellStyle name="20% - Accent6 3 3 2" xfId="329" xr:uid="{EAAE17C8-628C-419D-B532-9A4875A9C9F8}"/>
    <cellStyle name="20% - Accent6 3 3 2 2" xfId="330" xr:uid="{EEEC8360-7026-4D2C-B65D-EA655FB37EA0}"/>
    <cellStyle name="20% - Accent6 3 3 2 2 2" xfId="331" xr:uid="{B1EC7111-79AF-458C-A1BE-F6FBABE25B75}"/>
    <cellStyle name="20% - Accent6 3 3 2 3" xfId="332" xr:uid="{4F4E77F0-6F68-4BFE-8974-0D02ADEBA5A8}"/>
    <cellStyle name="20% - Accent6 3 3 3" xfId="333" xr:uid="{1BEB316A-AA25-4129-9FE0-387ADE8C79A2}"/>
    <cellStyle name="20% - Accent6 3 3 3 2" xfId="334" xr:uid="{E37B0F37-6FFF-405E-BA2A-F7E8121F3886}"/>
    <cellStyle name="20% - Accent6 3 3 4" xfId="335" xr:uid="{C4EDD550-7660-4C5F-9475-F589265CF4CF}"/>
    <cellStyle name="20% - Accent6 3 4" xfId="336" xr:uid="{931A03D6-5E85-4623-8B4C-CFDB85E2936F}"/>
    <cellStyle name="20% - Accent6 3 4 2" xfId="337" xr:uid="{F801E3A1-9001-49D7-88F4-BBEFCCBDD6F9}"/>
    <cellStyle name="20% - Accent6 3 4 2 2" xfId="338" xr:uid="{DA0D01F4-55DF-43E3-ABAC-3449A85C55F9}"/>
    <cellStyle name="20% - Accent6 3 4 3" xfId="339" xr:uid="{13375E20-5857-40AC-AA18-9F15BD21549B}"/>
    <cellStyle name="20% - Accent6 3 5" xfId="340" xr:uid="{8D127B23-CF36-48AF-A5A5-3ACE192AAF69}"/>
    <cellStyle name="20% - Accent6 3 5 2" xfId="341" xr:uid="{A76CADF6-4FDB-4BF1-8E3A-6E78D37D5093}"/>
    <cellStyle name="20% - Accent6 3 6" xfId="342" xr:uid="{3311AD46-1866-40D3-9E5A-4D91861BE216}"/>
    <cellStyle name="20% - Accent6 4" xfId="343" xr:uid="{10376A77-B571-4F6D-87C2-8B183877A4F8}"/>
    <cellStyle name="20% - Accent6 5" xfId="344" xr:uid="{F0E4ED0F-F1DA-4819-AB58-CCE4C1A5D5B9}"/>
    <cellStyle name="20% - Accent6 6" xfId="345" xr:uid="{2170D51A-7358-44FA-B299-2C8F5B933CCF}"/>
    <cellStyle name="20% - Accent6 7" xfId="346" xr:uid="{A353C3B7-3BBE-4931-B7E7-C888D05FE37C}"/>
    <cellStyle name="20% - Accent6 8" xfId="347" xr:uid="{280191CC-041E-4EC9-9FF2-3FB809BB37E9}"/>
    <cellStyle name="40% - Accent1" xfId="21" builtinId="31" customBuiltin="1"/>
    <cellStyle name="40% - Accent1 2" xfId="348" xr:uid="{FD0422BD-5E6B-4B2D-8D46-35CA874FCCAE}"/>
    <cellStyle name="40% - Accent1 2 10" xfId="349" xr:uid="{3CB2B202-8AE1-4712-955A-1F8A3327AC72}"/>
    <cellStyle name="40% - Accent1 2 2" xfId="350" xr:uid="{B74B3805-8E8D-4E1B-858B-3EBAFD56DE63}"/>
    <cellStyle name="40% - Accent1 2 2 2" xfId="351" xr:uid="{DF63EB1C-FB3F-441B-BCF5-AB2033FCF9EF}"/>
    <cellStyle name="40% - Accent1 2 2 3" xfId="352" xr:uid="{5D90750E-2DB5-4112-8768-DE9C340FE05E}"/>
    <cellStyle name="40% - Accent1 2 3" xfId="353" xr:uid="{1535881C-670A-4A40-B4D9-812FCA8B9C1F}"/>
    <cellStyle name="40% - Accent1 2 3 2" xfId="354" xr:uid="{1AB67AE6-20F0-4C84-B2A7-F3CCE8A198AE}"/>
    <cellStyle name="40% - Accent1 2 4" xfId="355" xr:uid="{F8E5E473-F667-4D38-A408-A5830470A9AB}"/>
    <cellStyle name="40% - Accent1 2 5" xfId="356" xr:uid="{82CE12A1-5A25-47B7-9FDD-011D7869F44B}"/>
    <cellStyle name="40% - Accent1 2 6" xfId="357" xr:uid="{D33782D1-8F7B-42E7-8DD0-40DE4A457568}"/>
    <cellStyle name="40% - Accent1 2 7" xfId="358" xr:uid="{B9AD050E-DDEF-40B3-9A11-56AA5D959929}"/>
    <cellStyle name="40% - Accent1 2 8" xfId="359" xr:uid="{495FBE83-390A-4119-B84F-0B1C82BF2548}"/>
    <cellStyle name="40% - Accent1 2 9" xfId="360" xr:uid="{53DB4FC5-0F30-462A-93D0-7823365688FB}"/>
    <cellStyle name="40% - Accent1 3" xfId="361" xr:uid="{49B735A2-69E8-40A8-8D1A-33D0A14E976C}"/>
    <cellStyle name="40% - Accent1 3 2" xfId="362" xr:uid="{A2829BE7-6F14-489C-B81F-8C54A5FDEC49}"/>
    <cellStyle name="40% - Accent1 3 2 2" xfId="363" xr:uid="{FD259F2C-E8EE-4363-8103-E791308F8A3E}"/>
    <cellStyle name="40% - Accent1 3 2 2 2" xfId="364" xr:uid="{AA2F10BA-111B-41CC-BE33-EB991E0CABF5}"/>
    <cellStyle name="40% - Accent1 3 2 2 2 2" xfId="365" xr:uid="{E1BC9235-75EF-4A3F-BD83-BFD8A20C5AB7}"/>
    <cellStyle name="40% - Accent1 3 2 2 3" xfId="366" xr:uid="{0ECFA872-EC1D-437C-97A1-64F13B5E226A}"/>
    <cellStyle name="40% - Accent1 3 2 3" xfId="367" xr:uid="{D2426F1D-78F3-4B3C-B386-52F32A5313BD}"/>
    <cellStyle name="40% - Accent1 3 2 3 2" xfId="368" xr:uid="{E436DF45-49BC-49E6-A7D1-E384E66FBC5E}"/>
    <cellStyle name="40% - Accent1 3 2 4" xfId="369" xr:uid="{BFE5C1E0-6275-4298-AC9A-1FD3B164579F}"/>
    <cellStyle name="40% - Accent1 3 3" xfId="370" xr:uid="{A8C1D9BF-0C2D-4E9C-9C09-81F74D5E1BBA}"/>
    <cellStyle name="40% - Accent1 3 3 2" xfId="371" xr:uid="{8C208D0E-3836-496F-9A7A-B6BF10F7D603}"/>
    <cellStyle name="40% - Accent1 3 3 2 2" xfId="372" xr:uid="{D979F899-1DE3-4885-AECF-E6F716AD8333}"/>
    <cellStyle name="40% - Accent1 3 3 2 2 2" xfId="373" xr:uid="{CB730F2D-0920-4D7B-8E4C-0E8E5EB7CA9F}"/>
    <cellStyle name="40% - Accent1 3 3 2 3" xfId="374" xr:uid="{E2B45450-677C-4549-971B-7EEE1085F7C9}"/>
    <cellStyle name="40% - Accent1 3 3 3" xfId="375" xr:uid="{8B4DD983-B160-406B-96D6-639A9DB1E49A}"/>
    <cellStyle name="40% - Accent1 3 3 3 2" xfId="376" xr:uid="{99C38BA0-DEE2-44B9-B5AC-A1E486DE1004}"/>
    <cellStyle name="40% - Accent1 3 3 4" xfId="377" xr:uid="{9B18A6AE-FC61-43AC-85AA-13133710F0A1}"/>
    <cellStyle name="40% - Accent1 3 4" xfId="378" xr:uid="{758E1C3E-214D-4CDC-A9B7-AAC010F9DCA7}"/>
    <cellStyle name="40% - Accent1 3 4 2" xfId="379" xr:uid="{EAD2FB3D-992F-46BF-A4AD-055400F98C89}"/>
    <cellStyle name="40% - Accent1 3 4 2 2" xfId="380" xr:uid="{7BB15F1F-4424-461D-80D1-FD32BC5DADB7}"/>
    <cellStyle name="40% - Accent1 3 4 3" xfId="381" xr:uid="{CF7B8079-7BF8-4109-9D92-2DE2BCE22643}"/>
    <cellStyle name="40% - Accent1 3 5" xfId="382" xr:uid="{D50F2274-898D-4989-9068-8C3E88DBBE45}"/>
    <cellStyle name="40% - Accent1 3 5 2" xfId="383" xr:uid="{EB20FFFA-06B8-4FCC-8B4D-F5485B46D08E}"/>
    <cellStyle name="40% - Accent1 3 6" xfId="384" xr:uid="{0D6E4C94-1552-4C06-86A3-76CDFBDEA33F}"/>
    <cellStyle name="40% - Accent1 4" xfId="385" xr:uid="{701648B2-16B8-48A1-8CAB-71E9C5047309}"/>
    <cellStyle name="40% - Accent1 5" xfId="386" xr:uid="{21E07F8D-A19F-4A9D-8F0E-F12CA21014D0}"/>
    <cellStyle name="40% - Accent1 6" xfId="387" xr:uid="{63100C19-1997-4F45-9AE9-98A8CDA5800A}"/>
    <cellStyle name="40% - Accent1 7" xfId="388" xr:uid="{05CCD9F9-3AC7-4AC5-9F24-8F23DB51E17F}"/>
    <cellStyle name="40% - Accent1 8" xfId="389" xr:uid="{5634385E-F1C8-4E08-AD0A-4F3330C16413}"/>
    <cellStyle name="40% - Accent2" xfId="25" builtinId="35" customBuiltin="1"/>
    <cellStyle name="40% - Accent2 2" xfId="390" xr:uid="{3619BF73-4E14-40E5-B750-53E7040B4211}"/>
    <cellStyle name="40% - Accent2 2 10" xfId="391" xr:uid="{2E7657EC-52D2-4EBF-A97F-E8C481F90B4E}"/>
    <cellStyle name="40% - Accent2 2 2" xfId="392" xr:uid="{FE6FDE6A-6426-4DDE-A602-5307E928335D}"/>
    <cellStyle name="40% - Accent2 2 2 2" xfId="393" xr:uid="{1BA9BAF9-460B-407F-B9E3-17110E46F377}"/>
    <cellStyle name="40% - Accent2 2 2 3" xfId="394" xr:uid="{22F35D83-121A-44D7-93A9-CCFCD3706D77}"/>
    <cellStyle name="40% - Accent2 2 3" xfId="395" xr:uid="{52323172-CACF-4F2A-99BB-D1B77CB565BB}"/>
    <cellStyle name="40% - Accent2 2 3 2" xfId="396" xr:uid="{C418406D-FBF0-40A7-B332-4934B0218F29}"/>
    <cellStyle name="40% - Accent2 2 4" xfId="397" xr:uid="{BE47DBBB-E98D-450E-8CE9-F849B2D8D4DE}"/>
    <cellStyle name="40% - Accent2 2 5" xfId="398" xr:uid="{450E6A56-26C2-4ADF-89B5-4CBF02A17DC6}"/>
    <cellStyle name="40% - Accent2 2 6" xfId="399" xr:uid="{62D3C8E2-EECD-46C4-A907-DC9E2445CC81}"/>
    <cellStyle name="40% - Accent2 2 7" xfId="400" xr:uid="{41C72B9F-809E-42D0-BF01-C2688BB49822}"/>
    <cellStyle name="40% - Accent2 2 8" xfId="401" xr:uid="{363888FC-08A7-4C95-A855-260C380028AE}"/>
    <cellStyle name="40% - Accent2 2 9" xfId="402" xr:uid="{CC3BD6AA-0B10-43DC-8A83-E8FF4A9674C4}"/>
    <cellStyle name="40% - Accent2 3" xfId="403" xr:uid="{768D6704-8C95-488C-8388-B90BDAE2C911}"/>
    <cellStyle name="40% - Accent2 3 2" xfId="404" xr:uid="{259FF9F5-BAEF-4C5F-A4C0-CAD1D33BE0D1}"/>
    <cellStyle name="40% - Accent2 3 2 2" xfId="405" xr:uid="{37B5F9DF-9952-460F-9F55-868D4D4B80F0}"/>
    <cellStyle name="40% - Accent2 3 2 2 2" xfId="406" xr:uid="{82E91588-F415-4619-8726-6940385E8295}"/>
    <cellStyle name="40% - Accent2 3 2 2 2 2" xfId="407" xr:uid="{C985851D-738A-4F12-B15B-D61AF15D4D1C}"/>
    <cellStyle name="40% - Accent2 3 2 2 3" xfId="408" xr:uid="{E4760E1F-461A-46BF-98E0-FE7206E6DF95}"/>
    <cellStyle name="40% - Accent2 3 2 3" xfId="409" xr:uid="{3BE61418-269F-4357-BFBC-1E9C6BFE880A}"/>
    <cellStyle name="40% - Accent2 3 2 3 2" xfId="410" xr:uid="{30B2F278-F593-4320-9DE5-6B6F20C3E0E3}"/>
    <cellStyle name="40% - Accent2 3 2 4" xfId="411" xr:uid="{18130CA3-10C7-4944-AA3D-BE31CC3A6046}"/>
    <cellStyle name="40% - Accent2 3 3" xfId="412" xr:uid="{C1EACA39-2384-4067-87C9-76DC585B4917}"/>
    <cellStyle name="40% - Accent2 3 3 2" xfId="413" xr:uid="{A566F921-D8A5-4F94-B6EF-5DB4ADB48DB9}"/>
    <cellStyle name="40% - Accent2 3 3 2 2" xfId="414" xr:uid="{7773330D-55A5-4FE7-B46C-3681B1DCA72B}"/>
    <cellStyle name="40% - Accent2 3 3 2 2 2" xfId="415" xr:uid="{8F6243FD-C96D-421C-8AE5-8C7A1FA1302A}"/>
    <cellStyle name="40% - Accent2 3 3 2 3" xfId="416" xr:uid="{4B006E2A-7103-415F-A3AA-7AEF73E4A5BB}"/>
    <cellStyle name="40% - Accent2 3 3 3" xfId="417" xr:uid="{80E7B0E7-2995-41A3-9385-B597CE8ED533}"/>
    <cellStyle name="40% - Accent2 3 3 3 2" xfId="418" xr:uid="{483C4A75-6F21-4470-B491-9EB2F2D31122}"/>
    <cellStyle name="40% - Accent2 3 3 4" xfId="419" xr:uid="{2084BD6D-4A5A-43D0-AE0E-543C0843454C}"/>
    <cellStyle name="40% - Accent2 3 4" xfId="420" xr:uid="{D5BD459A-9B21-4A15-9DEC-9F5FDAB774EE}"/>
    <cellStyle name="40% - Accent2 3 4 2" xfId="421" xr:uid="{2A057E22-D51E-4AD2-8147-7FCAC90B4E2D}"/>
    <cellStyle name="40% - Accent2 3 4 2 2" xfId="422" xr:uid="{257F96CF-BE3D-4AAD-B998-32B14B80ACC9}"/>
    <cellStyle name="40% - Accent2 3 4 3" xfId="423" xr:uid="{01574E4E-BDB7-48C5-A7CF-BFB8755C332B}"/>
    <cellStyle name="40% - Accent2 3 5" xfId="424" xr:uid="{AA538312-D03A-4560-922F-20BC8AEAA932}"/>
    <cellStyle name="40% - Accent2 3 5 2" xfId="425" xr:uid="{778905B7-D79B-43DE-88E9-06BCDF89A550}"/>
    <cellStyle name="40% - Accent2 3 6" xfId="426" xr:uid="{4FA909D5-D230-45B7-AB6B-13729D1D339D}"/>
    <cellStyle name="40% - Accent2 4" xfId="427" xr:uid="{EE6E0875-D42C-4084-AA6B-E0562137DC61}"/>
    <cellStyle name="40% - Accent2 5" xfId="428" xr:uid="{9C4457B6-9D96-4F8A-9664-0EF5351A76F7}"/>
    <cellStyle name="40% - Accent2 6" xfId="429" xr:uid="{7B96A4E2-5962-472A-A0A7-69B435E75958}"/>
    <cellStyle name="40% - Accent2 7" xfId="430" xr:uid="{8413E11F-E9D3-435B-A8E3-681D027DEC95}"/>
    <cellStyle name="40% - Accent2 8" xfId="431" xr:uid="{62C468A0-6934-4787-8FF6-EB3A0CFB8280}"/>
    <cellStyle name="40% - Accent3" xfId="29" builtinId="39" customBuiltin="1"/>
    <cellStyle name="40% - Accent3 2" xfId="432" xr:uid="{63A69865-1133-46AB-8DDC-A3657EFED8F4}"/>
    <cellStyle name="40% - Accent3 2 10" xfId="433" xr:uid="{38B97F51-9F3A-4EFE-9518-607945F3A8A7}"/>
    <cellStyle name="40% - Accent3 2 2" xfId="434" xr:uid="{63C59438-779A-4A01-9AC1-AE52A0464E63}"/>
    <cellStyle name="40% - Accent3 2 2 2" xfId="435" xr:uid="{257CECA0-28A9-4131-A9BA-09407C3E01E5}"/>
    <cellStyle name="40% - Accent3 2 2 3" xfId="436" xr:uid="{B486A4F5-31B3-4672-A624-081A4C528A15}"/>
    <cellStyle name="40% - Accent3 2 3" xfId="437" xr:uid="{E2B361F8-D793-4086-B10B-521D51BA049D}"/>
    <cellStyle name="40% - Accent3 2 3 2" xfId="438" xr:uid="{65B994F9-8CE3-42A7-9A9E-1341EB98C872}"/>
    <cellStyle name="40% - Accent3 2 4" xfId="439" xr:uid="{E4BC98DA-E53D-46BA-B2B9-F188D823DB30}"/>
    <cellStyle name="40% - Accent3 2 5" xfId="440" xr:uid="{99EE7B79-B838-49E2-9415-2561B2D88134}"/>
    <cellStyle name="40% - Accent3 2 6" xfId="441" xr:uid="{51883A14-E670-4230-9995-7CFB40449AE8}"/>
    <cellStyle name="40% - Accent3 2 7" xfId="442" xr:uid="{B250EB94-6DD9-41E1-96CD-0CCBFBC65A4D}"/>
    <cellStyle name="40% - Accent3 2 8" xfId="443" xr:uid="{4F049222-5F81-4849-844C-34764FACFA9A}"/>
    <cellStyle name="40% - Accent3 2 9" xfId="444" xr:uid="{A5CDBA0E-11F0-445C-9678-4B585013920F}"/>
    <cellStyle name="40% - Accent3 3" xfId="445" xr:uid="{C7BC40DE-3FF1-4EBC-B53D-897F7C3D67F9}"/>
    <cellStyle name="40% - Accent3 3 2" xfId="446" xr:uid="{09C2BA2A-4329-4EAA-92FD-9576B499507F}"/>
    <cellStyle name="40% - Accent3 3 2 2" xfId="447" xr:uid="{F66A1897-6135-4569-A19F-5FADF882346C}"/>
    <cellStyle name="40% - Accent3 3 2 2 2" xfId="448" xr:uid="{9178F51E-6C07-4DD4-8B7C-FDE6E41B8208}"/>
    <cellStyle name="40% - Accent3 3 2 2 2 2" xfId="449" xr:uid="{823E4A56-F88F-4BEB-B1D5-992E111854AF}"/>
    <cellStyle name="40% - Accent3 3 2 2 3" xfId="450" xr:uid="{5199C834-AB28-4464-B272-B14B7187FA72}"/>
    <cellStyle name="40% - Accent3 3 2 3" xfId="451" xr:uid="{892AD1FC-2E75-445D-8700-701B2E37E5BC}"/>
    <cellStyle name="40% - Accent3 3 2 3 2" xfId="452" xr:uid="{D64B77BA-EF63-4130-8F10-9D5E09044316}"/>
    <cellStyle name="40% - Accent3 3 2 4" xfId="453" xr:uid="{22E704C7-79BA-46BD-86D4-FD6C54A2B41F}"/>
    <cellStyle name="40% - Accent3 3 3" xfId="454" xr:uid="{3A288FC6-4E91-4E6E-8219-D08594013133}"/>
    <cellStyle name="40% - Accent3 3 3 2" xfId="455" xr:uid="{95319D7C-028C-4A33-8C56-DBA734F2E2B5}"/>
    <cellStyle name="40% - Accent3 3 3 2 2" xfId="456" xr:uid="{C3173303-A25E-44A9-9C4A-2C5CDFF1B2DD}"/>
    <cellStyle name="40% - Accent3 3 3 2 2 2" xfId="457" xr:uid="{1E6817BD-10F0-4488-AEAF-DFCBE622C356}"/>
    <cellStyle name="40% - Accent3 3 3 2 3" xfId="458" xr:uid="{68F2FDB5-2EBF-4C0F-B786-E5BF4C812148}"/>
    <cellStyle name="40% - Accent3 3 3 3" xfId="459" xr:uid="{EC2A618D-5B84-4D48-902A-35C1DF57A2DF}"/>
    <cellStyle name="40% - Accent3 3 3 3 2" xfId="460" xr:uid="{7399D9A5-C375-4CE6-A700-6518C70BD37A}"/>
    <cellStyle name="40% - Accent3 3 3 4" xfId="461" xr:uid="{04993F60-1980-4825-BCC4-4B6BC329F8B2}"/>
    <cellStyle name="40% - Accent3 3 4" xfId="462" xr:uid="{FD4DAAEC-5009-4C58-90D2-29856EC2B5EB}"/>
    <cellStyle name="40% - Accent3 3 4 2" xfId="463" xr:uid="{FF4CEE36-FD7E-4860-8ED0-7F3F7B570659}"/>
    <cellStyle name="40% - Accent3 3 4 2 2" xfId="464" xr:uid="{C50F8E03-AC67-4392-BDAC-9AC12D2C933D}"/>
    <cellStyle name="40% - Accent3 3 4 3" xfId="465" xr:uid="{535684EE-E48E-4352-9821-6CC38D5424B7}"/>
    <cellStyle name="40% - Accent3 3 5" xfId="466" xr:uid="{A85A098F-6C3F-4964-8913-E82BA45481B0}"/>
    <cellStyle name="40% - Accent3 3 5 2" xfId="467" xr:uid="{B81D7B4D-30F0-4D1C-8A10-1D75811FE488}"/>
    <cellStyle name="40% - Accent3 3 6" xfId="468" xr:uid="{BFD82DEC-8749-4E44-86A5-FD6B065B9410}"/>
    <cellStyle name="40% - Accent3 4" xfId="469" xr:uid="{9B64FC6A-E46B-4779-8388-5F8F29904746}"/>
    <cellStyle name="40% - Accent3 5" xfId="470" xr:uid="{42D01BB2-87AD-4BDD-ABB7-F050A2AFC4A0}"/>
    <cellStyle name="40% - Accent3 6" xfId="471" xr:uid="{24A81DA0-6907-482D-A5F6-17CC0147EB8D}"/>
    <cellStyle name="40% - Accent3 7" xfId="472" xr:uid="{ED366587-3344-49A5-A9E5-381441CFC84F}"/>
    <cellStyle name="40% - Accent3 8" xfId="473" xr:uid="{FD3F9F68-39C7-4A05-9F70-B05D6755A54C}"/>
    <cellStyle name="40% - Accent4" xfId="33" builtinId="43" customBuiltin="1"/>
    <cellStyle name="40% - Accent4 2" xfId="474" xr:uid="{A84B55DB-CE89-42B7-881D-F7872DADCC03}"/>
    <cellStyle name="40% - Accent4 2 10" xfId="475" xr:uid="{3F67B002-FB0E-4522-9359-751D73482FE9}"/>
    <cellStyle name="40% - Accent4 2 2" xfId="476" xr:uid="{C2D8C28D-522E-4305-9D4B-081610BC84FF}"/>
    <cellStyle name="40% - Accent4 2 2 2" xfId="477" xr:uid="{CF74068A-009A-4FAC-8665-123813D60D06}"/>
    <cellStyle name="40% - Accent4 2 2 3" xfId="478" xr:uid="{759C3A8F-821A-4928-9FA6-8EDFFAB31863}"/>
    <cellStyle name="40% - Accent4 2 3" xfId="479" xr:uid="{295C4C5B-3C64-4CB5-B1C1-4B54EA9A9C3C}"/>
    <cellStyle name="40% - Accent4 2 3 2" xfId="480" xr:uid="{9496E674-C2F2-4046-90AD-96718841DEC8}"/>
    <cellStyle name="40% - Accent4 2 4" xfId="481" xr:uid="{09C41C30-399C-4E8C-A815-B36B12775EE8}"/>
    <cellStyle name="40% - Accent4 2 5" xfId="482" xr:uid="{D6E5EED3-50FA-4BEA-94D9-9C0522756C66}"/>
    <cellStyle name="40% - Accent4 2 6" xfId="483" xr:uid="{1376BE0C-41C0-408A-996D-2F02020EB7FC}"/>
    <cellStyle name="40% - Accent4 2 7" xfId="484" xr:uid="{57370553-48F9-46D5-B580-591E64AE22F8}"/>
    <cellStyle name="40% - Accent4 2 8" xfId="485" xr:uid="{2BB25B48-658E-462E-A40F-737840508C32}"/>
    <cellStyle name="40% - Accent4 2 9" xfId="486" xr:uid="{4F17CC88-4E7B-4952-AE72-1929F2A20BF6}"/>
    <cellStyle name="40% - Accent4 3" xfId="487" xr:uid="{57510C0B-8A2C-4A77-A46B-212877CF0FDD}"/>
    <cellStyle name="40% - Accent4 3 2" xfId="488" xr:uid="{50A687B8-2279-4098-87D1-325B5234B3D0}"/>
    <cellStyle name="40% - Accent4 3 2 2" xfId="489" xr:uid="{442EE2A8-5313-4B97-8B9C-488A555BABCD}"/>
    <cellStyle name="40% - Accent4 3 2 2 2" xfId="490" xr:uid="{87ACC022-C42E-4BB4-A47A-C73149B7B527}"/>
    <cellStyle name="40% - Accent4 3 2 2 2 2" xfId="491" xr:uid="{FFCBB669-E560-418C-90DE-BF3D5579580B}"/>
    <cellStyle name="40% - Accent4 3 2 2 3" xfId="492" xr:uid="{BAA6F91E-AC42-4495-98C8-9F67225D5726}"/>
    <cellStyle name="40% - Accent4 3 2 3" xfId="493" xr:uid="{C8D708C4-ABD1-4BBB-B384-DD5754F16021}"/>
    <cellStyle name="40% - Accent4 3 2 3 2" xfId="494" xr:uid="{831E82D6-5963-4097-B452-B4B97D714230}"/>
    <cellStyle name="40% - Accent4 3 2 4" xfId="495" xr:uid="{F26C92B7-5A01-435F-8FF3-6C9B4B417AED}"/>
    <cellStyle name="40% - Accent4 3 3" xfId="496" xr:uid="{03298F57-96FB-47B3-9C4B-8CBDFC7388CF}"/>
    <cellStyle name="40% - Accent4 3 3 2" xfId="497" xr:uid="{D22CEC23-E1AD-4270-ACA5-EF02A0B57728}"/>
    <cellStyle name="40% - Accent4 3 3 2 2" xfId="498" xr:uid="{71E4CB14-5C12-49BE-8B00-4FB14614386A}"/>
    <cellStyle name="40% - Accent4 3 3 2 2 2" xfId="499" xr:uid="{B99C40EF-F4FC-4AD5-A98D-0D97E4C99984}"/>
    <cellStyle name="40% - Accent4 3 3 2 3" xfId="500" xr:uid="{5C248CC6-5310-4435-8FB1-AEDDD43EB49E}"/>
    <cellStyle name="40% - Accent4 3 3 3" xfId="501" xr:uid="{EE4B1588-D379-4016-B203-9E255A8FEB32}"/>
    <cellStyle name="40% - Accent4 3 3 3 2" xfId="502" xr:uid="{D8603F35-7CB2-4B41-8A07-DFDD504F6827}"/>
    <cellStyle name="40% - Accent4 3 3 4" xfId="503" xr:uid="{5A934AC7-487D-4E4D-86F3-9CB0A94433F6}"/>
    <cellStyle name="40% - Accent4 3 4" xfId="504" xr:uid="{82A6BE99-C2DF-400D-B40E-19328C5CBD72}"/>
    <cellStyle name="40% - Accent4 3 4 2" xfId="505" xr:uid="{974ACE80-E8B6-40CF-ACEE-934AF71A9F14}"/>
    <cellStyle name="40% - Accent4 3 4 2 2" xfId="506" xr:uid="{708E8C6C-52DB-4E33-AEA8-FA8E156A0B53}"/>
    <cellStyle name="40% - Accent4 3 4 3" xfId="507" xr:uid="{E81F1DF2-40EF-4B95-BA1B-FCA9BA8A5D69}"/>
    <cellStyle name="40% - Accent4 3 5" xfId="508" xr:uid="{71084DA2-2B41-41B9-A4C5-23E3442F4B8E}"/>
    <cellStyle name="40% - Accent4 3 5 2" xfId="509" xr:uid="{8E9291D2-9AA5-440F-A4F1-5915736F71F1}"/>
    <cellStyle name="40% - Accent4 3 6" xfId="510" xr:uid="{C9F2A648-F7D6-4E52-BFB1-B65F11C79CA7}"/>
    <cellStyle name="40% - Accent4 4" xfId="511" xr:uid="{A012ADFA-EE9E-4B2D-95BC-3456745F664B}"/>
    <cellStyle name="40% - Accent4 5" xfId="512" xr:uid="{0C33735D-C70A-4826-AF60-3F7F7BCC8643}"/>
    <cellStyle name="40% - Accent4 6" xfId="513" xr:uid="{26DCE2FF-ACAD-4418-A2DE-BC95866A1DE7}"/>
    <cellStyle name="40% - Accent4 7" xfId="514" xr:uid="{70E675BE-D3B9-4FE7-ADE7-710525C2FE7B}"/>
    <cellStyle name="40% - Accent4 8" xfId="515" xr:uid="{65AEC0A8-6354-42BD-8121-0B0FA641B69E}"/>
    <cellStyle name="40% - Accent5" xfId="37" builtinId="47" customBuiltin="1"/>
    <cellStyle name="40% - Accent5 2" xfId="516" xr:uid="{3D28AABE-99EF-4469-96D7-E62DDFE5674E}"/>
    <cellStyle name="40% - Accent5 2 10" xfId="517" xr:uid="{0EBD73AB-9F07-492A-824C-1A6814ECF824}"/>
    <cellStyle name="40% - Accent5 2 2" xfId="518" xr:uid="{47D6BF87-8298-4705-96AF-8B0570100E09}"/>
    <cellStyle name="40% - Accent5 2 2 2" xfId="519" xr:uid="{CD48C1E8-6F38-4373-A66B-FCA9D645FBB7}"/>
    <cellStyle name="40% - Accent5 2 2 3" xfId="520" xr:uid="{DB7D84CB-B2C2-4BCA-9921-4CCA397E8250}"/>
    <cellStyle name="40% - Accent5 2 3" xfId="521" xr:uid="{82F534C1-44BD-4822-921F-D4ADBF4FF20B}"/>
    <cellStyle name="40% - Accent5 2 3 2" xfId="522" xr:uid="{289084E3-D0DF-4BF9-9855-1295CACAD65A}"/>
    <cellStyle name="40% - Accent5 2 4" xfId="523" xr:uid="{325982B8-8443-43A4-B5F4-E14BCEE49C32}"/>
    <cellStyle name="40% - Accent5 2 5" xfId="524" xr:uid="{A3CD9D77-F090-444C-BA56-A0EB725C3414}"/>
    <cellStyle name="40% - Accent5 2 6" xfId="525" xr:uid="{E1FC622D-5861-4BD7-9724-FD8F8C8ED948}"/>
    <cellStyle name="40% - Accent5 2 7" xfId="526" xr:uid="{D55D6959-4A28-4C0F-9DD6-9DEA3BC01163}"/>
    <cellStyle name="40% - Accent5 2 8" xfId="527" xr:uid="{8E46569C-F75A-4741-A16D-5A25342D343E}"/>
    <cellStyle name="40% - Accent5 2 9" xfId="528" xr:uid="{4063B556-2317-453C-BE8D-2BC26833C1EA}"/>
    <cellStyle name="40% - Accent5 3" xfId="529" xr:uid="{589962D7-F228-4B98-802D-A243514842CE}"/>
    <cellStyle name="40% - Accent5 3 2" xfId="530" xr:uid="{5B7B92C7-D3C6-45B4-B063-5D1E258D9FA9}"/>
    <cellStyle name="40% - Accent5 3 2 2" xfId="531" xr:uid="{3EA9505B-ACCF-4BA8-A9D3-83BCBD9B0CAA}"/>
    <cellStyle name="40% - Accent5 3 2 2 2" xfId="532" xr:uid="{17B6BDAC-193F-4957-9631-3A4BEC4117CA}"/>
    <cellStyle name="40% - Accent5 3 2 2 2 2" xfId="533" xr:uid="{A890BA55-5408-4A01-9BF0-206201957726}"/>
    <cellStyle name="40% - Accent5 3 2 2 3" xfId="534" xr:uid="{FDB46B14-A4A7-40F6-ABF3-4EC7F1A2C502}"/>
    <cellStyle name="40% - Accent5 3 2 3" xfId="535" xr:uid="{48E230FC-7C0E-467D-8083-2DDDD4B9AFA9}"/>
    <cellStyle name="40% - Accent5 3 2 3 2" xfId="536" xr:uid="{31665279-B33E-41D9-BBB4-F80FDFB72630}"/>
    <cellStyle name="40% - Accent5 3 2 4" xfId="537" xr:uid="{B3CD96AA-1641-4F73-AD0B-1D107A5DDD01}"/>
    <cellStyle name="40% - Accent5 3 3" xfId="538" xr:uid="{917A7B76-88EA-402F-AE7A-A89838AC293F}"/>
    <cellStyle name="40% - Accent5 3 3 2" xfId="539" xr:uid="{7FCB780E-1FE3-42AB-A045-81F312605659}"/>
    <cellStyle name="40% - Accent5 3 3 2 2" xfId="540" xr:uid="{78CF1A89-A658-46A6-B59B-7292B22DA266}"/>
    <cellStyle name="40% - Accent5 3 3 2 2 2" xfId="541" xr:uid="{48E4D061-A499-48D6-8D27-848CEE6C26CD}"/>
    <cellStyle name="40% - Accent5 3 3 2 3" xfId="542" xr:uid="{A8B7C742-3C8B-4D0E-B42F-DC6511944ED0}"/>
    <cellStyle name="40% - Accent5 3 3 3" xfId="543" xr:uid="{1BB9AD9E-1DD2-406E-A134-B75923B6B4F4}"/>
    <cellStyle name="40% - Accent5 3 3 3 2" xfId="544" xr:uid="{29D91A2D-0E24-4F1F-8F25-FCAAB1FFB9A1}"/>
    <cellStyle name="40% - Accent5 3 3 4" xfId="545" xr:uid="{1BE57740-D0A6-42EA-A9A3-8DCAF8E0EE09}"/>
    <cellStyle name="40% - Accent5 3 4" xfId="546" xr:uid="{96709B7B-E752-40DD-94C1-84577E2F5D37}"/>
    <cellStyle name="40% - Accent5 3 4 2" xfId="547" xr:uid="{ABE6A211-854C-4389-82A6-57604C401E71}"/>
    <cellStyle name="40% - Accent5 3 4 2 2" xfId="548" xr:uid="{73C40C21-F51C-438E-8F35-5C6C468473A9}"/>
    <cellStyle name="40% - Accent5 3 4 3" xfId="549" xr:uid="{2CF6E59E-8598-4AE8-BB07-C6AA3BACB867}"/>
    <cellStyle name="40% - Accent5 3 5" xfId="550" xr:uid="{8692A4A4-A930-4F25-B012-FC30A954FDBC}"/>
    <cellStyle name="40% - Accent5 3 5 2" xfId="551" xr:uid="{5243013F-E45E-4FF4-831C-F20A3F49486A}"/>
    <cellStyle name="40% - Accent5 3 6" xfId="552" xr:uid="{D23892EC-FE55-4ECB-B859-0AD28C53523B}"/>
    <cellStyle name="40% - Accent5 4" xfId="553" xr:uid="{7FFECD76-3E3A-4C2B-937E-7EAA0822FF54}"/>
    <cellStyle name="40% - Accent5 5" xfId="554" xr:uid="{FE09D2F1-5DA0-448F-BE80-3D3417D7A802}"/>
    <cellStyle name="40% - Accent5 6" xfId="555" xr:uid="{857BD764-1828-4196-BFAD-A4543C83BDA5}"/>
    <cellStyle name="40% - Accent5 7" xfId="556" xr:uid="{65DDB4D2-0FE1-4EC6-BDA3-89199DBA8FE3}"/>
    <cellStyle name="40% - Accent5 8" xfId="557" xr:uid="{5D3437AF-7EBF-4738-B1F1-D7F73D38F0F6}"/>
    <cellStyle name="40% - Accent6" xfId="41" builtinId="51" customBuiltin="1"/>
    <cellStyle name="40% - Accent6 2" xfId="558" xr:uid="{ECE4180C-5834-4914-BF67-31FC50A3522A}"/>
    <cellStyle name="40% - Accent6 2 10" xfId="559" xr:uid="{E6318320-9BA8-45EC-920F-E1CC8543FA6A}"/>
    <cellStyle name="40% - Accent6 2 2" xfId="560" xr:uid="{9792A117-F008-44EE-BD27-025175A818C1}"/>
    <cellStyle name="40% - Accent6 2 2 2" xfId="561" xr:uid="{BBF6DB79-DAA4-49E4-8748-7483C3704249}"/>
    <cellStyle name="40% - Accent6 2 2 3" xfId="562" xr:uid="{358A4E8C-FEC4-4721-9CF7-7D6668791DB1}"/>
    <cellStyle name="40% - Accent6 2 3" xfId="563" xr:uid="{984F81D7-20F8-4AEF-94FA-8401EE2229F8}"/>
    <cellStyle name="40% - Accent6 2 3 2" xfId="564" xr:uid="{57B1C80D-1B9C-4B62-805E-AE9C4D93DDCD}"/>
    <cellStyle name="40% - Accent6 2 4" xfId="565" xr:uid="{D8A292BC-2CCE-4C8C-83A6-5D394641CEC3}"/>
    <cellStyle name="40% - Accent6 2 5" xfId="566" xr:uid="{9F3F9828-6C9F-43B1-9FFE-82D0C9F63368}"/>
    <cellStyle name="40% - Accent6 2 6" xfId="567" xr:uid="{7BA03D3E-ED99-47BE-997E-49A361C5F3C9}"/>
    <cellStyle name="40% - Accent6 2 7" xfId="568" xr:uid="{FFA21D20-0F86-4F39-8FFB-54CC88317FB9}"/>
    <cellStyle name="40% - Accent6 2 8" xfId="569" xr:uid="{1285038A-DD89-4F27-8926-3AAE3C34D3AB}"/>
    <cellStyle name="40% - Accent6 2 9" xfId="570" xr:uid="{FA52ECAB-880B-472F-A80C-FB65AE9472C9}"/>
    <cellStyle name="40% - Accent6 3" xfId="571" xr:uid="{15DF8BF2-4E08-4F77-86DF-62D9CFD13A85}"/>
    <cellStyle name="40% - Accent6 3 2" xfId="572" xr:uid="{A8E4C48D-BD5C-45FA-9561-CB3555A563DF}"/>
    <cellStyle name="40% - Accent6 3 2 2" xfId="573" xr:uid="{74B3071E-5187-4573-A9D9-73D2FB52E1FE}"/>
    <cellStyle name="40% - Accent6 3 2 2 2" xfId="574" xr:uid="{1E407D10-D5AE-4344-BD3C-D85AE38D1FF1}"/>
    <cellStyle name="40% - Accent6 3 2 2 2 2" xfId="575" xr:uid="{DD167827-F394-45EA-8B6B-C149CCF2389A}"/>
    <cellStyle name="40% - Accent6 3 2 2 3" xfId="576" xr:uid="{68EE5B4E-BF37-4419-92B2-EE7319546D96}"/>
    <cellStyle name="40% - Accent6 3 2 3" xfId="577" xr:uid="{56893186-7CD9-4930-ADE2-E816796FCF3C}"/>
    <cellStyle name="40% - Accent6 3 2 3 2" xfId="578" xr:uid="{4AB05170-C0A7-4C38-A31A-5F09DFEED7A0}"/>
    <cellStyle name="40% - Accent6 3 2 4" xfId="579" xr:uid="{272A5019-80A9-4D85-9C63-2F7649999A3B}"/>
    <cellStyle name="40% - Accent6 3 3" xfId="580" xr:uid="{434BD260-AD83-4F55-AE6F-A9CF7E23605E}"/>
    <cellStyle name="40% - Accent6 3 3 2" xfId="581" xr:uid="{896F9570-7923-4539-A85E-73AF8D8658D2}"/>
    <cellStyle name="40% - Accent6 3 3 2 2" xfId="582" xr:uid="{75E0C5ED-12A7-45F5-9891-E60727FB9868}"/>
    <cellStyle name="40% - Accent6 3 3 2 2 2" xfId="583" xr:uid="{F3A3C006-9AD6-4703-820E-0F72658E08DB}"/>
    <cellStyle name="40% - Accent6 3 3 2 3" xfId="584" xr:uid="{29C00888-85AB-4779-A091-DE921193E584}"/>
    <cellStyle name="40% - Accent6 3 3 3" xfId="585" xr:uid="{4C5873E1-643A-4320-B652-CB9916AFA34A}"/>
    <cellStyle name="40% - Accent6 3 3 3 2" xfId="586" xr:uid="{93040854-DFA9-4D54-A846-ED6AD0AA3FF6}"/>
    <cellStyle name="40% - Accent6 3 3 4" xfId="587" xr:uid="{05C68E1A-0300-41A2-A682-B8358E568D50}"/>
    <cellStyle name="40% - Accent6 3 4" xfId="588" xr:uid="{1D3632EB-F5C4-40C3-BEAA-EC1A6D73ECD9}"/>
    <cellStyle name="40% - Accent6 3 4 2" xfId="589" xr:uid="{F27E9B88-A7F4-47FB-BA62-30EE936E778A}"/>
    <cellStyle name="40% - Accent6 3 4 2 2" xfId="590" xr:uid="{9E0FDF37-AB5D-4D52-9AC8-CF9468B5DDF0}"/>
    <cellStyle name="40% - Accent6 3 4 3" xfId="591" xr:uid="{891A68FB-4069-4F89-A10A-8DA9D232C470}"/>
    <cellStyle name="40% - Accent6 3 5" xfId="592" xr:uid="{4A39BE9F-2ED3-4BE2-A42A-A4EBD86AA8D5}"/>
    <cellStyle name="40% - Accent6 3 5 2" xfId="593" xr:uid="{0393CEF2-A8C8-4DD7-946A-190BAF45E3A7}"/>
    <cellStyle name="40% - Accent6 3 6" xfId="594" xr:uid="{3912073A-FE80-4ECD-832B-672EF1713000}"/>
    <cellStyle name="40% - Accent6 4" xfId="595" xr:uid="{18B1B2D5-29FF-4095-AEDB-EB51997B312F}"/>
    <cellStyle name="40% - Accent6 5" xfId="596" xr:uid="{F64A5C66-6166-4114-98AB-30CE6990566C}"/>
    <cellStyle name="40% - Accent6 6" xfId="597" xr:uid="{C02F7615-3251-425A-AA23-DC29A1AA2693}"/>
    <cellStyle name="40% - Accent6 7" xfId="598" xr:uid="{34ADC2CC-AF7F-4A07-8B0E-DD43244CFD41}"/>
    <cellStyle name="40% - Accent6 8" xfId="599" xr:uid="{D540FD7E-FC33-4D2D-97E5-122AC52D2C76}"/>
    <cellStyle name="60% - Accent1" xfId="22" builtinId="32" customBuiltin="1"/>
    <cellStyle name="60% - Accent1 2" xfId="600" xr:uid="{497B9D97-F9A4-41D7-AA22-05934AC5F374}"/>
    <cellStyle name="60% - Accent1 2 2" xfId="601" xr:uid="{5475A578-3B70-4C0A-9695-6714F49CC8EB}"/>
    <cellStyle name="60% - Accent1 2 3" xfId="602" xr:uid="{5F78AB0F-2228-4C86-9E20-ED40502C2C58}"/>
    <cellStyle name="60% - Accent1 2 4" xfId="603" xr:uid="{5D066264-C1B2-4B88-BCC9-E9A9E1A646B3}"/>
    <cellStyle name="60% - Accent1 2 5" xfId="604" xr:uid="{4B015031-B4D4-4792-83A5-DC0F385CB733}"/>
    <cellStyle name="60% - Accent1 2 6" xfId="605" xr:uid="{488915CF-D8A5-4693-AF88-38FE9AE0036E}"/>
    <cellStyle name="60% - Accent1 2 7" xfId="606" xr:uid="{FB22481E-2C39-4411-A60B-4FF584A3EAFA}"/>
    <cellStyle name="60% - Accent1 2 8" xfId="607" xr:uid="{FDE7EF79-A31D-4E15-B809-67A50BCB3389}"/>
    <cellStyle name="60% - Accent1 2 9" xfId="608" xr:uid="{5910F193-F89E-4655-8C8C-3991D60E050E}"/>
    <cellStyle name="60% - Accent1 3" xfId="4639" xr:uid="{F560B06A-D17F-4EFD-92AE-D33C24F39899}"/>
    <cellStyle name="60% - Accent2" xfId="26" builtinId="36" customBuiltin="1"/>
    <cellStyle name="60% - Accent2 2" xfId="609" xr:uid="{B36A2C86-EDC7-4C35-8F3D-56D198279CCB}"/>
    <cellStyle name="60% - Accent2 2 2" xfId="610" xr:uid="{75647DDC-1514-4522-AFC1-0A563B3A83B1}"/>
    <cellStyle name="60% - Accent2 2 3" xfId="611" xr:uid="{C8F29D70-1DC1-4F6A-BD84-0C30A370D528}"/>
    <cellStyle name="60% - Accent2 2 4" xfId="612" xr:uid="{6C300780-73DC-49AD-955F-489F93871F54}"/>
    <cellStyle name="60% - Accent2 2 5" xfId="613" xr:uid="{406FDC4C-4372-4918-9F51-34367433F76D}"/>
    <cellStyle name="60% - Accent2 2 6" xfId="614" xr:uid="{F75B42AE-B9D8-4AFD-A721-43461F913118}"/>
    <cellStyle name="60% - Accent2 2 7" xfId="615" xr:uid="{C43664D1-D4C6-4A79-98E7-DA10DDAF1FB9}"/>
    <cellStyle name="60% - Accent2 2 8" xfId="616" xr:uid="{5CD86608-368E-48DE-A5F7-E2B02FE11BAA}"/>
    <cellStyle name="60% - Accent2 2 9" xfId="617" xr:uid="{367A74D2-C692-48E2-8FE6-5EBA72217684}"/>
    <cellStyle name="60% - Accent2 3" xfId="4640" xr:uid="{5DA2CE3E-187E-4956-8960-5EDCB678BF4C}"/>
    <cellStyle name="60% - Accent3" xfId="30" builtinId="40" customBuiltin="1"/>
    <cellStyle name="60% - Accent3 2" xfId="618" xr:uid="{2108F21B-08A8-425A-9FA0-876BDA9A3C6D}"/>
    <cellStyle name="60% - Accent3 2 2" xfId="619" xr:uid="{ADEC5557-6E08-47AB-BBCB-8B8D0F26A1B7}"/>
    <cellStyle name="60% - Accent3 2 3" xfId="620" xr:uid="{26F364A4-A39B-4A0F-A205-1616D0CB015E}"/>
    <cellStyle name="60% - Accent3 2 4" xfId="621" xr:uid="{4504A62A-577E-48FF-AF7A-10987C672B48}"/>
    <cellStyle name="60% - Accent3 2 5" xfId="622" xr:uid="{53A74657-5104-4598-AF21-8E7FAF391C06}"/>
    <cellStyle name="60% - Accent3 2 6" xfId="623" xr:uid="{D4B2152C-A6EA-4DE7-8F85-250222B937B5}"/>
    <cellStyle name="60% - Accent3 2 7" xfId="624" xr:uid="{B7A3DC1E-90D5-48F0-8855-C215E6345ACB}"/>
    <cellStyle name="60% - Accent3 2 8" xfId="625" xr:uid="{6CAD7CA5-5225-4706-B028-C12645621BEA}"/>
    <cellStyle name="60% - Accent3 2 9" xfId="626" xr:uid="{B9849E59-01A6-469E-8BC9-7E721D47E3E9}"/>
    <cellStyle name="60% - Accent3 3" xfId="4641" xr:uid="{C00DDD00-78AA-49B1-8416-15536AF08C1B}"/>
    <cellStyle name="60% - Accent4" xfId="34" builtinId="44" customBuiltin="1"/>
    <cellStyle name="60% - Accent4 2" xfId="627" xr:uid="{04C9FE90-5097-4EB5-8E15-CA405A47CEFD}"/>
    <cellStyle name="60% - Accent4 2 2" xfId="628" xr:uid="{30FD43BF-2675-4F5F-BF23-65E8BEC51E69}"/>
    <cellStyle name="60% - Accent4 2 3" xfId="629" xr:uid="{BE1642BE-8F2F-4B2A-A3D8-82A539BE4685}"/>
    <cellStyle name="60% - Accent4 2 4" xfId="630" xr:uid="{80B79E2A-1234-4318-9BA9-FDBF4F418CA0}"/>
    <cellStyle name="60% - Accent4 2 5" xfId="631" xr:uid="{574E87CE-7287-4556-A377-CD1898D681EA}"/>
    <cellStyle name="60% - Accent4 2 6" xfId="632" xr:uid="{561FE9FC-6EC8-42AB-9620-1EF1F1C79E4A}"/>
    <cellStyle name="60% - Accent4 2 7" xfId="633" xr:uid="{367EE40E-6BAC-4CE3-8BBA-BA610AB81FB7}"/>
    <cellStyle name="60% - Accent4 2 8" xfId="634" xr:uid="{4C63A907-CD42-4311-B01D-64CFEADCB503}"/>
    <cellStyle name="60% - Accent4 2 9" xfId="635" xr:uid="{C69162D9-B6B4-4ACC-85EA-F2CBF550C766}"/>
    <cellStyle name="60% - Accent4 3" xfId="4642" xr:uid="{625E524B-A0CD-414B-B0CB-15C475C2B8F8}"/>
    <cellStyle name="60% - Accent5" xfId="38" builtinId="48" customBuiltin="1"/>
    <cellStyle name="60% - Accent5 2" xfId="636" xr:uid="{8B7ED3DA-C897-4F80-A0CB-F11D7653CCF4}"/>
    <cellStyle name="60% - Accent5 2 2" xfId="637" xr:uid="{2B38F447-A2E5-4F61-91AF-98553358EBE7}"/>
    <cellStyle name="60% - Accent5 2 3" xfId="638" xr:uid="{CB935B70-A238-432E-B1FF-A0955C133972}"/>
    <cellStyle name="60% - Accent5 2 4" xfId="639" xr:uid="{19011D77-4823-4EA7-AD58-603EF2634BF6}"/>
    <cellStyle name="60% - Accent5 2 5" xfId="640" xr:uid="{352CB0BF-161A-4AFB-A4EC-915BD525403F}"/>
    <cellStyle name="60% - Accent5 2 6" xfId="641" xr:uid="{263A4B15-7E0A-46C1-9544-EAFFD98CB353}"/>
    <cellStyle name="60% - Accent5 2 7" xfId="642" xr:uid="{DB4740AC-90EC-4993-82C0-AD320CA9E81D}"/>
    <cellStyle name="60% - Accent5 2 8" xfId="643" xr:uid="{04A12D11-73CB-4CDA-AD1D-178073FBBF4D}"/>
    <cellStyle name="60% - Accent5 2 9" xfId="644" xr:uid="{22C12AEB-F4A2-4A4B-ACAB-9F3DAD2799FB}"/>
    <cellStyle name="60% - Accent5 3" xfId="4643" xr:uid="{57E943E3-B737-428D-AC48-E63E7CEDFA88}"/>
    <cellStyle name="60% - Accent6" xfId="42" builtinId="52" customBuiltin="1"/>
    <cellStyle name="60% - Accent6 2" xfId="645" xr:uid="{431DBD25-3227-49DA-A8D3-A1F8B2AEDDB9}"/>
    <cellStyle name="60% - Accent6 2 2" xfId="646" xr:uid="{C42610F0-23CB-492A-A3D9-1938A1C3BC90}"/>
    <cellStyle name="60% - Accent6 2 3" xfId="647" xr:uid="{B8CEAED0-D8AA-423A-B3CE-9EBD6EFA0BCB}"/>
    <cellStyle name="60% - Accent6 2 4" xfId="648" xr:uid="{9E6534BC-CB34-49E8-859D-6C1C5A7F4B86}"/>
    <cellStyle name="60% - Accent6 2 5" xfId="649" xr:uid="{30D7D7EC-BCDB-4047-8A84-59909ADEE967}"/>
    <cellStyle name="60% - Accent6 2 6" xfId="650" xr:uid="{F6D153EF-AF06-4E49-97DD-721D5AFC5B63}"/>
    <cellStyle name="60% - Accent6 2 7" xfId="651" xr:uid="{30997F2F-2218-4445-BD48-3133BEE28CB6}"/>
    <cellStyle name="60% - Accent6 2 8" xfId="652" xr:uid="{225B5A54-173A-4671-81AB-2A83160C3B78}"/>
    <cellStyle name="60% - Accent6 2 9" xfId="653" xr:uid="{DED16BCE-6D64-4011-BD32-8140834175BE}"/>
    <cellStyle name="60% - Accent6 3" xfId="4644" xr:uid="{A367277E-47A4-4865-A5F2-A9F467D72ADD}"/>
    <cellStyle name="A%" xfId="654" xr:uid="{CB684DC2-0FCF-49D4-9510-35D6E7CA24A9}"/>
    <cellStyle name="Accent1" xfId="19" builtinId="29" customBuiltin="1"/>
    <cellStyle name="Accent1 2" xfId="655" xr:uid="{DBEC5DFC-2248-4D4D-8E84-7F36FA678281}"/>
    <cellStyle name="Accent1 2 2" xfId="656" xr:uid="{7594CFCC-255E-44B1-AB24-549F0EA1EACA}"/>
    <cellStyle name="Accent1 2 3" xfId="657" xr:uid="{0390CD14-B034-40F2-9AB8-5213331551D5}"/>
    <cellStyle name="Accent1 2 4" xfId="658" xr:uid="{71B59739-B439-4DB4-A07C-F5BF3406F9BE}"/>
    <cellStyle name="Accent1 2 5" xfId="659" xr:uid="{B8B887DD-A076-4786-BD85-3BE826FCC579}"/>
    <cellStyle name="Accent1 2 6" xfId="660" xr:uid="{677E8008-A2A5-400A-BCB5-FCAA0B6D8DD2}"/>
    <cellStyle name="Accent1 2 7" xfId="661" xr:uid="{5E5B7E65-4B32-4C94-BDDC-19867E4F4EAC}"/>
    <cellStyle name="Accent1 2 8" xfId="662" xr:uid="{309AC980-80AB-4B00-92A3-720B4301F4FF}"/>
    <cellStyle name="Accent1 2 9" xfId="663" xr:uid="{C3D5C167-BB6D-4A74-89CA-CEAFB5FEE845}"/>
    <cellStyle name="Accent2" xfId="23" builtinId="33" customBuiltin="1"/>
    <cellStyle name="Accent2 2" xfId="664" xr:uid="{71318FCA-0E8C-496E-AE36-DC199DEAE102}"/>
    <cellStyle name="Accent2 2 2" xfId="665" xr:uid="{FFE65603-1952-4CE5-ACBB-2D1D3D42D87D}"/>
    <cellStyle name="Accent2 2 3" xfId="666" xr:uid="{3C582790-C4F9-4775-B392-2525EE1DE427}"/>
    <cellStyle name="Accent2 2 4" xfId="667" xr:uid="{CE639B29-A562-4E6C-A7FF-AD945BCC2561}"/>
    <cellStyle name="Accent2 2 5" xfId="668" xr:uid="{569F9C6E-B5BE-4A12-B6D7-4B5E2BC75944}"/>
    <cellStyle name="Accent2 2 6" xfId="669" xr:uid="{418FE535-D97B-4A51-BC78-E3BD34042A23}"/>
    <cellStyle name="Accent2 2 7" xfId="670" xr:uid="{706EFE79-3810-40D4-97AA-EB58CAC7E291}"/>
    <cellStyle name="Accent2 2 8" xfId="671" xr:uid="{F5F0CA9B-8D19-46C8-A9ED-0DCA9550C75A}"/>
    <cellStyle name="Accent2 2 9" xfId="672" xr:uid="{02AC4E11-9203-4450-9412-06CFF3380A89}"/>
    <cellStyle name="Accent3" xfId="27" builtinId="37" customBuiltin="1"/>
    <cellStyle name="Accent3 2" xfId="673" xr:uid="{CC10B3E5-CE03-416A-96EE-619A3EF46DC0}"/>
    <cellStyle name="Accent3 2 2" xfId="674" xr:uid="{515CDA66-FAB8-4680-9776-769B678C613E}"/>
    <cellStyle name="Accent3 2 3" xfId="675" xr:uid="{D8A3AA5E-5428-4D6A-8E2E-8AE5D13160CA}"/>
    <cellStyle name="Accent3 2 4" xfId="676" xr:uid="{B149F366-B304-4C10-8961-55D6BAC2146E}"/>
    <cellStyle name="Accent3 2 5" xfId="677" xr:uid="{F5EA9BEA-B2B5-4DE9-8F52-DD16814A50FB}"/>
    <cellStyle name="Accent3 2 6" xfId="678" xr:uid="{A3E9681B-98FB-4B0C-B3BF-1588623404B3}"/>
    <cellStyle name="Accent3 2 7" xfId="679" xr:uid="{65F1EF70-D942-407D-A186-66D0ADA8EB65}"/>
    <cellStyle name="Accent3 2 8" xfId="680" xr:uid="{AF84A608-0DE6-403F-A217-E2B26E073E99}"/>
    <cellStyle name="Accent3 2 9" xfId="681" xr:uid="{212DED54-3005-41AA-B24B-3B8775B7395B}"/>
    <cellStyle name="Accent4" xfId="31" builtinId="41" customBuiltin="1"/>
    <cellStyle name="Accent4 2" xfId="682" xr:uid="{D7686CCF-8D4A-4606-93B8-3180ECB52B73}"/>
    <cellStyle name="Accent4 2 2" xfId="683" xr:uid="{80DB1A49-6648-42F0-BAA7-CFE7D3642E5B}"/>
    <cellStyle name="Accent4 2 3" xfId="684" xr:uid="{DECD3857-C2FB-4E76-8D74-6113FFAEBFFD}"/>
    <cellStyle name="Accent4 2 4" xfId="685" xr:uid="{3AD237F4-E817-45C9-8365-F79CF1A29543}"/>
    <cellStyle name="Accent4 2 5" xfId="686" xr:uid="{2EE23AD1-9356-451E-9B08-8CA8C018996E}"/>
    <cellStyle name="Accent4 2 6" xfId="687" xr:uid="{66379FF6-0544-400E-B2FC-8FA5A85B52F4}"/>
    <cellStyle name="Accent4 2 7" xfId="688" xr:uid="{AE5D98ED-2462-408C-946D-8D523970959A}"/>
    <cellStyle name="Accent4 2 8" xfId="689" xr:uid="{18EAC99A-F248-4655-9A2F-77CB64D147DA}"/>
    <cellStyle name="Accent4 2 9" xfId="690" xr:uid="{4496725B-2193-467C-9038-4DD20F9B8618}"/>
    <cellStyle name="Accent5" xfId="35" builtinId="45" customBuiltin="1"/>
    <cellStyle name="Accent5 2" xfId="691" xr:uid="{CE6DFB9C-C95B-46F9-93F5-45D78DAE5E88}"/>
    <cellStyle name="Accent5 2 2" xfId="692" xr:uid="{F7346780-5B87-4742-81B1-BFD6FFFEA11C}"/>
    <cellStyle name="Accent5 2 3" xfId="693" xr:uid="{C4AD0B1B-6E69-4BBB-822F-D0396FAC7D5E}"/>
    <cellStyle name="Accent5 2 4" xfId="694" xr:uid="{4D6EF45B-276A-4D54-986C-BCF5F960F19F}"/>
    <cellStyle name="Accent5 2 5" xfId="695" xr:uid="{521F7142-6D70-4669-9AE7-D45C5C8BACFB}"/>
    <cellStyle name="Accent5 2 6" xfId="696" xr:uid="{9D52E79D-F1F4-43CA-A2F6-B0E40053FF69}"/>
    <cellStyle name="Accent5 2 7" xfId="697" xr:uid="{EDB8E012-8162-4A96-8516-A88708A45D5D}"/>
    <cellStyle name="Accent5 2 8" xfId="698" xr:uid="{5F3C70B4-140E-492C-8D7A-8B47C2D95544}"/>
    <cellStyle name="Accent5 2 9" xfId="699" xr:uid="{8A818B60-F540-43A9-9652-9253ABFDD65D}"/>
    <cellStyle name="Accent6" xfId="39" builtinId="49" customBuiltin="1"/>
    <cellStyle name="Accent6 2" xfId="700" xr:uid="{A19DC12D-F528-4B83-90F6-4B22B5B8E713}"/>
    <cellStyle name="Accent6 2 2" xfId="701" xr:uid="{E5A80737-C74B-4FA6-BE18-B543E98F27AC}"/>
    <cellStyle name="Accent6 2 3" xfId="702" xr:uid="{AECD1C52-1A13-4A6B-A3BE-83EA41F76E45}"/>
    <cellStyle name="Accent6 2 4" xfId="703" xr:uid="{963730F6-2E6C-4CCA-8AA9-EC9A6D3F4A9D}"/>
    <cellStyle name="Accent6 2 5" xfId="704" xr:uid="{3B9880C3-6E17-4A44-9AA2-7084EA6F8D81}"/>
    <cellStyle name="Accent6 2 6" xfId="705" xr:uid="{1D0C73C0-EF2F-4760-90DA-43586CAE0A49}"/>
    <cellStyle name="Accent6 2 7" xfId="706" xr:uid="{CB2A6A12-8DD7-499D-B250-17FE766A3A15}"/>
    <cellStyle name="Accent6 2 8" xfId="707" xr:uid="{CE3EEC28-30A9-4026-B773-801232074D0B}"/>
    <cellStyle name="Accent6 2 9" xfId="708" xr:uid="{6F0BF05E-0D7A-4343-BD1A-C1F74BF5DD27}"/>
    <cellStyle name="Accounting w/$" xfId="709" xr:uid="{4A738B7C-7B7B-44E3-B14E-9A09C9006CE1}"/>
    <cellStyle name="Accounting w/$ Total" xfId="710" xr:uid="{9507907A-47AB-41D7-960B-4FE69A79DDCB}"/>
    <cellStyle name="Accounting w/o $" xfId="711" xr:uid="{81B7B803-69EB-445E-BE91-2E50E1A00F21}"/>
    <cellStyle name="Acinput" xfId="712" xr:uid="{38864E0C-9D96-4B49-B580-66C49F363CC1}"/>
    <cellStyle name="Acinput,," xfId="713" xr:uid="{2438B92E-A2D2-4570-A818-5CF55F2445B0}"/>
    <cellStyle name="Acinput_Merger Model_KN&amp;Fzio_v2.30 - Street" xfId="714" xr:uid="{0DEE9199-830E-4ADF-8D64-86D954476020}"/>
    <cellStyle name="Acoutput" xfId="715" xr:uid="{58927174-E36C-4CCB-8F63-2200D7956C24}"/>
    <cellStyle name="Acoutput,," xfId="716" xr:uid="{04E30BE4-E3F9-465A-86D8-C540902CBA78}"/>
    <cellStyle name="Acoutput_CAScomps02" xfId="717" xr:uid="{41732776-5A05-4610-8FB7-18134B681AC1}"/>
    <cellStyle name="Actual Date" xfId="718" xr:uid="{60AB121E-8C31-4DFC-8E08-ABCFF22079A4}"/>
    <cellStyle name="AFE" xfId="719" xr:uid="{E17574C3-79BD-4DA6-84D1-419DA41AF935}"/>
    <cellStyle name="al" xfId="720" xr:uid="{13908BFD-BFE4-45A8-8C54-5AD1D6BF3AC0}"/>
    <cellStyle name="Amount_EQU_RIGH.XLS_Equity market_Preferred Securities " xfId="721" xr:uid="{30300354-A0A8-477E-B3C7-191A2532BD9F}"/>
    <cellStyle name="Apershare" xfId="722" xr:uid="{09DBFB31-6994-4A02-8448-9237F9F362F9}"/>
    <cellStyle name="Aprice" xfId="723" xr:uid="{01A693D6-B658-47E5-A02E-B37A6A6167B2}"/>
    <cellStyle name="ar" xfId="724" xr:uid="{B635025C-DE80-4642-876B-3ED19FC70E1C}"/>
    <cellStyle name="ar 2" xfId="725" xr:uid="{2F9CEA20-ADB2-42FE-956B-D4A82F63B569}"/>
    <cellStyle name="ar 3" xfId="726" xr:uid="{EC8167C0-6D35-49FC-AA80-74382F5A7BCB}"/>
    <cellStyle name="Arial 10" xfId="727" xr:uid="{8027C58E-5B11-4BE0-A07C-CA0AA214676D}"/>
    <cellStyle name="Arial 12" xfId="728" xr:uid="{65AFC928-20B5-4B3A-B777-09C74B8A122D}"/>
    <cellStyle name="Availability" xfId="729" xr:uid="{5F511CCA-A7B0-4100-A32A-F2340DADFDAA}"/>
    <cellStyle name="Bad" xfId="8" builtinId="27" customBuiltin="1"/>
    <cellStyle name="Bad 2" xfId="730" xr:uid="{58B794C7-76CC-4B84-A6A1-B6AEF5590339}"/>
    <cellStyle name="Bad 2 2" xfId="731" xr:uid="{80EBAAB1-D82C-415B-95B8-D61B1DCB6537}"/>
    <cellStyle name="Bad 2 3" xfId="732" xr:uid="{C350D2E5-FB7E-46D3-A3BE-960EA35FE627}"/>
    <cellStyle name="Bad 2 4" xfId="733" xr:uid="{82F78085-9894-474A-B880-2C3E411283FD}"/>
    <cellStyle name="Bad 2 5" xfId="734" xr:uid="{9546EC0E-365D-418B-9144-5BB8773EFA26}"/>
    <cellStyle name="Bad 2 6" xfId="735" xr:uid="{FCE4BA9C-02A1-4E0C-87E7-4284BD99BA84}"/>
    <cellStyle name="Bad 2 7" xfId="736" xr:uid="{5D173D2F-2F0F-4D09-A503-CB5FF3D48EF2}"/>
    <cellStyle name="Bad 2 8" xfId="737" xr:uid="{C6B35EEB-7F16-4B6B-854D-36F71CFEFE31}"/>
    <cellStyle name="Bad 2 9" xfId="738" xr:uid="{5143437B-5F18-4876-B8AF-D0962A9FC8C8}"/>
    <cellStyle name="Band 2" xfId="739" xr:uid="{E9E80C51-C3B7-4A31-BD3E-8BF9D91E1D6E}"/>
    <cellStyle name="Blank" xfId="740" xr:uid="{0EF661C9-A848-4F21-A3F1-ED3374E2ACDB}"/>
    <cellStyle name="Blue" xfId="741" xr:uid="{ABBAE961-98E7-40C5-9172-4C3D0BAD07EB}"/>
    <cellStyle name="Bold/Border" xfId="742" xr:uid="{C7586052-7BCB-4F40-A57B-FE4F4194E6E6}"/>
    <cellStyle name="Border Heavy" xfId="743" xr:uid="{6CCC3FF8-8F87-4E15-91C3-04215391D2B0}"/>
    <cellStyle name="Border Thin" xfId="744" xr:uid="{54D64535-3C84-4DC9-8796-1D4840111480}"/>
    <cellStyle name="Border, Bottom" xfId="745" xr:uid="{DBE8033F-D926-4F2B-BE6B-79474D97F08A}"/>
    <cellStyle name="Border, Left" xfId="746" xr:uid="{EC2E91F6-EFB5-4069-A7C8-CB66AFDCC9F6}"/>
    <cellStyle name="Border, Right" xfId="747" xr:uid="{BEFECC8B-FEF7-4FF0-8473-B4E493139CF4}"/>
    <cellStyle name="Border, Top" xfId="748" xr:uid="{F62133B6-B138-4F5B-A387-219B6A96BB7B}"/>
    <cellStyle name="Border, Top 2" xfId="749" xr:uid="{D991A00A-3D89-42C2-9D11-E04E7B4B32E9}"/>
    <cellStyle name="Border, Top 3" xfId="750" xr:uid="{0A0FD5D0-D687-4C25-898D-0216C9032F77}"/>
    <cellStyle name="British Pound" xfId="751" xr:uid="{C0788F54-6AFC-477C-8B37-71E35640BF47}"/>
    <cellStyle name="BritPound" xfId="752" xr:uid="{BECAB794-ADD2-4032-AC58-D7E542A2C980}"/>
    <cellStyle name="Bullet" xfId="753" xr:uid="{E6463A79-F2AE-4B09-A91F-C056B6692D5E}"/>
    <cellStyle name="Calc Currency (0)" xfId="754" xr:uid="{443A980A-7F6A-4D76-91BD-14808843DB59}"/>
    <cellStyle name="Calc Currency (2)" xfId="755" xr:uid="{10145F4E-CBAE-4BEC-9E27-0144339B3822}"/>
    <cellStyle name="Calc Percent (0)" xfId="756" xr:uid="{EE1FAED6-C37F-4276-B158-7417CCFEC09E}"/>
    <cellStyle name="Calc Percent (1)" xfId="757" xr:uid="{31BC5A73-50E2-4722-900C-DD154DC12993}"/>
    <cellStyle name="Calc Percent (2)" xfId="758" xr:uid="{3C188AE0-17D2-4EB1-96CA-E264BDE9B169}"/>
    <cellStyle name="Calc Units (0)" xfId="759" xr:uid="{3B6765D7-2C2D-4869-BEE6-2B60B51FD151}"/>
    <cellStyle name="Calc Units (1)" xfId="760" xr:uid="{E7710458-452E-4EAF-B2E1-7D30605EC2C9}"/>
    <cellStyle name="Calc Units (2)" xfId="761" xr:uid="{02FD8C95-BFD5-470B-A9EA-4A7EBD6067FF}"/>
    <cellStyle name="Calculation" xfId="12" builtinId="22" customBuiltin="1"/>
    <cellStyle name="Calculation 2" xfId="762" xr:uid="{6C74D7CF-06D9-474E-BF68-DD1A9F79E870}"/>
    <cellStyle name="Calculation 2 10" xfId="763" xr:uid="{778A1E98-391E-4041-963C-263729AABE42}"/>
    <cellStyle name="Calculation 2 11" xfId="764" xr:uid="{0F79ECB4-5376-49BA-A56C-7B6D8BADA073}"/>
    <cellStyle name="Calculation 2 2" xfId="765" xr:uid="{65608BEE-FDA2-48D2-874A-A16563033E7C}"/>
    <cellStyle name="Calculation 2 2 2" xfId="766" xr:uid="{3AD1C460-747C-40E3-A628-D72F035DA4FF}"/>
    <cellStyle name="Calculation 2 2 2 2" xfId="767" xr:uid="{42C69EC4-1A99-405F-BBA5-A914F2BF5811}"/>
    <cellStyle name="Calculation 2 2 2 3" xfId="768" xr:uid="{18CE1B36-BE0C-42D2-A15E-B3206A417296}"/>
    <cellStyle name="Calculation 2 2 3" xfId="769" xr:uid="{AACB68C7-1540-471C-BE04-CA6A883AE28F}"/>
    <cellStyle name="Calculation 2 2 4" xfId="770" xr:uid="{8FC3628F-306D-4FCD-9CC2-5FD0AA7443EA}"/>
    <cellStyle name="Calculation 2 2 5" xfId="771" xr:uid="{DD09518C-74B0-4F7E-A6E2-414F6835BE1F}"/>
    <cellStyle name="Calculation 2 3" xfId="772" xr:uid="{966AE76A-56F2-46B7-A807-C35D05B114A2}"/>
    <cellStyle name="Calculation 2 3 2" xfId="773" xr:uid="{AE4B0DA8-22EA-4354-A671-35F3D639A647}"/>
    <cellStyle name="Calculation 2 3 3" xfId="774" xr:uid="{C4307C2B-4FA1-4235-93A1-6EBCBAC4AAE0}"/>
    <cellStyle name="Calculation 2 4" xfId="775" xr:uid="{4A968671-6373-43FB-AAC6-A27C0DCB699D}"/>
    <cellStyle name="Calculation 2 4 2" xfId="776" xr:uid="{79DCD49C-A8A2-4B6D-A277-881CA951CDDE}"/>
    <cellStyle name="Calculation 2 4 3" xfId="777" xr:uid="{2CFAFBCB-BB31-4A16-963B-EF933816BEF4}"/>
    <cellStyle name="Calculation 2 5" xfId="778" xr:uid="{A2B4E2E0-CFF6-4C23-A990-724F335B739C}"/>
    <cellStyle name="Calculation 2 5 2" xfId="779" xr:uid="{7C0C2366-8A0A-453F-97D6-8E0C36B021A1}"/>
    <cellStyle name="Calculation 2 5 3" xfId="780" xr:uid="{0CE0147C-A684-4C1B-829A-99AE4020A34C}"/>
    <cellStyle name="Calculation 2 6" xfId="781" xr:uid="{A862DDB2-A118-46D3-96E3-E8A1A472DBB3}"/>
    <cellStyle name="Calculation 2 6 2" xfId="782" xr:uid="{D37619BD-6D4A-4649-B454-30FC0CC531B6}"/>
    <cellStyle name="Calculation 2 6 3" xfId="783" xr:uid="{FC1FA413-5F24-4BA5-8BC1-E6D8A9584908}"/>
    <cellStyle name="Calculation 2 7" xfId="784" xr:uid="{FFA95203-E003-421B-B2DD-327778D5D572}"/>
    <cellStyle name="Calculation 2 7 2" xfId="785" xr:uid="{16490EB7-583C-4DA0-BDE9-95131B15DCAC}"/>
    <cellStyle name="Calculation 2 7 3" xfId="786" xr:uid="{786284ED-A38F-4DC6-8117-783F5EA7E9D2}"/>
    <cellStyle name="Calculation 2 8" xfId="787" xr:uid="{DC59751F-F5A6-4238-9239-5ECFC1FCABC5}"/>
    <cellStyle name="Calculation 2 9" xfId="788" xr:uid="{3C1889B0-93B3-4809-B5A5-C95FE594ED3F}"/>
    <cellStyle name="Case" xfId="789" xr:uid="{256FEE27-A600-4208-9BE5-428B9C53FEE2}"/>
    <cellStyle name="Check" xfId="790" xr:uid="{F6DF3830-2162-4482-8422-ED4897FC7E49}"/>
    <cellStyle name="Check Cell" xfId="14" builtinId="23" customBuiltin="1"/>
    <cellStyle name="Check Cell 2" xfId="791" xr:uid="{EC8FD0E7-DC97-4D18-B7C0-83EE6FB0918A}"/>
    <cellStyle name="Check Cell 2 2" xfId="792" xr:uid="{5A7A4A3E-B10D-405F-AF24-DA62781AB37F}"/>
    <cellStyle name="Check Cell 2 3" xfId="793" xr:uid="{87AF4737-C594-4B01-B634-E1FAEA67B85E}"/>
    <cellStyle name="Check Cell 2 4" xfId="794" xr:uid="{43B95CBE-B446-4A4B-AE19-F5BD80A6E8CC}"/>
    <cellStyle name="Check Cell 2 5" xfId="795" xr:uid="{3310DC65-8F36-4598-878B-E7F35395ABE0}"/>
    <cellStyle name="Check Cell 2 6" xfId="796" xr:uid="{B691C5C3-E51E-433B-ADCA-211E3920C81F}"/>
    <cellStyle name="Check Cell 2 7" xfId="797" xr:uid="{64C557CD-31B7-4B64-A10A-B65A2EB6DA77}"/>
    <cellStyle name="Check Cell 2 8" xfId="798" xr:uid="{E8EC5BA6-4AA0-4874-8DDE-2FDD975E84FE}"/>
    <cellStyle name="Check Cell 2 9" xfId="799" xr:uid="{6E0480C1-12F8-4575-809F-C7B142E02B13}"/>
    <cellStyle name="Chiffre" xfId="800" xr:uid="{7FECD0A0-4499-4E71-8C95-58EBD645411F}"/>
    <cellStyle name="Colhead_left" xfId="801" xr:uid="{73C7BCA1-D19A-4055-8C25-D5F39A600153}"/>
    <cellStyle name="ColHeading" xfId="802" xr:uid="{7C49FCE2-00E4-4D80-9CC8-23BA617820FF}"/>
    <cellStyle name="Column Title" xfId="803" xr:uid="{E28032AE-C912-4949-BA33-40D1747FB46D}"/>
    <cellStyle name="ColumnHeadings" xfId="804" xr:uid="{1336EA2B-112E-4628-8347-DFA6EEFA8F99}"/>
    <cellStyle name="ColumnHeadings2" xfId="805" xr:uid="{A8B4102B-2F58-43C2-815A-703E658F75A5}"/>
    <cellStyle name="Comma" xfId="1" builtinId="3"/>
    <cellStyle name="Comma  - Style1" xfId="806" xr:uid="{2EFF956D-ED62-4303-8750-DA9C9DE86FCA}"/>
    <cellStyle name="Comma  - Style2" xfId="807" xr:uid="{780175AF-846A-4A33-86EF-1AD6C191C33C}"/>
    <cellStyle name="Comma  - Style3" xfId="808" xr:uid="{08A8E5EA-0A36-482F-BD6A-F0F9B0090FBB}"/>
    <cellStyle name="Comma  - Style4" xfId="809" xr:uid="{BAE32306-D034-40C7-B736-DB7A581B39F1}"/>
    <cellStyle name="Comma  - Style5" xfId="810" xr:uid="{38A15F40-12A5-4F5A-9CA6-32E5E37CDD84}"/>
    <cellStyle name="Comma  - Style6" xfId="811" xr:uid="{3DFC848D-133B-44C9-A792-874102352A2A}"/>
    <cellStyle name="Comma  - Style7" xfId="812" xr:uid="{9877FD23-8EFD-443F-97E5-7DDCB2079598}"/>
    <cellStyle name="Comma  - Style8" xfId="813" xr:uid="{81702D02-5E71-470F-82BC-300A590176C5}"/>
    <cellStyle name="Comma ," xfId="814" xr:uid="{40A7C801-B8FE-4F51-9FB0-72B92259029A}"/>
    <cellStyle name="Comma [00]" xfId="815" xr:uid="{42A56E47-D743-400D-967E-B634F4ED392D}"/>
    <cellStyle name="Comma [1]" xfId="816" xr:uid="{33ED1BAB-A0E2-4D24-B6F5-D1C65D698895}"/>
    <cellStyle name="Comma [2]" xfId="817" xr:uid="{8E0C6183-C18F-46ED-A590-A40A8FA2CDCA}"/>
    <cellStyle name="Comma [3]" xfId="818" xr:uid="{B8E171E2-75A4-4D07-B017-915C113F4B4D}"/>
    <cellStyle name="Comma 0" xfId="819" xr:uid="{ADEEE5FD-AE27-4D92-B38A-C3CE36D6F2D9}"/>
    <cellStyle name="Comma 0*" xfId="820" xr:uid="{84A17FEC-A084-4F08-8062-6A7E15947AEC}"/>
    <cellStyle name="Comma 0_Merger Model_KN&amp;Fzio_v2.30 - Street" xfId="821" xr:uid="{1C3875B7-13AA-4107-A858-47381F4ED2EC}"/>
    <cellStyle name="Comma 10" xfId="822" xr:uid="{32579313-37B2-4084-A263-34B77A89FF53}"/>
    <cellStyle name="Comma 10 2" xfId="823" xr:uid="{8D4B624D-4678-4C02-9904-A879DB0259C9}"/>
    <cellStyle name="Comma 10 3" xfId="824" xr:uid="{4A64F27B-BE54-4423-8B8F-2858F1AC2849}"/>
    <cellStyle name="Comma 10 4" xfId="825" xr:uid="{4BAA4A4D-2F85-4CF7-81A9-ABABD3034364}"/>
    <cellStyle name="Comma 10 5" xfId="826" xr:uid="{B3344A88-A828-4899-A112-2A3733AAF647}"/>
    <cellStyle name="Comma 11" xfId="827" xr:uid="{2332A9AA-10A6-4774-AC9C-D14AA13D1C55}"/>
    <cellStyle name="Comma 12" xfId="828" xr:uid="{821C87D4-86A4-44C1-A139-B6ADFA057668}"/>
    <cellStyle name="Comma 2" xfId="829" xr:uid="{8E21409B-4B38-43C0-B258-89400A7AA1F1}"/>
    <cellStyle name="Comma 2 10" xfId="830" xr:uid="{8AE86478-6431-4199-BACD-4D3AB5C7B79A}"/>
    <cellStyle name="Comma 2 11" xfId="831" xr:uid="{8BD169EF-6E97-43B9-800F-5BC21DEDC090}"/>
    <cellStyle name="Comma 2 11 2" xfId="832" xr:uid="{A949FFAB-CFA0-4A33-9A80-0A2186E20827}"/>
    <cellStyle name="Comma 2 11 2 2" xfId="833" xr:uid="{10653214-4F5C-4A08-ACCB-276FD464B2CE}"/>
    <cellStyle name="Comma 2 11 3" xfId="834" xr:uid="{DE7A7BCE-E33C-42AC-A5A7-DE286ED86648}"/>
    <cellStyle name="Comma 2 12" xfId="835" xr:uid="{6BEBC067-BE1C-4117-A85B-C94F2148F37A}"/>
    <cellStyle name="Comma 2 12 2" xfId="836" xr:uid="{173264E3-976F-46FA-A606-BDB50F6B4AAC}"/>
    <cellStyle name="Comma 2 13" xfId="837" xr:uid="{34ECDA24-3335-4970-AC14-93FC478262D4}"/>
    <cellStyle name="Comma 2 14" xfId="838" xr:uid="{0B9202F4-E3FB-4CCB-8740-3FCC896FD67A}"/>
    <cellStyle name="Comma 2 15" xfId="839" xr:uid="{1399509A-7757-44C6-9417-34F0D9B775E0}"/>
    <cellStyle name="Comma 2 16" xfId="840" xr:uid="{839DCEFE-CA26-4CA0-8876-9D8D2E772131}"/>
    <cellStyle name="Comma 2 17" xfId="841" xr:uid="{66B7DCC7-B1A7-4BF9-B4BC-E0B49C169537}"/>
    <cellStyle name="Comma 2 18" xfId="842" xr:uid="{2221CC02-6EEC-449E-B625-0C7FECDB89DB}"/>
    <cellStyle name="Comma 2 19" xfId="843" xr:uid="{B314670E-5687-44A2-B509-E73AED59DFE6}"/>
    <cellStyle name="Comma 2 2" xfId="844" xr:uid="{60106A2A-8548-44AC-9605-A353BA8E18E0}"/>
    <cellStyle name="Comma 2 2 10" xfId="845" xr:uid="{6BFCECAE-D7BF-45F9-A49B-D03A207839C9}"/>
    <cellStyle name="Comma 2 2 11" xfId="846" xr:uid="{52C4F90D-893B-45A3-9ABC-A46DC8ACBFC4}"/>
    <cellStyle name="Comma 2 2 2" xfId="847" xr:uid="{12BF8AFE-3A30-41A0-AD0D-C948FCE4A594}"/>
    <cellStyle name="Comma 2 2 2 2" xfId="848" xr:uid="{DF1B89F8-86CF-478B-925C-59FF8899515F}"/>
    <cellStyle name="Comma 2 2 3" xfId="849" xr:uid="{6A6B106F-15ED-43E8-A6AF-7E528260D5C4}"/>
    <cellStyle name="Comma 2 2 4" xfId="850" xr:uid="{19FDE78D-1F87-4643-B1F8-28BDFD6A7DA9}"/>
    <cellStyle name="Comma 2 2 5" xfId="851" xr:uid="{F35D9E8E-90B2-4E65-A291-AA13AAB2AF62}"/>
    <cellStyle name="Comma 2 2 6" xfId="852" xr:uid="{DF91B280-704F-4F38-9EF6-DB803DF4100D}"/>
    <cellStyle name="Comma 2 2 7" xfId="853" xr:uid="{6984FA9E-283F-4ABA-9615-2C5134BB8C3B}"/>
    <cellStyle name="Comma 2 2 8" xfId="854" xr:uid="{1968D6A4-3BA5-4C5C-839E-DF3111181472}"/>
    <cellStyle name="Comma 2 2 9" xfId="855" xr:uid="{F7AC3A66-14F3-4427-BA85-F0D98DFD4745}"/>
    <cellStyle name="Comma 2 3" xfId="856" xr:uid="{6D933EFA-5809-4599-A4DF-05512F8C453A}"/>
    <cellStyle name="Comma 2 3 2" xfId="857" xr:uid="{27ECC20A-2D0E-4B6B-A305-45CEA2FC0728}"/>
    <cellStyle name="Comma 2 3 3" xfId="858" xr:uid="{B04EB745-67B9-4C90-A9CD-855186B99C72}"/>
    <cellStyle name="Comma 2 3 4" xfId="859" xr:uid="{898602E0-5FF7-446A-877F-0427AAC2C0EE}"/>
    <cellStyle name="Comma 2 3 5" xfId="860" xr:uid="{04DE0871-1762-4E83-8ACB-4021BACC8303}"/>
    <cellStyle name="Comma 2 3 6" xfId="861" xr:uid="{DDE108CE-03DB-41F6-AAE9-1906B7E59304}"/>
    <cellStyle name="Comma 2 3 7" xfId="862" xr:uid="{0B5051F7-2BCF-498C-B57A-6B139C68273B}"/>
    <cellStyle name="Comma 2 3 8" xfId="863" xr:uid="{60884427-3050-4517-861B-26D1EA975BE0}"/>
    <cellStyle name="Comma 2 4" xfId="864" xr:uid="{6F6BE987-7BA5-453F-A472-9A0E8FB0FBB3}"/>
    <cellStyle name="Comma 2 4 2" xfId="865" xr:uid="{B8411901-9A94-45BF-BE7D-E45598BDAB3D}"/>
    <cellStyle name="Comma 2 4 3" xfId="866" xr:uid="{3ACD37CF-B3A0-41F3-954D-DED3F6DCB0C2}"/>
    <cellStyle name="Comma 2 4 4" xfId="867" xr:uid="{5110E13C-A422-433F-9509-B146BE7E9A9F}"/>
    <cellStyle name="Comma 2 5" xfId="868" xr:uid="{1393F7EA-1747-44BF-BF5A-FD627688E1F6}"/>
    <cellStyle name="Comma 2 5 2" xfId="869" xr:uid="{3F1F82B8-E515-418C-BA06-72FD783A5A0B}"/>
    <cellStyle name="Comma 2 5 2 2" xfId="870" xr:uid="{BA17191D-12D7-4639-A278-63A124E225F7}"/>
    <cellStyle name="Comma 2 5 2 2 2" xfId="871" xr:uid="{737CD73B-2695-4B13-A97B-9C5DDE034399}"/>
    <cellStyle name="Comma 2 5 2 2 2 2" xfId="872" xr:uid="{135EF381-2C0B-41C2-8AF5-C907BACE46AB}"/>
    <cellStyle name="Comma 2 5 2 2 3" xfId="873" xr:uid="{B2F26628-F2F2-4459-9877-6DC2AB1B0B7D}"/>
    <cellStyle name="Comma 2 5 2 3" xfId="874" xr:uid="{E050ADD8-6203-423E-89DD-423B8C5F9F2A}"/>
    <cellStyle name="Comma 2 5 2 3 2" xfId="875" xr:uid="{3FD62F9A-9F1D-4394-9233-1FF0422D0F02}"/>
    <cellStyle name="Comma 2 5 2 4" xfId="876" xr:uid="{7942323C-AF0E-48BC-9ECC-7D18C7D107EE}"/>
    <cellStyle name="Comma 2 5 3" xfId="877" xr:uid="{7362B62A-ABB4-446D-A946-C44C1DF7C8AC}"/>
    <cellStyle name="Comma 2 5 3 2" xfId="878" xr:uid="{651CB50A-52F1-455E-88A8-02A86F4E03FE}"/>
    <cellStyle name="Comma 2 5 3 2 2" xfId="879" xr:uid="{022227C1-2B83-4837-82CC-C77D99B0D38F}"/>
    <cellStyle name="Comma 2 5 3 2 2 2" xfId="880" xr:uid="{49821D84-2A2A-40FF-A8ED-765A3BDB36E8}"/>
    <cellStyle name="Comma 2 5 3 2 3" xfId="881" xr:uid="{61EF7034-BFFE-4359-B1EC-16FAF8405929}"/>
    <cellStyle name="Comma 2 5 3 3" xfId="882" xr:uid="{3ACA8E52-D427-4DD7-85B0-9F04442957E4}"/>
    <cellStyle name="Comma 2 5 3 3 2" xfId="883" xr:uid="{61B64E7F-2DA4-4D9D-BC51-34A83EA6AE80}"/>
    <cellStyle name="Comma 2 5 3 4" xfId="884" xr:uid="{4CBF5F85-989E-4F2A-84A1-7CAF9AEDC1ED}"/>
    <cellStyle name="Comma 2 5 4" xfId="885" xr:uid="{F7F49B1D-74EE-45C1-B14E-FD2F30E2A400}"/>
    <cellStyle name="Comma 2 5 4 2" xfId="886" xr:uid="{9F638372-6B97-4C74-A1A8-DD2E0CFF93E8}"/>
    <cellStyle name="Comma 2 5 4 2 2" xfId="887" xr:uid="{FD3910CB-A9A6-4377-ACD4-AC599D2B6DAA}"/>
    <cellStyle name="Comma 2 5 4 3" xfId="888" xr:uid="{FAA49E05-22C9-437C-A198-F5C766D9F682}"/>
    <cellStyle name="Comma 2 5 5" xfId="889" xr:uid="{A60D3598-C6D2-4E9F-8616-124F6D156F6F}"/>
    <cellStyle name="Comma 2 5 5 2" xfId="890" xr:uid="{1D5AA974-A8D3-4BBA-A578-168EBE63E335}"/>
    <cellStyle name="Comma 2 5 6" xfId="891" xr:uid="{7681CB3E-5F13-44CC-AE47-59750FB859DD}"/>
    <cellStyle name="Comma 2 6" xfId="892" xr:uid="{76D5D6B0-069D-4C30-A813-785FDE405BC4}"/>
    <cellStyle name="Comma 2 6 2" xfId="893" xr:uid="{15A7D90D-1E57-4D0C-A398-B92513027D18}"/>
    <cellStyle name="Comma 2 6 2 2" xfId="894" xr:uid="{7CBC29C1-393C-4D5C-A80E-97557DD58170}"/>
    <cellStyle name="Comma 2 6 2 2 2" xfId="895" xr:uid="{93939E07-454C-4535-92CE-46BE119D5CC2}"/>
    <cellStyle name="Comma 2 6 2 3" xfId="896" xr:uid="{2A4577A8-3CBF-40F2-A93E-C08AAB5A94EB}"/>
    <cellStyle name="Comma 2 6 3" xfId="897" xr:uid="{F7E4168B-0574-4DFA-825D-85FBCD289F71}"/>
    <cellStyle name="Comma 2 6 3 2" xfId="898" xr:uid="{4322927A-083F-48CA-9C28-E5955161461D}"/>
    <cellStyle name="Comma 2 6 4" xfId="899" xr:uid="{BBF16BB0-F502-4136-9D96-26240E39C50F}"/>
    <cellStyle name="Comma 2 7" xfId="900" xr:uid="{45EC2C03-5FEA-40E0-815A-389B31BD88C5}"/>
    <cellStyle name="Comma 2 7 2" xfId="901" xr:uid="{6F0C9957-8AA8-45A9-9B7A-DA33B1754089}"/>
    <cellStyle name="Comma 2 7 2 2" xfId="902" xr:uid="{6795E9F4-4872-4AED-A8A3-2A470CCAA5C5}"/>
    <cellStyle name="Comma 2 7 2 2 2" xfId="903" xr:uid="{1AE6C4D8-27B1-4AF4-A5D6-A43448E6BEFA}"/>
    <cellStyle name="Comma 2 7 2 3" xfId="904" xr:uid="{42B375C8-1001-4DF3-9A17-706271DB05E8}"/>
    <cellStyle name="Comma 2 7 3" xfId="905" xr:uid="{59C9B498-8790-47EB-8D2C-D4C046386F3C}"/>
    <cellStyle name="Comma 2 7 3 2" xfId="906" xr:uid="{72F9AA88-CB4E-4F15-A34B-72F1E5A2B636}"/>
    <cellStyle name="Comma 2 7 4" xfId="907" xr:uid="{A49B7724-310E-4B3E-9C5F-CCEF6BCCB5BA}"/>
    <cellStyle name="Comma 2 8" xfId="908" xr:uid="{B2E3A7D6-AA98-4509-B4C5-EE15A7C6E7FC}"/>
    <cellStyle name="Comma 2 9" xfId="909" xr:uid="{20696855-CEEE-46ED-BAEB-511FA47D5961}"/>
    <cellStyle name="Comma 2 9 2" xfId="910" xr:uid="{68361472-CAA2-45C7-9E4D-3799135F7A80}"/>
    <cellStyle name="Comma 2 9 2 2" xfId="911" xr:uid="{917920FB-F643-4B0A-B9B4-30E20D3E9B89}"/>
    <cellStyle name="Comma 2 9 3" xfId="912" xr:uid="{0A66DC39-2C7D-45FE-80C0-96F69DA27F65}"/>
    <cellStyle name="Comma 2*" xfId="913" xr:uid="{5FCF137F-9547-4439-8CF8-62BB2DDD7E0C}"/>
    <cellStyle name="Comma 3" xfId="914" xr:uid="{4E1D2573-5FB6-49BB-9A44-2FBAF17FB68A}"/>
    <cellStyle name="Comma 3 2" xfId="915" xr:uid="{CA568676-B38A-443E-82D9-BFE46D2A90AE}"/>
    <cellStyle name="Comma 3 2 2" xfId="916" xr:uid="{A57CB5D9-F86F-4558-BDA1-D917C6DD3554}"/>
    <cellStyle name="Comma 3 3" xfId="917" xr:uid="{89B8D2DE-3DA1-4F11-984A-F2C0E323DB13}"/>
    <cellStyle name="Comma 3 3 2" xfId="918" xr:uid="{249EEC11-5FFB-4901-93FB-7F7C280F14CC}"/>
    <cellStyle name="Comma 3 3 2 2" xfId="919" xr:uid="{521CCF53-4489-49A7-8317-2AE44CD93B62}"/>
    <cellStyle name="Comma 3 3 3" xfId="920" xr:uid="{888BDE0C-91E9-4B9F-87D4-29CA6970822A}"/>
    <cellStyle name="Comma 3 3 4" xfId="921" xr:uid="{BB67E1EA-E2DC-4F03-A495-24BFADD3EBAD}"/>
    <cellStyle name="Comma 3 4" xfId="922" xr:uid="{F3EEBDA3-5837-4A34-A2CC-D98EB791C77A}"/>
    <cellStyle name="Comma 3 4 2" xfId="923" xr:uid="{D9B79F6B-8166-4B7F-9EEF-E2C5C736316E}"/>
    <cellStyle name="Comma 3 4 3" xfId="924" xr:uid="{C0725760-E242-4AE4-B837-D1D25A4B466D}"/>
    <cellStyle name="Comma 3 5" xfId="925" xr:uid="{F5BC44B6-6329-4182-BDF0-697D72839874}"/>
    <cellStyle name="Comma 3 5 2" xfId="926" xr:uid="{57E73A45-C8EA-4CD5-AC66-FDAD68B8F184}"/>
    <cellStyle name="Comma 3 6" xfId="927" xr:uid="{91803448-0F6B-4C98-B7CC-5A08AD67234A}"/>
    <cellStyle name="Comma 3 7" xfId="928" xr:uid="{78716462-C33E-40F2-89A3-1EB27027F9D3}"/>
    <cellStyle name="Comma 3 8" xfId="929" xr:uid="{15381A7E-17BA-462B-8F87-8ABEAAA72519}"/>
    <cellStyle name="Comma 3 9" xfId="930" xr:uid="{EDE97EE8-72D6-4367-B0BD-B8EE489FC07F}"/>
    <cellStyle name="Comma 4" xfId="931" xr:uid="{86C5E813-081D-42FA-8BC7-52D1694A7FAD}"/>
    <cellStyle name="Comma 4 10" xfId="932" xr:uid="{D88A1254-77B9-49F9-9D17-31DEA30EA1E6}"/>
    <cellStyle name="Comma 4 11" xfId="933" xr:uid="{5C205B3C-2434-4787-A55B-B73E99A71374}"/>
    <cellStyle name="Comma 4 12" xfId="934" xr:uid="{4EDF040F-9E1B-4933-85E3-51F14EF8DB31}"/>
    <cellStyle name="Comma 4 13" xfId="935" xr:uid="{F47933AC-7BAF-43ED-B328-3ABF5E5531A6}"/>
    <cellStyle name="Comma 4 14" xfId="936" xr:uid="{FBD3BB02-18A4-4848-AF8D-02EF4645D588}"/>
    <cellStyle name="Comma 4 2" xfId="937" xr:uid="{028B570F-64DF-498C-9122-EC61DCC8071F}"/>
    <cellStyle name="Comma 4 2 2" xfId="938" xr:uid="{43796399-4DC1-4F84-9DA2-EDD2AC505984}"/>
    <cellStyle name="Comma 4 2 2 2" xfId="939" xr:uid="{B956D053-7A80-49FB-859B-D50E0ED3C791}"/>
    <cellStyle name="Comma 4 2 2 2 2" xfId="940" xr:uid="{AC57BF2C-5213-4DBE-B082-DCC33E0097EB}"/>
    <cellStyle name="Comma 4 2 2 3" xfId="941" xr:uid="{1F1A74B0-A7CD-4C39-8D11-2ADC47406191}"/>
    <cellStyle name="Comma 4 2 3" xfId="942" xr:uid="{3C7B9FC1-7979-491B-94D8-AB2571C0FD05}"/>
    <cellStyle name="Comma 4 2 3 2" xfId="943" xr:uid="{6F5FED9E-2DEB-42CD-9014-7D23FD25F4E8}"/>
    <cellStyle name="Comma 4 2 4" xfId="944" xr:uid="{361A0AA8-5126-430D-B3EE-F625E84CFE29}"/>
    <cellStyle name="Comma 4 2 5" xfId="945" xr:uid="{F7A4F213-4A1B-4C1B-B3DE-F7237165E28C}"/>
    <cellStyle name="Comma 4 3" xfId="946" xr:uid="{C9EE89CC-6888-4AD3-AAB1-DF21480E525C}"/>
    <cellStyle name="Comma 4 3 2" xfId="947" xr:uid="{CD600809-D297-47C6-9006-C412B5DAA9B3}"/>
    <cellStyle name="Comma 4 3 2 2" xfId="948" xr:uid="{3D738480-28C8-4368-824C-5FAC4CB3295D}"/>
    <cellStyle name="Comma 4 3 2 2 2" xfId="949" xr:uid="{4D659DFA-4211-4B60-96E6-18206947CCDB}"/>
    <cellStyle name="Comma 4 3 2 3" xfId="950" xr:uid="{007EAB2E-58C9-4450-9B88-22B00FBACAD6}"/>
    <cellStyle name="Comma 4 3 3" xfId="951" xr:uid="{C05FA4B9-89EC-4666-B17B-1DB93756961D}"/>
    <cellStyle name="Comma 4 3 3 2" xfId="952" xr:uid="{6EB7B539-1A2E-4589-8425-2323D6C4983D}"/>
    <cellStyle name="Comma 4 3 4" xfId="953" xr:uid="{B14EDD27-8CBC-4E39-A2FE-F18281E4A424}"/>
    <cellStyle name="Comma 4 3 5" xfId="954" xr:uid="{7F4A6976-766F-4368-9A45-3F270C2CEF13}"/>
    <cellStyle name="Comma 4 4" xfId="955" xr:uid="{B442521D-D368-49D3-A8CF-A044A19D0C52}"/>
    <cellStyle name="Comma 4 4 2" xfId="956" xr:uid="{E25F69F6-DD27-4D41-933C-48A0E9112117}"/>
    <cellStyle name="Comma 4 4 2 2" xfId="957" xr:uid="{5CB3E6B3-267C-4915-9608-E08816B7FBDD}"/>
    <cellStyle name="Comma 4 4 2 2 2" xfId="958" xr:uid="{D5588DCB-E139-492B-9717-F40D91AB6940}"/>
    <cellStyle name="Comma 4 4 2 3" xfId="959" xr:uid="{7230FBC5-E90E-4353-91AB-DDC2E942D895}"/>
    <cellStyle name="Comma 4 4 3" xfId="960" xr:uid="{1A507E80-0C0E-4727-BBF0-A2AE8E112190}"/>
    <cellStyle name="Comma 4 4 3 2" xfId="961" xr:uid="{6453233B-D408-4635-9701-34B4A0490DC8}"/>
    <cellStyle name="Comma 4 4 4" xfId="962" xr:uid="{BFF4C531-0270-4861-9577-36C02215E738}"/>
    <cellStyle name="Comma 4 5" xfId="963" xr:uid="{A42CB117-3AE1-4029-B6C4-397462040D0E}"/>
    <cellStyle name="Comma 4 5 2" xfId="964" xr:uid="{80DEE946-6CE8-4795-8E7A-8D852AE11316}"/>
    <cellStyle name="Comma 4 5 2 2" xfId="965" xr:uid="{436F0D3A-8119-4F7F-B299-2CD18525133B}"/>
    <cellStyle name="Comma 4 5 3" xfId="966" xr:uid="{4307E96F-C393-4C69-B863-4E5FCCD94130}"/>
    <cellStyle name="Comma 4 6" xfId="967" xr:uid="{1DA5D5B5-91B7-426A-95A3-E61EA56993D6}"/>
    <cellStyle name="Comma 4 6 2" xfId="968" xr:uid="{A68FA9A6-822A-40FE-86BF-0BE8558415B2}"/>
    <cellStyle name="Comma 4 6 2 2" xfId="969" xr:uid="{861FFE07-81AD-4ACE-B7AD-20D5FD109227}"/>
    <cellStyle name="Comma 4 6 3" xfId="970" xr:uid="{E1AF8EDA-D9FD-4377-A35C-1460A51DE55A}"/>
    <cellStyle name="Comma 4 7" xfId="971" xr:uid="{26961166-DE23-4818-8599-FFBDEF66FE61}"/>
    <cellStyle name="Comma 4 7 2" xfId="972" xr:uid="{4E8B24DB-E6D6-438F-BD2C-5956612DA884}"/>
    <cellStyle name="Comma 4 8" xfId="973" xr:uid="{1C12D804-307E-4D65-869C-56453BDFD9CD}"/>
    <cellStyle name="Comma 4 9" xfId="974" xr:uid="{A65E9CC4-327D-4F68-BBD6-B49FD4FC0E81}"/>
    <cellStyle name="Comma 5" xfId="975" xr:uid="{26746E86-24B9-467E-8B3C-E78F702AA16B}"/>
    <cellStyle name="Comma 5 10" xfId="976" xr:uid="{8E1BB561-FC67-4E7F-AFB2-7355D69EC90E}"/>
    <cellStyle name="Comma 5 11" xfId="977" xr:uid="{2DB4F745-CE66-4134-BB5D-430E099B5E84}"/>
    <cellStyle name="Comma 5 12" xfId="978" xr:uid="{68D63E26-F978-49E1-B8E2-2828B7837E94}"/>
    <cellStyle name="Comma 5 2" xfId="979" xr:uid="{D13CCB36-0518-444E-AF92-9255131C99E0}"/>
    <cellStyle name="Comma 5 2 2" xfId="980" xr:uid="{D5C3FAC7-2EF4-4709-AABF-51E4FEB9B210}"/>
    <cellStyle name="Comma 5 2 2 2" xfId="981" xr:uid="{8AC2C2D4-17CF-4812-8DD4-F0D95842B5D0}"/>
    <cellStyle name="Comma 5 2 2 2 2" xfId="982" xr:uid="{5EE8EE8E-15EE-4EE4-9D6C-2FC3F741FF2F}"/>
    <cellStyle name="Comma 5 2 2 3" xfId="983" xr:uid="{CCEB2ED0-06C7-4B9D-BE8D-22A58F5E107B}"/>
    <cellStyle name="Comma 5 2 3" xfId="984" xr:uid="{2B93C473-63B0-4117-AB0F-BA0289F679FF}"/>
    <cellStyle name="Comma 5 2 3 2" xfId="985" xr:uid="{23104BFA-99BF-4294-A974-2FFFA8158CDA}"/>
    <cellStyle name="Comma 5 2 4" xfId="986" xr:uid="{86F3772D-39A7-4F71-BD05-E3F34065DE45}"/>
    <cellStyle name="Comma 5 2 5" xfId="987" xr:uid="{F891B7E4-434D-498B-86D8-501C99AADAD1}"/>
    <cellStyle name="Comma 5 3" xfId="988" xr:uid="{C61EFBBD-77EB-4FD2-867E-61CFB3B2A94A}"/>
    <cellStyle name="Comma 5 3 2" xfId="989" xr:uid="{2D53288E-5E25-4FDC-ADC2-09E2A9C84EB7}"/>
    <cellStyle name="Comma 5 3 2 2" xfId="990" xr:uid="{65C89FEA-78F7-4C9C-BA04-92256A187C0B}"/>
    <cellStyle name="Comma 5 3 2 2 2" xfId="991" xr:uid="{6C3D76FA-A5D4-4743-B3F6-111D7398450C}"/>
    <cellStyle name="Comma 5 3 2 3" xfId="992" xr:uid="{509A1400-8485-4C41-8EFE-5226FD984DC4}"/>
    <cellStyle name="Comma 5 3 3" xfId="993" xr:uid="{A4ACB893-8F71-495A-8B5D-8D6CC5437A3F}"/>
    <cellStyle name="Comma 5 3 3 2" xfId="994" xr:uid="{ED7FE69A-DC34-47BF-B671-49AC7BF4BAF6}"/>
    <cellStyle name="Comma 5 3 4" xfId="995" xr:uid="{AF01520D-B077-4246-A7B3-5D242FA68024}"/>
    <cellStyle name="Comma 5 4" xfId="996" xr:uid="{967CCC5A-5AF5-41A4-A6CB-AAF3EB71D2E4}"/>
    <cellStyle name="Comma 5 4 2" xfId="997" xr:uid="{848A85AF-EC07-4F5E-87D1-4202B3883BE4}"/>
    <cellStyle name="Comma 5 4 2 2" xfId="998" xr:uid="{46FA9964-CFFE-4B18-B969-6E31C5443F3C}"/>
    <cellStyle name="Comma 5 4 3" xfId="999" xr:uid="{7D3B8C9E-6F21-4F00-93FD-5A954745C069}"/>
    <cellStyle name="Comma 5 5" xfId="1000" xr:uid="{84899B4C-3103-4E77-9B0C-E89E9BF1DB1C}"/>
    <cellStyle name="Comma 5 5 2" xfId="1001" xr:uid="{C8A318B9-AC51-4CD4-9CB6-F680A63EEA5D}"/>
    <cellStyle name="Comma 5 5 2 2" xfId="1002" xr:uid="{71D68C3B-500B-491F-ACE9-13A90E11F8C9}"/>
    <cellStyle name="Comma 5 5 3" xfId="1003" xr:uid="{A4D714AF-D69A-430F-8137-2074C39962E2}"/>
    <cellStyle name="Comma 5 6" xfId="1004" xr:uid="{CBBE0DF6-F9BA-417A-9258-2A9806D2318E}"/>
    <cellStyle name="Comma 5 6 2" xfId="1005" xr:uid="{24EC0ACD-F019-46B4-A275-072F6C266CF2}"/>
    <cellStyle name="Comma 5 7" xfId="1006" xr:uid="{E5F42D85-79AF-4B24-A930-055E97088FDA}"/>
    <cellStyle name="Comma 5 8" xfId="1007" xr:uid="{10E7B73E-6869-409C-81F4-3190AD1B71FC}"/>
    <cellStyle name="Comma 5 9" xfId="1008" xr:uid="{E2042DDE-6E3C-41F2-87C5-EA57E123C44E}"/>
    <cellStyle name="Comma 6" xfId="1009" xr:uid="{AE13CE06-4635-4362-A33F-D595D7CB99A7}"/>
    <cellStyle name="Comma 6 2" xfId="1010" xr:uid="{9F85E5E9-17C4-4E4F-8C80-1E1472E42BD4}"/>
    <cellStyle name="Comma 6 2 2" xfId="1011" xr:uid="{8C7D96AC-65A6-423F-B8AB-262CC3C9E469}"/>
    <cellStyle name="Comma 6 3" xfId="1012" xr:uid="{E99C373B-1E47-4489-B1FE-6F36650F3BDB}"/>
    <cellStyle name="Comma 6 4" xfId="1013" xr:uid="{FE273AF6-0C15-4A33-A10A-78CD309F4698}"/>
    <cellStyle name="Comma 6 5" xfId="1014" xr:uid="{042ADC73-0445-4435-A602-92083B719C9D}"/>
    <cellStyle name="Comma 6 6" xfId="1015" xr:uid="{6199A9AB-45E5-4564-A409-BB5D85BA0EDE}"/>
    <cellStyle name="Comma 7" xfId="1016" xr:uid="{F5C4582C-E839-4A96-BC4E-D07242104631}"/>
    <cellStyle name="Comma 7 2" xfId="1017" xr:uid="{466E9AB7-FFBA-43B0-A876-6C648CE2F313}"/>
    <cellStyle name="Comma 7 2 2" xfId="1018" xr:uid="{A7E3498A-9672-4912-B6D2-7390329B0C9B}"/>
    <cellStyle name="Comma 7 2 2 2" xfId="1019" xr:uid="{FA980477-49CC-401A-B5B8-CE4B26009C64}"/>
    <cellStyle name="Comma 7 2 3" xfId="1020" xr:uid="{906A40E3-CF39-4764-8E9C-705B14AE4FBF}"/>
    <cellStyle name="Comma 7 3" xfId="1021" xr:uid="{57A1FDC1-CD3C-4CC3-B919-5B9F969E0762}"/>
    <cellStyle name="Comma 7 3 2" xfId="1022" xr:uid="{D003D9F4-65BE-4A7A-B0C4-BB0A13C55C49}"/>
    <cellStyle name="Comma 7 4" xfId="1023" xr:uid="{241C965A-CB90-4843-B4B7-740CCF66F8BA}"/>
    <cellStyle name="Comma 7 5" xfId="1024" xr:uid="{72C75DD4-BA74-460F-858B-89619501EA0E}"/>
    <cellStyle name="Comma 7 6" xfId="1025" xr:uid="{61A7A0E5-18BF-475B-BD30-0450D7B3578C}"/>
    <cellStyle name="Comma 7 7" xfId="1026" xr:uid="{0ACABC85-F083-45F5-B7B7-E5758053579A}"/>
    <cellStyle name="Comma 7 8" xfId="1027" xr:uid="{54F143E1-2F0C-4A28-B1C6-8696852A2792}"/>
    <cellStyle name="Comma 8" xfId="1028" xr:uid="{0ABF415B-16CB-4BD7-9D18-569932AABEC6}"/>
    <cellStyle name="Comma 8 2" xfId="1029" xr:uid="{EE0FACD9-C412-4CD0-8253-6BE620FC4E1E}"/>
    <cellStyle name="Comma 8 2 2" xfId="1030" xr:uid="{31260FF1-F5D1-4080-8DD8-FF8415E5E4AC}"/>
    <cellStyle name="Comma 8 3" xfId="1031" xr:uid="{95014F6D-EE19-471E-B4C6-62B2A966A829}"/>
    <cellStyle name="Comma 8 4" xfId="1032" xr:uid="{B5995188-89D6-4E12-9207-B64B7DE10052}"/>
    <cellStyle name="Comma 8 5" xfId="1033" xr:uid="{9068ABE8-0E17-49AC-B7AF-B21BBAFB7FA0}"/>
    <cellStyle name="Comma 8 6" xfId="1034" xr:uid="{A909DB14-3C75-483F-9254-3225585C0521}"/>
    <cellStyle name="Comma 8 7" xfId="1035" xr:uid="{6465D68E-9C70-40CA-8CD9-F4AC1F9DFA67}"/>
    <cellStyle name="Comma 9" xfId="1036" xr:uid="{5CADAAC7-83BB-4F3F-BAAD-9889C913C7CE}"/>
    <cellStyle name="Comma 9 2" xfId="1037" xr:uid="{1161B223-E5C6-4F59-BC18-C0F0F19BDB78}"/>
    <cellStyle name="Comma 9 3" xfId="1038" xr:uid="{B978EF67-F080-4005-A154-428B61FB65C3}"/>
    <cellStyle name="Comma 9 4" xfId="1039" xr:uid="{BF18F7BA-3432-48EC-ABC9-090801DBCDA1}"/>
    <cellStyle name="Comma 9 5" xfId="1040" xr:uid="{623139F7-E5C5-46F5-9265-DD1EA44DAE3E}"/>
    <cellStyle name="Comma0" xfId="1041" xr:uid="{041DE3D7-839C-4AC8-8505-6F93C1EB2718}"/>
    <cellStyle name="Comma2 (0)" xfId="1042" xr:uid="{594D625F-F5BA-4175-8D74-135E8BA93C77}"/>
    <cellStyle name="Comment" xfId="1043" xr:uid="{4A64D4DA-2306-4D9D-AA7E-FE53CC80B70D}"/>
    <cellStyle name="Company" xfId="1044" xr:uid="{5C246DB4-DB22-448F-B52E-7D444294A7A1}"/>
    <cellStyle name="CurRatio" xfId="1045" xr:uid="{F7C5D39F-C47F-47C4-9D27-FF5CF0355320}"/>
    <cellStyle name="Currency--" xfId="1046" xr:uid="{51D0E160-CE8D-4D1F-A4DE-3B9B8EFEBFC3}"/>
    <cellStyle name="Currency [00]" xfId="1047" xr:uid="{4084A2B9-0ED4-4288-ADE0-0466084BFBDE}"/>
    <cellStyle name="Currency [1]" xfId="1048" xr:uid="{0B149AB5-B7E7-4FFE-A977-E636628F125B}"/>
    <cellStyle name="Currency [2]" xfId="1049" xr:uid="{2FEB374D-0704-408E-A915-5C53713B4634}"/>
    <cellStyle name="Currency [2] 2" xfId="1050" xr:uid="{78779FA6-5B52-443F-A601-055DA78D6633}"/>
    <cellStyle name="Currency [2] 3" xfId="1051" xr:uid="{3CE3099B-FB2A-484C-9E35-A1E87EA44B36}"/>
    <cellStyle name="Currency [3]" xfId="1052" xr:uid="{8B2A934E-E846-4329-9635-8952DABE8C1A}"/>
    <cellStyle name="Currency 0" xfId="1053" xr:uid="{3B9DA206-8563-4E6D-BF00-8FEC070BCDFE}"/>
    <cellStyle name="Currency 10" xfId="1054" xr:uid="{08F447AD-712E-4559-932C-2989CA5E79DF}"/>
    <cellStyle name="Currency 10 2" xfId="1055" xr:uid="{7FE8E6A0-E0E0-49F2-9B97-996DC73C0844}"/>
    <cellStyle name="Currency 10 2 2" xfId="1056" xr:uid="{DCC1FF2E-550F-468D-B268-83885ADE7C26}"/>
    <cellStyle name="Currency 10 2 2 2" xfId="1057" xr:uid="{C4ACA991-3EE4-490E-822C-639686EBC0E2}"/>
    <cellStyle name="Currency 10 2 2 2 2" xfId="1058" xr:uid="{C6C9A45B-FA19-44BB-BFA3-3ECC72F756C5}"/>
    <cellStyle name="Currency 10 2 2 3" xfId="1059" xr:uid="{C0C1AC71-1301-4E2F-9D7F-99ED56685CA8}"/>
    <cellStyle name="Currency 10 2 3" xfId="1060" xr:uid="{670581BE-5644-4B05-A399-E5889BA426DF}"/>
    <cellStyle name="Currency 10 2 3 2" xfId="1061" xr:uid="{BF68CF72-4E5A-42DE-845F-11F037BB186C}"/>
    <cellStyle name="Currency 10 2 4" xfId="1062" xr:uid="{5F82387F-B45A-4D41-A497-D270F2A738DD}"/>
    <cellStyle name="Currency 10 3" xfId="1063" xr:uid="{39DA022D-E7FE-493B-AA97-A4309433F10C}"/>
    <cellStyle name="Currency 10 3 2" xfId="1064" xr:uid="{FC55FA6C-6754-4D7B-AB25-436EE0A9B9CD}"/>
    <cellStyle name="Currency 10 3 2 2" xfId="1065" xr:uid="{0A0105A3-4461-4C41-91E7-350E57D898DD}"/>
    <cellStyle name="Currency 10 3 2 2 2" xfId="1066" xr:uid="{107053EA-91BB-4FE4-8BB6-1DE5938C9D87}"/>
    <cellStyle name="Currency 10 3 2 3" xfId="1067" xr:uid="{86D7C5F3-C3E7-466A-821F-95BC6B6291AC}"/>
    <cellStyle name="Currency 10 3 3" xfId="1068" xr:uid="{FA543CF3-9D41-4F26-937D-FFF8EED45519}"/>
    <cellStyle name="Currency 10 3 3 2" xfId="1069" xr:uid="{FB8D7512-1C20-4D00-B2D5-3E0E57F6E2DA}"/>
    <cellStyle name="Currency 10 3 4" xfId="1070" xr:uid="{CC10F4C2-7268-43FC-A02A-8A994E097603}"/>
    <cellStyle name="Currency 10 4" xfId="1071" xr:uid="{B004F918-E141-4DAF-85C1-85F926B7DCE0}"/>
    <cellStyle name="Currency 10 4 2" xfId="1072" xr:uid="{516A5889-7E31-43C3-8A20-321E6FEE7B6C}"/>
    <cellStyle name="Currency 10 4 2 2" xfId="1073" xr:uid="{5B21608E-2D4C-466D-8888-A682D7B250C5}"/>
    <cellStyle name="Currency 10 4 3" xfId="1074" xr:uid="{7897F9D3-AF05-4B5A-825E-B26E277B5B83}"/>
    <cellStyle name="Currency 10 5" xfId="1075" xr:uid="{ACEC46A9-EBBB-4290-85A1-4789D78BCC36}"/>
    <cellStyle name="Currency 10 5 2" xfId="1076" xr:uid="{3C97D58D-EBFD-48BE-888F-FFEC0CA4F0DE}"/>
    <cellStyle name="Currency 10 6" xfId="1077" xr:uid="{04881DFC-29F2-404C-BB0F-A289338310A4}"/>
    <cellStyle name="Currency 11" xfId="1078" xr:uid="{700D1C5D-A0A4-4A7E-9AF0-4486ED2FEB8F}"/>
    <cellStyle name="Currency 11 2" xfId="1079" xr:uid="{1F9189CE-F15B-4C0C-A447-542919FAB7BD}"/>
    <cellStyle name="Currency 11 2 2" xfId="1080" xr:uid="{DA26E5A8-6244-4FE4-823E-E9837D5F13AC}"/>
    <cellStyle name="Currency 11 2 2 2" xfId="1081" xr:uid="{5106B6A7-A1EA-4547-AC13-5DACA21BE6C3}"/>
    <cellStyle name="Currency 11 2 2 2 2" xfId="1082" xr:uid="{35280921-2E90-4F4A-B0F3-950D134E7064}"/>
    <cellStyle name="Currency 11 2 2 3" xfId="1083" xr:uid="{59CA1E46-BE24-4580-86BF-2B5DC37A3AF5}"/>
    <cellStyle name="Currency 11 2 3" xfId="1084" xr:uid="{2ADBAB3A-743E-40E7-BF28-F192CC00FFB9}"/>
    <cellStyle name="Currency 11 2 3 2" xfId="1085" xr:uid="{E790825B-7C16-4846-9248-46AC7E90E723}"/>
    <cellStyle name="Currency 11 2 4" xfId="1086" xr:uid="{839AF44E-A1AA-4E39-B224-4E19BAA930C2}"/>
    <cellStyle name="Currency 11 3" xfId="1087" xr:uid="{376C6047-C214-42CA-B7FF-AF396E4C7103}"/>
    <cellStyle name="Currency 11 3 2" xfId="1088" xr:uid="{D96C24C1-CAF7-4A2E-B3B7-0F66EA8BE1D2}"/>
    <cellStyle name="Currency 11 3 2 2" xfId="1089" xr:uid="{F1E04224-5485-4650-AD10-A926F0240F43}"/>
    <cellStyle name="Currency 11 3 2 2 2" xfId="1090" xr:uid="{EF381AEE-B39A-4689-9864-9298FACBDF48}"/>
    <cellStyle name="Currency 11 3 2 3" xfId="1091" xr:uid="{22DFBE67-EEFB-4997-859B-BC1B07B288D0}"/>
    <cellStyle name="Currency 11 3 3" xfId="1092" xr:uid="{DA18C546-C3D5-4B44-81B2-9EDC79FEAA7A}"/>
    <cellStyle name="Currency 11 3 3 2" xfId="1093" xr:uid="{3C4579AC-6F41-4157-8633-6578345F33DC}"/>
    <cellStyle name="Currency 11 3 4" xfId="1094" xr:uid="{CA5782C6-1010-4C5A-A8AF-54C8D2A6179F}"/>
    <cellStyle name="Currency 11 4" xfId="1095" xr:uid="{6FA3BB28-7B3F-4C3B-86DC-2C88FB54A8D9}"/>
    <cellStyle name="Currency 11 4 2" xfId="1096" xr:uid="{56323242-D240-4203-A74A-DFC52E23E2AC}"/>
    <cellStyle name="Currency 11 4 2 2" xfId="1097" xr:uid="{343BDD31-5F57-4600-A653-E1D4968934B8}"/>
    <cellStyle name="Currency 11 4 3" xfId="1098" xr:uid="{7FA2B30F-1ADA-4FB9-810E-E1F6A6EE5F45}"/>
    <cellStyle name="Currency 11 5" xfId="1099" xr:uid="{95A6693F-BFAA-4592-84B1-D2C9FC29270B}"/>
    <cellStyle name="Currency 11 5 2" xfId="1100" xr:uid="{5A6EADFF-E11D-4958-B3D5-6F57F24ED61D}"/>
    <cellStyle name="Currency 11 6" xfId="1101" xr:uid="{627911C8-3CEE-4769-ABB0-FD981CAF6850}"/>
    <cellStyle name="Currency 12" xfId="1102" xr:uid="{96EE8542-0B7A-4031-80F9-E7ED095942D6}"/>
    <cellStyle name="Currency 13" xfId="1103" xr:uid="{1AFDC7CF-25A0-4431-A8FF-8F0D777D8E3B}"/>
    <cellStyle name="Currency 14" xfId="1104" xr:uid="{7E1C7524-9298-4253-B92C-9449D18BE61C}"/>
    <cellStyle name="Currency 14 2" xfId="1105" xr:uid="{7F40089C-48D1-4036-B935-CB3626EC2896}"/>
    <cellStyle name="Currency 14 2 2" xfId="1106" xr:uid="{98FEE39A-BC2C-4DAB-A415-F326472A6407}"/>
    <cellStyle name="Currency 14 2 2 2" xfId="1107" xr:uid="{8A348F8D-4CDD-40A1-8419-1764DC1F50A0}"/>
    <cellStyle name="Currency 14 2 2 2 2" xfId="1108" xr:uid="{EE79336B-0BDB-439F-AC7B-5511D82303BB}"/>
    <cellStyle name="Currency 14 2 2 3" xfId="1109" xr:uid="{4281732F-7C44-412B-9E5B-6E7CCD0EB469}"/>
    <cellStyle name="Currency 14 2 3" xfId="1110" xr:uid="{946546E1-581F-4B09-BD6A-306C78A67AA9}"/>
    <cellStyle name="Currency 14 2 3 2" xfId="1111" xr:uid="{1B86BCDB-F5D4-48EB-A41D-0A60A7A5FBB9}"/>
    <cellStyle name="Currency 14 2 4" xfId="1112" xr:uid="{B911983C-22E1-4786-BB80-2F0BB6031E54}"/>
    <cellStyle name="Currency 14 3" xfId="1113" xr:uid="{EAF12A3A-DD00-4820-8427-2C6C08E24816}"/>
    <cellStyle name="Currency 14 3 2" xfId="1114" xr:uid="{426E261A-FDAD-465C-A654-5010BBD6B6B7}"/>
    <cellStyle name="Currency 14 3 2 2" xfId="1115" xr:uid="{C55AE122-A4E8-4D08-8F28-20D35817C06C}"/>
    <cellStyle name="Currency 14 3 2 2 2" xfId="1116" xr:uid="{35683AA3-3B13-45A1-8FE4-1A2CB05AC43D}"/>
    <cellStyle name="Currency 14 3 2 3" xfId="1117" xr:uid="{F8AC96B7-6BA0-47C4-85C4-D0991F4B9A3A}"/>
    <cellStyle name="Currency 14 3 3" xfId="1118" xr:uid="{7ED3C291-AA52-4A64-A08D-B4B459347299}"/>
    <cellStyle name="Currency 14 3 3 2" xfId="1119" xr:uid="{9ADA4F5A-55A4-49C6-8B10-AA23C4A097D8}"/>
    <cellStyle name="Currency 14 3 4" xfId="1120" xr:uid="{C0934E65-33CE-4DD6-9D32-AA590C3F8B20}"/>
    <cellStyle name="Currency 14 4" xfId="1121" xr:uid="{DEF6EC9A-4298-4DD6-B98F-AE6DD60437E7}"/>
    <cellStyle name="Currency 14 4 2" xfId="1122" xr:uid="{9DEF0891-B30B-4BC4-927B-F9D82043C06B}"/>
    <cellStyle name="Currency 14 4 2 2" xfId="1123" xr:uid="{F3DED6A7-1F87-48E1-8EBE-F78C4906B1A0}"/>
    <cellStyle name="Currency 14 4 2 2 2" xfId="1124" xr:uid="{882E3E71-81D0-4DAC-B502-E9AF10FE0DE6}"/>
    <cellStyle name="Currency 14 4 2 3" xfId="1125" xr:uid="{74723BFB-8CF0-437F-9AA5-B30F39DEA289}"/>
    <cellStyle name="Currency 14 4 3" xfId="1126" xr:uid="{64226C39-3CFD-47E7-B040-1D766130D501}"/>
    <cellStyle name="Currency 14 4 3 2" xfId="1127" xr:uid="{AAAF93BF-791E-44BF-B453-8F4A3EAEEF93}"/>
    <cellStyle name="Currency 14 4 4" xfId="1128" xr:uid="{34BB982E-B6B0-4DDF-BC35-64C794291C5D}"/>
    <cellStyle name="Currency 14 5" xfId="1129" xr:uid="{350C24D5-3DC8-4E18-A57F-E70D7E3C6D87}"/>
    <cellStyle name="Currency 14 5 2" xfId="1130" xr:uid="{2BAC6FFE-E7AA-4819-8726-D1062B2720D3}"/>
    <cellStyle name="Currency 14 5 2 2" xfId="1131" xr:uid="{7E7B9B7E-5B01-4A4E-82DD-0567FD7208C3}"/>
    <cellStyle name="Currency 14 5 3" xfId="1132" xr:uid="{7E7362E0-1139-40E2-B46B-F71C456F78F3}"/>
    <cellStyle name="Currency 14 6" xfId="1133" xr:uid="{4A756038-FBC3-49CC-9FE4-83D690BD41E7}"/>
    <cellStyle name="Currency 14 6 2" xfId="1134" xr:uid="{81519889-9E19-4856-A0E6-3AF6190C0680}"/>
    <cellStyle name="Currency 14 7" xfId="1135" xr:uid="{DCA8592A-C22B-45BF-903F-782C69C6127E}"/>
    <cellStyle name="Currency 15" xfId="1136" xr:uid="{6ED27132-25D7-43D7-8A5E-144A7E00027D}"/>
    <cellStyle name="Currency 15 2" xfId="1137" xr:uid="{9B62F5E5-DB9A-4EE3-B82E-546AE2C59FD3}"/>
    <cellStyle name="Currency 15 2 2" xfId="1138" xr:uid="{57CB1877-AD3B-4BCC-8684-0045158C6379}"/>
    <cellStyle name="Currency 15 2 2 2" xfId="1139" xr:uid="{D1D7B4D5-2BD7-4ECB-BE24-CECAB22047AB}"/>
    <cellStyle name="Currency 15 2 3" xfId="1140" xr:uid="{89043B2E-9951-4ED7-8384-AC0C8D34F25F}"/>
    <cellStyle name="Currency 15 3" xfId="1141" xr:uid="{F32D0F8F-78EF-45E7-9CBC-51FD6C250543}"/>
    <cellStyle name="Currency 15 3 2" xfId="1142" xr:uid="{F93A6A34-A030-4729-AB39-16C51D3B6C3F}"/>
    <cellStyle name="Currency 15 4" xfId="1143" xr:uid="{A404669C-5CD6-4C85-A363-E11C33B1E0B6}"/>
    <cellStyle name="Currency 16" xfId="1144" xr:uid="{8F322F97-B66D-4C32-8291-8597477ECB5E}"/>
    <cellStyle name="Currency 16 2" xfId="1145" xr:uid="{ED9A69E0-0EA6-49A1-9E81-F490CD426D53}"/>
    <cellStyle name="Currency 17" xfId="1146" xr:uid="{D3531899-4528-4B6C-B9F1-1AD7EC797E55}"/>
    <cellStyle name="Currency 18" xfId="1147" xr:uid="{1C4DF98F-BC1E-4B1E-A67E-49A21C6E044C}"/>
    <cellStyle name="Currency 19" xfId="1148" xr:uid="{0EEBC8DB-B168-4DA2-A189-C7032181E751}"/>
    <cellStyle name="Currency 19 2" xfId="1149" xr:uid="{2011E420-A7F9-494B-8D7E-92CC9522A0BD}"/>
    <cellStyle name="Currency 19 2 2" xfId="1150" xr:uid="{943A061F-2CA1-4B82-A950-25C0800CD2ED}"/>
    <cellStyle name="Currency 19 2 2 2" xfId="1151" xr:uid="{AFC342A8-3391-484B-B4C1-44227A02BB4F}"/>
    <cellStyle name="Currency 19 2 2 2 2" xfId="1152" xr:uid="{2E2C5A95-1844-42F5-8A21-93CDE20D77ED}"/>
    <cellStyle name="Currency 19 2 2 3" xfId="1153" xr:uid="{D0E4F500-DD7A-4C08-B99A-3FF133839EFB}"/>
    <cellStyle name="Currency 19 2 3" xfId="1154" xr:uid="{BEAC5EB9-D77E-4B37-842A-52FACF0160B0}"/>
    <cellStyle name="Currency 19 2 3 2" xfId="1155" xr:uid="{2AC90118-9261-4D2F-953D-4ACB3E78FA58}"/>
    <cellStyle name="Currency 19 2 4" xfId="1156" xr:uid="{86F00D79-86DE-4843-8FD8-FFC067E2EBC0}"/>
    <cellStyle name="Currency 19 3" xfId="1157" xr:uid="{2C7B90B4-2832-4F8E-AB34-C04D2AE4A1B1}"/>
    <cellStyle name="Currency 19 3 2" xfId="1158" xr:uid="{DBCD3571-963A-45C2-AFF1-CE022C5679AD}"/>
    <cellStyle name="Currency 19 3 2 2" xfId="1159" xr:uid="{007B119B-0D85-4D70-BFA1-0162BBF380EC}"/>
    <cellStyle name="Currency 19 3 2 2 2" xfId="1160" xr:uid="{5C2109E4-8927-4234-BF31-CFA21E39B3AB}"/>
    <cellStyle name="Currency 19 3 2 3" xfId="1161" xr:uid="{7728A231-F5EF-4A84-BE71-D024C8C24CCF}"/>
    <cellStyle name="Currency 19 3 3" xfId="1162" xr:uid="{BB8EBDAB-7FC1-4EE2-9A81-5C5596E120E1}"/>
    <cellStyle name="Currency 19 3 3 2" xfId="1163" xr:uid="{CE970C9C-5D85-4179-91E6-A20FB7D4C1DB}"/>
    <cellStyle name="Currency 19 3 4" xfId="1164" xr:uid="{5C79ADD3-7046-4D82-9764-F7B45CCABB84}"/>
    <cellStyle name="Currency 19 4" xfId="1165" xr:uid="{2A33FA8C-366F-4D10-839C-A60F2FDA1DEC}"/>
    <cellStyle name="Currency 19 4 2" xfId="1166" xr:uid="{4162F846-63E8-4A23-9DE3-3AA005ED456E}"/>
    <cellStyle name="Currency 19 4 2 2" xfId="1167" xr:uid="{E56C9470-4D79-4687-853C-C6C9B4C5932C}"/>
    <cellStyle name="Currency 19 4 3" xfId="1168" xr:uid="{FD98503F-1405-45DB-AD64-0B1AC5298CF9}"/>
    <cellStyle name="Currency 19 5" xfId="1169" xr:uid="{BEF67724-9A7E-42DE-8791-92D7E182C248}"/>
    <cellStyle name="Currency 19 5 2" xfId="1170" xr:uid="{2F4E5A24-8DBA-47FD-B0F4-F968D18748C5}"/>
    <cellStyle name="Currency 19 6" xfId="1171" xr:uid="{0101E2A2-80A1-410C-AEA6-5EC1C4A9CBB7}"/>
    <cellStyle name="Currency 2" xfId="1172" xr:uid="{DF8E67F6-567E-4E08-B2CE-2A20B40C8771}"/>
    <cellStyle name="Currency 2 10" xfId="1173" xr:uid="{73F2F1C7-0DA4-45DE-BB41-765491EF6EC1}"/>
    <cellStyle name="Currency 2 10 2" xfId="1174" xr:uid="{9277ECA2-E998-4357-9BEB-ED86C13BF43B}"/>
    <cellStyle name="Currency 2 10 2 2" xfId="1175" xr:uid="{D94A6D80-D2C7-4808-AD90-09DA62C1788D}"/>
    <cellStyle name="Currency 2 10 3" xfId="1176" xr:uid="{F4C0FCBD-EE7F-47B9-81CB-42017440C9BF}"/>
    <cellStyle name="Currency 2 11" xfId="1177" xr:uid="{2F515A3F-5479-4BB9-9234-0CE9BD536AD3}"/>
    <cellStyle name="Currency 2 12" xfId="1178" xr:uid="{D8FD7DFB-67D5-42E0-B8AF-EEC76746F0BB}"/>
    <cellStyle name="Currency 2 13" xfId="1179" xr:uid="{0363E277-9722-4D29-996F-BBAC288D470C}"/>
    <cellStyle name="Currency 2 14" xfId="1180" xr:uid="{B059CCC9-C7F8-480D-BDAD-1F44470B19FE}"/>
    <cellStyle name="Currency 2 15" xfId="1181" xr:uid="{55E84F92-181C-4798-BDC8-D662F0F7700C}"/>
    <cellStyle name="Currency 2 16" xfId="1182" xr:uid="{2987E0C7-6CA2-4779-8A94-3E5FFE47EA9C}"/>
    <cellStyle name="Currency 2 17" xfId="1183" xr:uid="{834EEF64-51EA-4C19-809A-8B6DFA713614}"/>
    <cellStyle name="Currency 2 18" xfId="1184" xr:uid="{3F10928D-BF27-4B9D-976E-D4CBFEEB1D97}"/>
    <cellStyle name="Currency 2 2" xfId="1185" xr:uid="{02C01C87-E3EE-439C-A9C0-C937FCC81DE2}"/>
    <cellStyle name="Currency 2 2 10" xfId="1186" xr:uid="{D0264840-B6D0-4755-A1AF-D881B23A3C42}"/>
    <cellStyle name="Currency 2 2 11" xfId="1187" xr:uid="{1CB3060D-0048-4512-97D5-35042E709BDD}"/>
    <cellStyle name="Currency 2 2 2" xfId="1188" xr:uid="{937E8C61-9FEE-439E-82B5-786DAFD08C13}"/>
    <cellStyle name="Currency 2 2 3" xfId="1189" xr:uid="{E2C567E4-B3AC-45DA-A3FD-B6E78F9EACE7}"/>
    <cellStyle name="Currency 2 2 4" xfId="1190" xr:uid="{FAF04D0E-84C5-4845-932B-0A72B92FA7BE}"/>
    <cellStyle name="Currency 2 2 5" xfId="1191" xr:uid="{043094B8-4EF4-4E71-BD38-12A51F212232}"/>
    <cellStyle name="Currency 2 2 6" xfId="1192" xr:uid="{EF9710A7-E75B-44F1-92CA-150B700CAD11}"/>
    <cellStyle name="Currency 2 2 7" xfId="1193" xr:uid="{C275F2B4-14FE-4711-8F35-2179FDAA0A67}"/>
    <cellStyle name="Currency 2 2 8" xfId="1194" xr:uid="{07B2264C-7F03-403E-9258-346C80E21F19}"/>
    <cellStyle name="Currency 2 2 9" xfId="1195" xr:uid="{4D6061B1-4BBA-43BC-97FC-EE69E7C6263C}"/>
    <cellStyle name="Currency 2 3" xfId="1196" xr:uid="{A2B74E76-9333-4D1E-AF49-8F2C43D40CE1}"/>
    <cellStyle name="Currency 2 3 2" xfId="1197" xr:uid="{9F3CA818-BEFE-4D37-A34C-0F2819CF2249}"/>
    <cellStyle name="Currency 2 3 3" xfId="1198" xr:uid="{D444E6F7-971F-4558-8B05-AE80202C64BE}"/>
    <cellStyle name="Currency 2 3 4" xfId="1199" xr:uid="{83EE78EA-96EE-4789-AA36-BAA52389443C}"/>
    <cellStyle name="Currency 2 3 5" xfId="1200" xr:uid="{4D731AD4-BE98-4FE9-BD06-F8855CB411E8}"/>
    <cellStyle name="Currency 2 4" xfId="1201" xr:uid="{7CC536B6-7A65-410D-877C-CA212E1AB85C}"/>
    <cellStyle name="Currency 2 5" xfId="1202" xr:uid="{E72F1549-4800-4E4D-9544-E58EEACA7902}"/>
    <cellStyle name="Currency 2 6" xfId="1203" xr:uid="{61B86243-F695-4A7B-9630-60E367145278}"/>
    <cellStyle name="Currency 2 7" xfId="1204" xr:uid="{E6EC4ECE-0D7F-457F-8C87-F02052839043}"/>
    <cellStyle name="Currency 2 8" xfId="1205" xr:uid="{3FC18599-C4B6-46B9-A04A-D78BCABCA7A6}"/>
    <cellStyle name="Currency 2 9" xfId="1206" xr:uid="{4413EEB2-1172-4168-BFD5-52FD6160F282}"/>
    <cellStyle name="Currency 2*" xfId="1207" xr:uid="{320BA7CE-C90F-4FF9-B389-917E5917EED0}"/>
    <cellStyle name="Currency 2_CLdcfmodel" xfId="1208" xr:uid="{552D4387-7822-46BD-B164-304E5AF0E42C}"/>
    <cellStyle name="Currency 20" xfId="1209" xr:uid="{560EF49E-B2E8-424E-92FD-E834D3891665}"/>
    <cellStyle name="Currency 20 2" xfId="1210" xr:uid="{523AFB62-DEF6-407F-889D-8D5F8A2658FB}"/>
    <cellStyle name="Currency 20 2 2" xfId="1211" xr:uid="{E1C499B8-903F-4177-BF39-711E270E0DB6}"/>
    <cellStyle name="Currency 20 2 2 2" xfId="1212" xr:uid="{1E12F32F-9D67-4452-B4AE-E6F19ACDACD2}"/>
    <cellStyle name="Currency 20 2 2 2 2" xfId="1213" xr:uid="{A828CFD7-588E-4CE9-BF75-82C1DAC9E2CB}"/>
    <cellStyle name="Currency 20 2 2 3" xfId="1214" xr:uid="{AE7D0980-05C7-4E1C-B319-1E27D6B6FFC3}"/>
    <cellStyle name="Currency 20 2 3" xfId="1215" xr:uid="{7BA0E30E-0EC8-414A-929D-CBDE1C383A3A}"/>
    <cellStyle name="Currency 20 2 3 2" xfId="1216" xr:uid="{BFC57037-22D0-4D6E-867F-471B92E75F94}"/>
    <cellStyle name="Currency 20 2 4" xfId="1217" xr:uid="{18438FDF-1AEE-46A5-944F-6F2CD702F029}"/>
    <cellStyle name="Currency 20 3" xfId="1218" xr:uid="{8FDFB15A-AB15-4B36-94E4-1FE86E3490D8}"/>
    <cellStyle name="Currency 20 3 2" xfId="1219" xr:uid="{88895291-221C-45AC-991E-A6551010F84C}"/>
    <cellStyle name="Currency 20 3 2 2" xfId="1220" xr:uid="{E1E88DC6-BD03-4770-B7A2-A5BE5F8898D7}"/>
    <cellStyle name="Currency 20 3 2 2 2" xfId="1221" xr:uid="{21A5F14B-05BA-4AD2-A730-9E15D3A93B05}"/>
    <cellStyle name="Currency 20 3 2 3" xfId="1222" xr:uid="{7693AC87-EB79-4425-B65C-A41DDEF3744E}"/>
    <cellStyle name="Currency 20 3 3" xfId="1223" xr:uid="{B1B67F00-DA84-4E31-879F-9EEED585FA47}"/>
    <cellStyle name="Currency 20 3 3 2" xfId="1224" xr:uid="{A22A1612-9715-4CA1-A8EC-9A5E2A16FAA6}"/>
    <cellStyle name="Currency 20 3 4" xfId="1225" xr:uid="{BB568CC6-D316-440A-B765-62571FC93969}"/>
    <cellStyle name="Currency 20 4" xfId="1226" xr:uid="{0A9C8D12-CBCC-456B-8E93-DA985F035254}"/>
    <cellStyle name="Currency 20 4 2" xfId="1227" xr:uid="{BBB4EBD9-6466-486C-9F6D-41D87376F6E3}"/>
    <cellStyle name="Currency 20 4 2 2" xfId="1228" xr:uid="{D13C9C80-4AE2-4CA7-9FF2-BB7F27D810BC}"/>
    <cellStyle name="Currency 20 4 3" xfId="1229" xr:uid="{970FFAA8-0A85-4273-9A53-D4B139FF11FD}"/>
    <cellStyle name="Currency 20 5" xfId="1230" xr:uid="{AE1B76F6-06BA-4680-B68E-20ED00DD1BA2}"/>
    <cellStyle name="Currency 20 5 2" xfId="1231" xr:uid="{38D5050A-0415-474B-BAD8-7AA11E81A5D5}"/>
    <cellStyle name="Currency 20 6" xfId="1232" xr:uid="{141B40A3-0F93-4714-BD8A-CADEDF741783}"/>
    <cellStyle name="Currency 21" xfId="1233" xr:uid="{BEAB4F6F-5DD2-4E27-88D7-688883D71EF1}"/>
    <cellStyle name="Currency 21 2" xfId="1234" xr:uid="{955A4E58-DDC5-46C7-AB0D-41E18E267435}"/>
    <cellStyle name="Currency 21 2 2" xfId="1235" xr:uid="{E73EDA19-FEF7-4A67-A64F-C4BDD9788A4B}"/>
    <cellStyle name="Currency 21 2 2 2" xfId="1236" xr:uid="{59F604A3-9A91-4E9C-80E2-DE7E1101A538}"/>
    <cellStyle name="Currency 21 2 2 2 2" xfId="1237" xr:uid="{D0E98D08-4811-407A-B5E6-D72D7977DD58}"/>
    <cellStyle name="Currency 21 2 2 3" xfId="1238" xr:uid="{D50DD6F5-8CBF-4396-AE3C-A2C3CA659AE5}"/>
    <cellStyle name="Currency 21 2 3" xfId="1239" xr:uid="{955534CA-43D0-4414-B32A-EE5B0FCB4332}"/>
    <cellStyle name="Currency 21 2 3 2" xfId="1240" xr:uid="{9D5F337E-B259-4CFE-9CA5-3A947EDD4551}"/>
    <cellStyle name="Currency 21 2 4" xfId="1241" xr:uid="{77FBBC77-E81F-4384-91FD-7CADF87A465A}"/>
    <cellStyle name="Currency 21 3" xfId="1242" xr:uid="{E938C1D2-6CA8-49CC-B2F1-0574FCEAF0F5}"/>
    <cellStyle name="Currency 21 3 2" xfId="1243" xr:uid="{CEFB2FF0-ED2A-45B7-9302-102E499239FC}"/>
    <cellStyle name="Currency 21 3 2 2" xfId="1244" xr:uid="{AA157091-A349-45DB-8437-7230B85A8C7F}"/>
    <cellStyle name="Currency 21 3 2 2 2" xfId="1245" xr:uid="{0598F749-A9F6-4CB4-9031-649F95503C77}"/>
    <cellStyle name="Currency 21 3 2 3" xfId="1246" xr:uid="{54502B47-AFF8-45DE-B1B3-B2E4405FCF03}"/>
    <cellStyle name="Currency 21 3 3" xfId="1247" xr:uid="{D80B90CB-0EB9-4980-BE3A-C2D25364FA08}"/>
    <cellStyle name="Currency 21 3 3 2" xfId="1248" xr:uid="{0818AAD4-D311-40AE-8527-3CF563D39142}"/>
    <cellStyle name="Currency 21 3 4" xfId="1249" xr:uid="{345327FB-AEA8-4FB0-9AFE-157DD01FB534}"/>
    <cellStyle name="Currency 21 4" xfId="1250" xr:uid="{8FC81D76-C8E7-4AE1-940B-8566481A365E}"/>
    <cellStyle name="Currency 21 4 2" xfId="1251" xr:uid="{13E720DA-DCCE-46FE-838F-1A752BFED9FE}"/>
    <cellStyle name="Currency 21 4 2 2" xfId="1252" xr:uid="{CE1A3AA0-62AE-45F4-8F62-600837B0CD64}"/>
    <cellStyle name="Currency 21 4 3" xfId="1253" xr:uid="{250D895B-7AEB-427A-9116-56F1A1DBA750}"/>
    <cellStyle name="Currency 21 5" xfId="1254" xr:uid="{7F390237-5363-4BE1-BF9D-B24AC7FE0A4F}"/>
    <cellStyle name="Currency 21 5 2" xfId="1255" xr:uid="{0273D1A5-A0C2-4083-AD39-6E34725D12C8}"/>
    <cellStyle name="Currency 21 6" xfId="1256" xr:uid="{452C2CEE-DA95-422B-AF68-DA718C18002C}"/>
    <cellStyle name="Currency 22" xfId="1257" xr:uid="{AFEF3662-248B-4B20-AE0D-FC73DCEDFDE9}"/>
    <cellStyle name="Currency 22 2" xfId="1258" xr:uid="{C3757073-EB64-4382-A4F3-E2935A3F8B7F}"/>
    <cellStyle name="Currency 22 2 2" xfId="1259" xr:uid="{25A72A0F-E488-4A9D-A9AD-0BACB5A51221}"/>
    <cellStyle name="Currency 22 2 2 2" xfId="1260" xr:uid="{AC9DCFC3-B2BA-4AAA-9A65-F22FA1CA0238}"/>
    <cellStyle name="Currency 22 2 2 2 2" xfId="1261" xr:uid="{A9AC6117-E7D0-4B0A-81D6-98E96CBA5CB3}"/>
    <cellStyle name="Currency 22 2 2 3" xfId="1262" xr:uid="{A4F785EF-4164-4EBD-AD27-77ECBC7C9B22}"/>
    <cellStyle name="Currency 22 2 3" xfId="1263" xr:uid="{478A299B-A15C-43EF-8334-4AB898B2B554}"/>
    <cellStyle name="Currency 22 2 3 2" xfId="1264" xr:uid="{4E498EE4-F970-4673-90DA-F7D67D65596F}"/>
    <cellStyle name="Currency 22 2 4" xfId="1265" xr:uid="{12C29F13-20D7-4FC1-B7CF-37C7578AFB98}"/>
    <cellStyle name="Currency 22 3" xfId="1266" xr:uid="{DACB3CC1-3E5C-403F-AC98-3C26BBA63B34}"/>
    <cellStyle name="Currency 22 3 2" xfId="1267" xr:uid="{8D7263F7-21DC-4B5D-AEB8-AF34495C4569}"/>
    <cellStyle name="Currency 22 3 2 2" xfId="1268" xr:uid="{2F8A9499-CF17-4AEC-AED1-F8F6D5E6AE3B}"/>
    <cellStyle name="Currency 22 3 2 2 2" xfId="1269" xr:uid="{E35DF9CA-37F0-4499-BD69-4B3B5DF458EC}"/>
    <cellStyle name="Currency 22 3 2 3" xfId="1270" xr:uid="{302D70E3-BE8A-4E09-8A88-ED96CAD61B6D}"/>
    <cellStyle name="Currency 22 3 3" xfId="1271" xr:uid="{C661C42D-DB8C-4C24-9303-8D1E210B694B}"/>
    <cellStyle name="Currency 22 3 3 2" xfId="1272" xr:uid="{0698E41E-AED2-4E4E-ACB0-18148297DE50}"/>
    <cellStyle name="Currency 22 3 4" xfId="1273" xr:uid="{7B0BCBAB-C8F1-4E21-B876-BA9A1BCE335B}"/>
    <cellStyle name="Currency 22 4" xfId="1274" xr:uid="{9D9FF0BB-F805-49E9-9FD9-8C28D5659AF4}"/>
    <cellStyle name="Currency 22 4 2" xfId="1275" xr:uid="{7930B8C9-1656-4BE5-BD41-4C9581AACF58}"/>
    <cellStyle name="Currency 22 4 2 2" xfId="1276" xr:uid="{6F643834-8DA8-4D17-8549-F5C37CBF46AB}"/>
    <cellStyle name="Currency 22 4 3" xfId="1277" xr:uid="{F46FA918-9897-4293-84AA-82E6FBC6515B}"/>
    <cellStyle name="Currency 22 5" xfId="1278" xr:uid="{BF667F37-563B-4164-80C8-3E2F799236C3}"/>
    <cellStyle name="Currency 22 5 2" xfId="1279" xr:uid="{D1B05FB0-A9D3-47CE-B2F0-25C9E667F733}"/>
    <cellStyle name="Currency 22 6" xfId="1280" xr:uid="{1C58F930-2845-49D5-89B1-32A994B613E9}"/>
    <cellStyle name="Currency 23" xfId="1281" xr:uid="{0F1EA353-A145-41A5-80A5-76DB5A9E1A60}"/>
    <cellStyle name="Currency 23 2" xfId="1282" xr:uid="{5CAC3419-0692-4A2E-B06C-79DC54FCA3F2}"/>
    <cellStyle name="Currency 23 2 2" xfId="1283" xr:uid="{F9F4688E-A109-4824-B54E-75E4DF1B5EB7}"/>
    <cellStyle name="Currency 23 2 2 2" xfId="1284" xr:uid="{50D5C056-B362-4377-BB86-036340478D32}"/>
    <cellStyle name="Currency 23 2 2 2 2" xfId="1285" xr:uid="{15AE866D-DF8E-4088-AFFD-547A15985146}"/>
    <cellStyle name="Currency 23 2 2 3" xfId="1286" xr:uid="{8E270E0F-06FF-45D4-8A51-5BC1481E4C38}"/>
    <cellStyle name="Currency 23 2 3" xfId="1287" xr:uid="{D6D3D916-9E5D-47A6-9A39-F2F301F15955}"/>
    <cellStyle name="Currency 23 2 3 2" xfId="1288" xr:uid="{CB38C623-984C-4E4C-8746-8E9EA0A0B70E}"/>
    <cellStyle name="Currency 23 2 4" xfId="1289" xr:uid="{08525E6D-434C-4736-85F6-D4CB5A75FAF3}"/>
    <cellStyle name="Currency 23 3" xfId="1290" xr:uid="{887E8222-0E0E-475C-BA66-9C6F41B76A76}"/>
    <cellStyle name="Currency 23 3 2" xfId="1291" xr:uid="{AB6D876B-9F1E-46F3-AF72-475C00926AEB}"/>
    <cellStyle name="Currency 23 3 2 2" xfId="1292" xr:uid="{660FED9E-ADE3-4D47-9744-2413145F76DC}"/>
    <cellStyle name="Currency 23 3 2 2 2" xfId="1293" xr:uid="{4A1AF7C8-38F0-4D71-B6A9-F8BCD48D1AA9}"/>
    <cellStyle name="Currency 23 3 2 3" xfId="1294" xr:uid="{3758CFCA-C4C7-4B03-8DA8-91D65F24D000}"/>
    <cellStyle name="Currency 23 3 3" xfId="1295" xr:uid="{6C811A4E-F138-4E4C-AF85-EC455A09BAD6}"/>
    <cellStyle name="Currency 23 3 3 2" xfId="1296" xr:uid="{4BE7A2E0-9263-458C-9E79-A3ABFEC9577E}"/>
    <cellStyle name="Currency 23 3 4" xfId="1297" xr:uid="{3C5C31B8-8FE2-410E-A438-BFE1D70315F5}"/>
    <cellStyle name="Currency 23 4" xfId="1298" xr:uid="{1B58A4A1-395B-4E2F-BC69-C29BA3A6EBA8}"/>
    <cellStyle name="Currency 23 4 2" xfId="1299" xr:uid="{0F880270-8CFA-4E28-A993-4738B100DFD1}"/>
    <cellStyle name="Currency 23 4 2 2" xfId="1300" xr:uid="{8E4C957F-FCBF-44F8-B826-22F17A16A11D}"/>
    <cellStyle name="Currency 23 4 3" xfId="1301" xr:uid="{9B743287-344A-48F4-A38D-B15711912E79}"/>
    <cellStyle name="Currency 23 5" xfId="1302" xr:uid="{030AFAC5-925B-4003-9474-DC04D272C2D2}"/>
    <cellStyle name="Currency 23 5 2" xfId="1303" xr:uid="{DFD905E8-10CF-4193-9A70-E7C2D8117369}"/>
    <cellStyle name="Currency 23 6" xfId="1304" xr:uid="{B3A32C26-3D66-43BA-B38A-EC6208288FA3}"/>
    <cellStyle name="Currency 24" xfId="1305" xr:uid="{41200518-C167-40F6-86FA-B92BA1138A42}"/>
    <cellStyle name="Currency 24 2" xfId="1306" xr:uid="{CA5D8915-1BF4-4B6F-B630-098DFC4EE2FF}"/>
    <cellStyle name="Currency 24 2 2" xfId="1307" xr:uid="{4FB0E51B-2215-45E4-B703-B78D7C9E178C}"/>
    <cellStyle name="Currency 24 2 2 2" xfId="1308" xr:uid="{42D28C22-BCEA-4C63-86F2-216216110E37}"/>
    <cellStyle name="Currency 24 2 2 2 2" xfId="1309" xr:uid="{272C691B-3766-453B-9207-3325CE276B17}"/>
    <cellStyle name="Currency 24 2 2 3" xfId="1310" xr:uid="{C82C6982-1B69-4E8E-A31F-0A13268F8B49}"/>
    <cellStyle name="Currency 24 2 3" xfId="1311" xr:uid="{C18CF10D-FF57-413C-BBE7-F5586798E07E}"/>
    <cellStyle name="Currency 24 2 3 2" xfId="1312" xr:uid="{7390EF25-003E-4735-B388-D1B8D089E53F}"/>
    <cellStyle name="Currency 24 2 4" xfId="1313" xr:uid="{211D1491-2343-4B3D-8087-3E39C6C5E646}"/>
    <cellStyle name="Currency 24 3" xfId="1314" xr:uid="{8C444BCB-AA4C-4B54-84E9-244D10388B9E}"/>
    <cellStyle name="Currency 24 3 2" xfId="1315" xr:uid="{78B60612-05A2-4D8B-B636-AE7C2C494160}"/>
    <cellStyle name="Currency 24 3 2 2" xfId="1316" xr:uid="{D0AB95B9-91AF-46C6-A3B6-9DACA998CEDB}"/>
    <cellStyle name="Currency 24 3 2 2 2" xfId="1317" xr:uid="{3CAB2B14-90C0-48C8-A4C8-2FA01AD3861B}"/>
    <cellStyle name="Currency 24 3 2 3" xfId="1318" xr:uid="{C3F3624C-B728-4B51-806E-9EFAE4B1B20B}"/>
    <cellStyle name="Currency 24 3 3" xfId="1319" xr:uid="{7CCCCB9F-845A-4EDE-9EE0-A129107829DB}"/>
    <cellStyle name="Currency 24 3 3 2" xfId="1320" xr:uid="{288C4679-D079-4390-B95B-273553A245C7}"/>
    <cellStyle name="Currency 24 3 4" xfId="1321" xr:uid="{AE3635A6-2569-4EF9-9931-6BF101E3ABF7}"/>
    <cellStyle name="Currency 24 4" xfId="1322" xr:uid="{8AD1D4A5-7AFB-410E-95EE-747F88DD2DF9}"/>
    <cellStyle name="Currency 24 4 2" xfId="1323" xr:uid="{F0BDFEF8-1F18-4A01-81F5-BB431FA3F6B8}"/>
    <cellStyle name="Currency 24 4 2 2" xfId="1324" xr:uid="{662397BD-B7F1-4A78-8D39-E09B867379C6}"/>
    <cellStyle name="Currency 24 4 3" xfId="1325" xr:uid="{3E25BDBC-5B53-459B-8E57-B20FB7CE9973}"/>
    <cellStyle name="Currency 24 5" xfId="1326" xr:uid="{8A2B33F1-FB1E-4011-8058-5322025E109E}"/>
    <cellStyle name="Currency 24 5 2" xfId="1327" xr:uid="{89469AA7-DB08-4168-B42E-946C7E948CC4}"/>
    <cellStyle name="Currency 24 6" xfId="1328" xr:uid="{5AF02B57-1176-452E-9CAC-7BFE09543A91}"/>
    <cellStyle name="Currency 26" xfId="1329" xr:uid="{ACEBAA46-5A1E-4B0F-B372-A130ABB258FA}"/>
    <cellStyle name="Currency 26 2" xfId="1330" xr:uid="{620E8619-FF73-4A53-823C-A1191421A0A7}"/>
    <cellStyle name="Currency 26 2 2" xfId="1331" xr:uid="{56F15BAB-3DB4-4F9E-8935-F26AC2C1DEA0}"/>
    <cellStyle name="Currency 26 2 2 2" xfId="1332" xr:uid="{A1981908-9F00-4276-BB57-462B81EBA0C3}"/>
    <cellStyle name="Currency 26 2 2 2 2" xfId="1333" xr:uid="{9AEF5F71-34AA-4C25-92B3-13449001E073}"/>
    <cellStyle name="Currency 26 2 2 3" xfId="1334" xr:uid="{14CA290D-F529-4B86-8BF6-60A456C33314}"/>
    <cellStyle name="Currency 26 2 3" xfId="1335" xr:uid="{8E75CEA8-5B15-402D-9FFF-F0C1EE591E6C}"/>
    <cellStyle name="Currency 26 2 3 2" xfId="1336" xr:uid="{FF0771A3-BF0D-421A-90CF-B1F8EB89B878}"/>
    <cellStyle name="Currency 26 2 4" xfId="1337" xr:uid="{A49FC217-972B-4C76-8C22-3ED8E6818DDD}"/>
    <cellStyle name="Currency 26 3" xfId="1338" xr:uid="{13D14F3D-3F85-4FB1-9EDD-580215242FE8}"/>
    <cellStyle name="Currency 26 3 2" xfId="1339" xr:uid="{0644EAD4-54F9-465C-A034-3D1C9FE8D649}"/>
    <cellStyle name="Currency 26 3 2 2" xfId="1340" xr:uid="{1F9E4BFF-F947-4F33-B4F4-8EB9A45BBD10}"/>
    <cellStyle name="Currency 26 3 2 2 2" xfId="1341" xr:uid="{8ED09812-40FF-4033-B8A9-D2275BC181E8}"/>
    <cellStyle name="Currency 26 3 2 3" xfId="1342" xr:uid="{590F19B7-7414-4A3C-A418-1DF85708BE2B}"/>
    <cellStyle name="Currency 26 3 3" xfId="1343" xr:uid="{BE81DD84-F20C-43A8-8C7D-003EC070F20F}"/>
    <cellStyle name="Currency 26 3 3 2" xfId="1344" xr:uid="{987D19B1-0619-4A7A-8D0F-0204DD8D7C10}"/>
    <cellStyle name="Currency 26 3 4" xfId="1345" xr:uid="{362941BE-4684-430E-9034-B0434D03F285}"/>
    <cellStyle name="Currency 26 4" xfId="1346" xr:uid="{9EB73780-403B-400C-BFFB-B5BF6DC27752}"/>
    <cellStyle name="Currency 26 4 2" xfId="1347" xr:uid="{80021C2A-74DF-4E58-8159-394B100CC7BB}"/>
    <cellStyle name="Currency 26 4 2 2" xfId="1348" xr:uid="{7753EE5B-341D-46F8-84F9-32098173A388}"/>
    <cellStyle name="Currency 26 4 3" xfId="1349" xr:uid="{77EB0731-1C51-4A7C-8D6A-450363662CA4}"/>
    <cellStyle name="Currency 26 5" xfId="1350" xr:uid="{9ADCD988-B0D5-455D-956B-D08E465851EB}"/>
    <cellStyle name="Currency 26 5 2" xfId="1351" xr:uid="{9A8E4C9E-52A2-4D8D-8C24-6132DC71A2ED}"/>
    <cellStyle name="Currency 26 6" xfId="1352" xr:uid="{A1AB30E9-0AB7-472F-999C-4E939669590F}"/>
    <cellStyle name="Currency 27" xfId="1353" xr:uid="{06D80938-9438-4E0C-B9D3-6ED465356509}"/>
    <cellStyle name="Currency 27 2" xfId="1354" xr:uid="{B7CD5431-C766-46D8-9979-60622B5C7839}"/>
    <cellStyle name="Currency 27 2 2" xfId="1355" xr:uid="{EED8DB12-0364-4EDF-978E-E1CE72B530BB}"/>
    <cellStyle name="Currency 27 2 2 2" xfId="1356" xr:uid="{42443470-3D2C-4E9D-9D67-97AAC2E78DAE}"/>
    <cellStyle name="Currency 27 2 2 2 2" xfId="1357" xr:uid="{177D1C90-7BE0-41C9-9615-F63ACD9029A0}"/>
    <cellStyle name="Currency 27 2 2 3" xfId="1358" xr:uid="{6CBC030F-CA59-4CCB-BF73-F1B6AB155A99}"/>
    <cellStyle name="Currency 27 2 3" xfId="1359" xr:uid="{1D346728-B9E5-4C7D-8D88-5AF0136D0DE3}"/>
    <cellStyle name="Currency 27 2 3 2" xfId="1360" xr:uid="{1A67D14C-5AAF-4055-B607-7C4EAD7DBF62}"/>
    <cellStyle name="Currency 27 2 4" xfId="1361" xr:uid="{7E110DC2-1B9F-4111-88D8-5A7D429746D1}"/>
    <cellStyle name="Currency 27 3" xfId="1362" xr:uid="{E151C388-0527-452A-BEFD-06F92D00868C}"/>
    <cellStyle name="Currency 27 3 2" xfId="1363" xr:uid="{BFB9E768-F9AD-42BC-8B2F-135B2D515CE6}"/>
    <cellStyle name="Currency 27 3 2 2" xfId="1364" xr:uid="{8DFA6155-0A91-4EBB-95E4-143F05F621FD}"/>
    <cellStyle name="Currency 27 3 2 2 2" xfId="1365" xr:uid="{6BF1D5A7-F1E7-4088-AE1D-8AB101B71988}"/>
    <cellStyle name="Currency 27 3 2 3" xfId="1366" xr:uid="{8D0FBF39-D7BD-4038-8199-A6E342B8962F}"/>
    <cellStyle name="Currency 27 3 3" xfId="1367" xr:uid="{066EC014-227E-4DCD-B02D-C1462C723BB6}"/>
    <cellStyle name="Currency 27 3 3 2" xfId="1368" xr:uid="{3324DD93-3D1A-43EE-B7A7-4641CFB3108C}"/>
    <cellStyle name="Currency 27 3 4" xfId="1369" xr:uid="{12F8A579-D0CE-425E-885A-0CA8A7094654}"/>
    <cellStyle name="Currency 27 4" xfId="1370" xr:uid="{91A4E8F7-EBE8-4B51-891A-6B66484AF8B6}"/>
    <cellStyle name="Currency 27 4 2" xfId="1371" xr:uid="{5F528106-D511-40F8-874A-3D935E7F8E4B}"/>
    <cellStyle name="Currency 27 4 2 2" xfId="1372" xr:uid="{90D1082C-BD6E-4BB7-BB51-613962D65929}"/>
    <cellStyle name="Currency 27 4 3" xfId="1373" xr:uid="{A465DE1B-05F3-4835-BE25-3D7D750B3C9B}"/>
    <cellStyle name="Currency 27 5" xfId="1374" xr:uid="{924510A9-72F7-495D-A9D8-D9B66DACDE8F}"/>
    <cellStyle name="Currency 27 5 2" xfId="1375" xr:uid="{E4B7DDAB-D6FC-408E-A209-84EA5D1FBB55}"/>
    <cellStyle name="Currency 27 6" xfId="1376" xr:uid="{ED71575A-F027-4E2D-BDAA-8D534A946900}"/>
    <cellStyle name="Currency 28" xfId="1377" xr:uid="{353134FE-934E-4C5E-B809-E6E84A10E18C}"/>
    <cellStyle name="Currency 28 2" xfId="1378" xr:uid="{5F8D05DA-17F7-4046-8FD6-9E25549BE3EC}"/>
    <cellStyle name="Currency 28 2 2" xfId="1379" xr:uid="{70965DB9-208C-4BAC-95C1-74E597A3840F}"/>
    <cellStyle name="Currency 28 2 2 2" xfId="1380" xr:uid="{39ACCEB9-BC00-4B38-81B1-40875E493645}"/>
    <cellStyle name="Currency 28 2 2 2 2" xfId="1381" xr:uid="{B37881D2-5E8A-465B-9E87-385C686319E5}"/>
    <cellStyle name="Currency 28 2 2 3" xfId="1382" xr:uid="{1ECF046F-E3A7-4636-9536-29F26595964A}"/>
    <cellStyle name="Currency 28 2 3" xfId="1383" xr:uid="{D729A469-F95F-4C99-B96A-1EA8973E055A}"/>
    <cellStyle name="Currency 28 2 3 2" xfId="1384" xr:uid="{D6848F41-0F2E-4F6A-92EC-160C3352FFD9}"/>
    <cellStyle name="Currency 28 2 4" xfId="1385" xr:uid="{7B3BC7A2-F014-4486-A06D-4FBF12E7C525}"/>
    <cellStyle name="Currency 28 3" xfId="1386" xr:uid="{FF3274D9-8D3B-4C54-9078-1753E5F6CB08}"/>
    <cellStyle name="Currency 28 3 2" xfId="1387" xr:uid="{99CFE623-5477-4D60-8AD8-0680583F8E9B}"/>
    <cellStyle name="Currency 28 3 2 2" xfId="1388" xr:uid="{97E03CA5-96AA-41E0-AA25-14B051DEADA3}"/>
    <cellStyle name="Currency 28 3 2 2 2" xfId="1389" xr:uid="{5911A926-BF20-46B0-BBF5-61B311F13FA6}"/>
    <cellStyle name="Currency 28 3 2 3" xfId="1390" xr:uid="{FE0A0DC0-D084-45E6-8F90-2E6EB3C41A2B}"/>
    <cellStyle name="Currency 28 3 3" xfId="1391" xr:uid="{600D7B65-0643-4002-ADC7-885A16663517}"/>
    <cellStyle name="Currency 28 3 3 2" xfId="1392" xr:uid="{376AB332-A721-4000-B72B-29C157DD5217}"/>
    <cellStyle name="Currency 28 3 4" xfId="1393" xr:uid="{C241506B-BEC1-41E3-A657-7875A2A916B7}"/>
    <cellStyle name="Currency 28 4" xfId="1394" xr:uid="{0EDB8E44-5E00-43E1-86B8-60A775AF8340}"/>
    <cellStyle name="Currency 28 4 2" xfId="1395" xr:uid="{71579DBB-E9B6-4AF4-98DF-DCFB8B774D02}"/>
    <cellStyle name="Currency 28 4 2 2" xfId="1396" xr:uid="{E3B248FE-5E29-4A8D-8D98-10E9FF069DD1}"/>
    <cellStyle name="Currency 28 4 3" xfId="1397" xr:uid="{B17922CF-AC28-408C-91F0-EDBDBDE29E14}"/>
    <cellStyle name="Currency 28 5" xfId="1398" xr:uid="{24A15DAB-EDC3-48E5-8296-69B48D622A62}"/>
    <cellStyle name="Currency 28 5 2" xfId="1399" xr:uid="{371CC2CD-F3E6-48D7-BAB1-FCF541B80CFC}"/>
    <cellStyle name="Currency 28 6" xfId="1400" xr:uid="{19F7DB57-EF14-4382-A913-1CA3963BA9ED}"/>
    <cellStyle name="Currency 29" xfId="1401" xr:uid="{DD6C5F50-5A2A-4070-9F0E-25028286270A}"/>
    <cellStyle name="Currency 29 2" xfId="1402" xr:uid="{FCC9AE45-9E2B-4959-8F94-0940A1691394}"/>
    <cellStyle name="Currency 29 2 2" xfId="1403" xr:uid="{55726A03-EFBD-4A73-AFD4-2EF9831C34E1}"/>
    <cellStyle name="Currency 29 2 2 2" xfId="1404" xr:uid="{684412D0-1A90-43DB-9A2B-C7578FEEC4A6}"/>
    <cellStyle name="Currency 29 2 2 2 2" xfId="1405" xr:uid="{1ABE4914-8B83-402C-9817-5612D8131E49}"/>
    <cellStyle name="Currency 29 2 2 3" xfId="1406" xr:uid="{2C66EE42-47CF-45E6-A5CD-2107A8AECFF3}"/>
    <cellStyle name="Currency 29 2 3" xfId="1407" xr:uid="{B796AD6E-E264-4B0E-9705-11D33AC51112}"/>
    <cellStyle name="Currency 29 2 3 2" xfId="1408" xr:uid="{604C7D7D-6D55-4C81-AFC0-CCE0AFCB709E}"/>
    <cellStyle name="Currency 29 2 4" xfId="1409" xr:uid="{1E1C6DBE-46BF-47B3-A678-BEDC365D35C7}"/>
    <cellStyle name="Currency 29 3" xfId="1410" xr:uid="{57A465AC-189F-4D83-99EC-BBB053C0C780}"/>
    <cellStyle name="Currency 29 3 2" xfId="1411" xr:uid="{EC41EC07-6CEB-41A7-B3F8-931DDC93F195}"/>
    <cellStyle name="Currency 29 3 2 2" xfId="1412" xr:uid="{05D9FE26-7BB7-4CC3-BBB7-3ED1FB47D655}"/>
    <cellStyle name="Currency 29 3 2 2 2" xfId="1413" xr:uid="{FABDEF2A-423E-4985-A821-73F6C4B4DACD}"/>
    <cellStyle name="Currency 29 3 2 3" xfId="1414" xr:uid="{64D788F4-954B-4AA5-BF15-790CF81E35DF}"/>
    <cellStyle name="Currency 29 3 3" xfId="1415" xr:uid="{DD88577D-2A17-4D1F-84B2-C7FE42CF0D63}"/>
    <cellStyle name="Currency 29 3 3 2" xfId="1416" xr:uid="{4F097E3E-3495-48A8-B7C0-AB4886A79851}"/>
    <cellStyle name="Currency 29 3 4" xfId="1417" xr:uid="{6E17860A-97C0-47F0-9227-F9899135D098}"/>
    <cellStyle name="Currency 29 4" xfId="1418" xr:uid="{79055603-1FFA-47FC-B777-BF1AEB27A760}"/>
    <cellStyle name="Currency 29 4 2" xfId="1419" xr:uid="{0003C186-3D4B-4429-A544-F160209DEE8E}"/>
    <cellStyle name="Currency 29 4 2 2" xfId="1420" xr:uid="{B18A2205-67A1-41F4-B2A4-61F4ED2A94FE}"/>
    <cellStyle name="Currency 29 4 3" xfId="1421" xr:uid="{399DDE94-A43E-43D1-9668-35BE8507BA7D}"/>
    <cellStyle name="Currency 29 5" xfId="1422" xr:uid="{96DB8629-020A-4688-9F6E-A06D555B13FC}"/>
    <cellStyle name="Currency 29 5 2" xfId="1423" xr:uid="{0AC92728-9125-4016-8875-B1EFDC91139A}"/>
    <cellStyle name="Currency 29 6" xfId="1424" xr:uid="{299010F8-D350-4C7D-85B9-1DD4E564137F}"/>
    <cellStyle name="Currency 3" xfId="1425" xr:uid="{F1BD73C6-3447-4474-9794-6ADA428E6619}"/>
    <cellStyle name="Currency 3 2" xfId="1426" xr:uid="{389C4D00-FF28-4A52-9868-5884C6077248}"/>
    <cellStyle name="Currency 3 2 2" xfId="1427" xr:uid="{CA54ABB7-7419-411E-B385-E8D7B59442F4}"/>
    <cellStyle name="Currency 3 2 2 2" xfId="1428" xr:uid="{CBF88A2A-0C2D-459A-A162-099BE09501E9}"/>
    <cellStyle name="Currency 3 2 3" xfId="1429" xr:uid="{4B32BF2B-4590-4034-9818-0A189F7BD79D}"/>
    <cellStyle name="Currency 3 2 4" xfId="1430" xr:uid="{32366BDB-29DF-46E2-8D2B-FAF95BC30767}"/>
    <cellStyle name="Currency 3 2 5" xfId="1431" xr:uid="{05BFB281-ADD9-4E99-876D-CBD75B1DB70A}"/>
    <cellStyle name="Currency 3 3" xfId="1432" xr:uid="{81A019F1-0F89-4A14-9EDA-BA2D3F994E19}"/>
    <cellStyle name="Currency 3 4" xfId="1433" xr:uid="{AE0B6A10-05DA-47B2-83F7-6500847D6D13}"/>
    <cellStyle name="Currency 3 5" xfId="1434" xr:uid="{8309ED6A-FE82-48F5-B079-E140D41CD65D}"/>
    <cellStyle name="Currency 3 6" xfId="1435" xr:uid="{C634845F-2D8C-4291-9FB3-FB36CB82EA19}"/>
    <cellStyle name="Currency 4" xfId="1436" xr:uid="{E8F7EED8-6EFC-4C91-8933-516816AFCED5}"/>
    <cellStyle name="Currency 4 10" xfId="1437" xr:uid="{FC79FF6C-211B-4493-899C-BE9BF1677BFD}"/>
    <cellStyle name="Currency 4 2" xfId="1438" xr:uid="{350BA48F-A275-443A-9D27-9F39C722CF52}"/>
    <cellStyle name="Currency 4 2 2" xfId="1439" xr:uid="{26F8D2B5-E8EA-48CD-9418-2076D086E95B}"/>
    <cellStyle name="Currency 4 2 2 2" xfId="1440" xr:uid="{E93DCE34-3C0D-492A-861E-EE8BB3C3E285}"/>
    <cellStyle name="Currency 4 2 2 2 2" xfId="1441" xr:uid="{3EEB7A21-E168-497C-ABA6-4313C156B7B3}"/>
    <cellStyle name="Currency 4 2 2 3" xfId="1442" xr:uid="{F2401373-B41E-4C33-850F-8A4FE8039FF0}"/>
    <cellStyle name="Currency 4 2 3" xfId="1443" xr:uid="{43C5FAE2-384A-4762-9864-1333A31D523D}"/>
    <cellStyle name="Currency 4 2 3 2" xfId="1444" xr:uid="{A20B6AE1-019F-420D-971B-F37C670D2526}"/>
    <cellStyle name="Currency 4 2 4" xfId="1445" xr:uid="{D1A23D07-FAFA-41F4-B69A-2720AB5CC809}"/>
    <cellStyle name="Currency 4 3" xfId="1446" xr:uid="{11E999AC-E248-44A2-BA08-A309B251CBDB}"/>
    <cellStyle name="Currency 4 3 2" xfId="1447" xr:uid="{5655028F-331A-409F-8480-1DBDF9CEBC34}"/>
    <cellStyle name="Currency 4 3 2 2" xfId="1448" xr:uid="{48D0FF0F-CBE4-42F8-B0D1-FB6A1227CC6C}"/>
    <cellStyle name="Currency 4 3 2 2 2" xfId="1449" xr:uid="{5D47E229-6D5A-40E1-AE9A-CDA5C08604CB}"/>
    <cellStyle name="Currency 4 3 2 3" xfId="1450" xr:uid="{ED078A84-118E-432C-803F-85493D208DBD}"/>
    <cellStyle name="Currency 4 3 3" xfId="1451" xr:uid="{EE6F5A38-02F1-4A9D-8D75-E784A31DA6FC}"/>
    <cellStyle name="Currency 4 3 3 2" xfId="1452" xr:uid="{6DE175BD-9148-467E-A490-055FF23BBC9D}"/>
    <cellStyle name="Currency 4 3 4" xfId="1453" xr:uid="{15F686AD-E0F1-4BE2-8E16-C82C3D5EEBCC}"/>
    <cellStyle name="Currency 4 4" xfId="1454" xr:uid="{A621C858-9B0F-4ACB-A619-BFA22D73D813}"/>
    <cellStyle name="Currency 4 4 2" xfId="1455" xr:uid="{72DE7608-3DA9-40F4-8E76-B1F476A11E91}"/>
    <cellStyle name="Currency 4 4 2 2" xfId="1456" xr:uid="{072DBE71-77E2-4058-A46F-D6B847F0E133}"/>
    <cellStyle name="Currency 4 4 3" xfId="1457" xr:uid="{306A89EE-4624-4648-8129-9E2805E2F513}"/>
    <cellStyle name="Currency 4 5" xfId="1458" xr:uid="{11F37B9C-8491-40F7-AA90-EC454F990577}"/>
    <cellStyle name="Currency 4 5 2" xfId="1459" xr:uid="{B40345BF-F4B3-482E-BFE6-2804E492C29E}"/>
    <cellStyle name="Currency 4 5 2 2" xfId="1460" xr:uid="{FDAD3C2F-8D3E-429A-B352-03F00B7193AD}"/>
    <cellStyle name="Currency 4 5 3" xfId="1461" xr:uid="{B263E243-9FBA-48D8-89C9-B7DA8B2813B9}"/>
    <cellStyle name="Currency 4 6" xfId="1462" xr:uid="{F17B030F-9488-40EB-8254-71FBE46C37B5}"/>
    <cellStyle name="Currency 4 6 2" xfId="1463" xr:uid="{83D327AD-ADB0-480D-8365-EFC7E30FE365}"/>
    <cellStyle name="Currency 4 6 2 2" xfId="1464" xr:uid="{0E60CF79-5B42-4351-86A5-6EE5B1E50008}"/>
    <cellStyle name="Currency 4 6 3" xfId="1465" xr:uid="{D5C878C0-71D8-4B2B-8146-AFFB4615B9AD}"/>
    <cellStyle name="Currency 4 7" xfId="1466" xr:uid="{27DC9C06-6505-419B-AAE6-2DD51BAA4565}"/>
    <cellStyle name="Currency 4 7 2" xfId="1467" xr:uid="{C37C6F49-A7AD-4E75-BBA4-03C0C959E220}"/>
    <cellStyle name="Currency 4 8" xfId="1468" xr:uid="{5B4AF26A-B766-4486-BD88-B8244CB29FA8}"/>
    <cellStyle name="Currency 4 9" xfId="1469" xr:uid="{362B2C53-A71C-42DA-8727-DC8DF2681C61}"/>
    <cellStyle name="Currency 5" xfId="1470" xr:uid="{D40A5FAA-3ACF-41D7-A01A-1364E74809B9}"/>
    <cellStyle name="Currency 5 2" xfId="1471" xr:uid="{89063FE1-3ACF-433A-8D15-51737F52E0BD}"/>
    <cellStyle name="Currency 5 2 2" xfId="1472" xr:uid="{A6D6B5A8-0C30-4EFD-9C79-F562B3815881}"/>
    <cellStyle name="Currency 5 2 2 2" xfId="1473" xr:uid="{DA60952F-9EB6-481B-8E5E-2D1117F32C9A}"/>
    <cellStyle name="Currency 5 2 2 2 2" xfId="1474" xr:uid="{E9458C27-FC1C-4C80-B593-83A37E81ED5E}"/>
    <cellStyle name="Currency 5 2 2 3" xfId="1475" xr:uid="{D4BDE21B-0FEB-49E5-BE67-0491E330B7D1}"/>
    <cellStyle name="Currency 5 2 3" xfId="1476" xr:uid="{A2C4BF12-748F-425D-90F8-BEA380102F5C}"/>
    <cellStyle name="Currency 5 2 3 2" xfId="1477" xr:uid="{F81415C6-0372-4BF7-8288-4A0E63212D4A}"/>
    <cellStyle name="Currency 5 2 4" xfId="1478" xr:uid="{379AD583-0B66-4A49-AF71-DFB21868CE39}"/>
    <cellStyle name="Currency 5 3" xfId="1479" xr:uid="{565E52C9-0A44-4BFA-A924-D363DA80D9F3}"/>
    <cellStyle name="Currency 5 3 2" xfId="1480" xr:uid="{CE02DEBF-820F-4BF9-993E-0FBF9D87FD70}"/>
    <cellStyle name="Currency 5 3 2 2" xfId="1481" xr:uid="{0D688556-6E0F-4FD2-BA6A-B3AB8C6A0948}"/>
    <cellStyle name="Currency 5 3 2 2 2" xfId="1482" xr:uid="{4963DBAE-CF1A-487E-A8D7-0D5AF9BEC97A}"/>
    <cellStyle name="Currency 5 3 2 3" xfId="1483" xr:uid="{7D125659-4658-4CCB-AC40-7421F9C4E3DF}"/>
    <cellStyle name="Currency 5 3 3" xfId="1484" xr:uid="{7FAFFF49-B927-4923-8191-41FA6BE21936}"/>
    <cellStyle name="Currency 5 3 3 2" xfId="1485" xr:uid="{4A398162-82EE-46CA-91CF-E53432482264}"/>
    <cellStyle name="Currency 5 3 4" xfId="1486" xr:uid="{F8D76C9C-7986-4539-A232-5492C12A38C6}"/>
    <cellStyle name="Currency 5 4" xfId="1487" xr:uid="{D054866A-CFED-4BCC-96F6-13A69B8A2600}"/>
    <cellStyle name="Currency 5 4 2" xfId="1488" xr:uid="{FE984CA9-8158-466A-822C-7B38BE54977D}"/>
    <cellStyle name="Currency 5 4 2 2" xfId="1489" xr:uid="{7C144735-F6F8-4737-89A6-ACE8E6EE6EE5}"/>
    <cellStyle name="Currency 5 4 3" xfId="1490" xr:uid="{53134E91-3FC7-479B-8840-43F60FE0CFB7}"/>
    <cellStyle name="Currency 5 5" xfId="1491" xr:uid="{06B9A48E-D593-4A6D-8E11-8D483887D94A}"/>
    <cellStyle name="Currency 5 5 2" xfId="1492" xr:uid="{B5B74AB7-9494-4C07-AE1B-557BD9DCC480}"/>
    <cellStyle name="Currency 5 6" xfId="1493" xr:uid="{D5DB6177-5D31-4B67-9C64-94B9898F9ABB}"/>
    <cellStyle name="Currency 6" xfId="1494" xr:uid="{B92AB190-2348-4812-9CDC-1BF0FCC81065}"/>
    <cellStyle name="Currency 6 2" xfId="1495" xr:uid="{4326DF9F-AB9C-42A7-A47E-054E0BB03E51}"/>
    <cellStyle name="Currency 6 2 2" xfId="1496" xr:uid="{2BE0D728-EB05-48B1-AE89-661D4DB10E96}"/>
    <cellStyle name="Currency 6 2 2 2" xfId="1497" xr:uid="{7D868C02-4F6F-4A5E-BEE9-D8402DCC2AEA}"/>
    <cellStyle name="Currency 6 2 2 2 2" xfId="1498" xr:uid="{1450FE15-A95E-47BE-BDF8-316CD054B01A}"/>
    <cellStyle name="Currency 6 2 2 3" xfId="1499" xr:uid="{CE5A4F35-B81D-4CFA-8D42-77A7AFBDF88D}"/>
    <cellStyle name="Currency 6 2 3" xfId="1500" xr:uid="{37F8ABE3-EB69-4E7D-AC60-D0DC23C7A6E1}"/>
    <cellStyle name="Currency 6 2 3 2" xfId="1501" xr:uid="{6C5589FC-14B2-4336-8A29-8C9F6CC08ABD}"/>
    <cellStyle name="Currency 6 2 4" xfId="1502" xr:uid="{B6B28CD7-7E9A-44E6-9137-191DC168C937}"/>
    <cellStyle name="Currency 6 3" xfId="1503" xr:uid="{B9FB4486-29F8-443D-A4BF-6C5A795D9D41}"/>
    <cellStyle name="Currency 6 3 2" xfId="1504" xr:uid="{4B69EE8F-A3A8-4080-BD86-56CFCB4D0C04}"/>
    <cellStyle name="Currency 6 3 2 2" xfId="1505" xr:uid="{31426FA8-8E8D-4BB2-A790-66EAEFACC2D3}"/>
    <cellStyle name="Currency 6 3 2 2 2" xfId="1506" xr:uid="{7AC1EC39-88EA-472F-A800-0B3CEC0AE3B8}"/>
    <cellStyle name="Currency 6 3 2 3" xfId="1507" xr:uid="{9E2C12A0-EDCE-4D8E-AC42-E9EE7EB9F0FC}"/>
    <cellStyle name="Currency 6 3 3" xfId="1508" xr:uid="{9A013460-81A2-492B-9937-020ECB019C71}"/>
    <cellStyle name="Currency 6 3 3 2" xfId="1509" xr:uid="{277D99D3-4CEA-4040-8185-609C6C309340}"/>
    <cellStyle name="Currency 6 3 4" xfId="1510" xr:uid="{E03135A2-654F-4A3D-991B-95DA51A2E0ED}"/>
    <cellStyle name="Currency 6 4" xfId="1511" xr:uid="{33A3C8FD-BA8F-4870-921D-27E44A99C77C}"/>
    <cellStyle name="Currency 6 4 2" xfId="1512" xr:uid="{0ED3C5A4-6433-4427-B79C-CC5CA1F38651}"/>
    <cellStyle name="Currency 6 4 2 2" xfId="1513" xr:uid="{51F154E1-5203-43F0-8171-6DE06AE7555B}"/>
    <cellStyle name="Currency 6 4 3" xfId="1514" xr:uid="{70142D0A-409F-4896-8FFF-A66BB91BF77B}"/>
    <cellStyle name="Currency 6 5" xfId="1515" xr:uid="{A4726A24-BF05-4B17-A90A-F47AABD94389}"/>
    <cellStyle name="Currency 6 5 2" xfId="1516" xr:uid="{F7DCE3BE-BE3D-4B3D-A607-22911C1517EE}"/>
    <cellStyle name="Currency 6 6" xfId="1517" xr:uid="{3148475D-D410-4314-AC68-90F5F65928CC}"/>
    <cellStyle name="Currency 7" xfId="1518" xr:uid="{5281AC15-6A44-4620-8482-8E64CFB31E97}"/>
    <cellStyle name="Currency 7 2" xfId="1519" xr:uid="{EF54C70A-FBE6-4514-8DCF-DE500B911FD2}"/>
    <cellStyle name="Currency 8" xfId="1520" xr:uid="{D6A663E0-AB2C-48C9-A6FD-BC1548E6FE8D}"/>
    <cellStyle name="Currency 8 2" xfId="1521" xr:uid="{CCF7D771-83E1-4342-BEC9-1040A884350E}"/>
    <cellStyle name="Currency 8 2 2" xfId="1522" xr:uid="{B54A1927-50FF-47C6-B8E8-2A9D3117A39F}"/>
    <cellStyle name="Currency 8 2 2 2" xfId="1523" xr:uid="{3642F1CA-853C-4516-A8E3-E2AEE8CEA695}"/>
    <cellStyle name="Currency 8 2 2 2 2" xfId="1524" xr:uid="{5D227670-FFCE-4540-88AD-06F97D3483A0}"/>
    <cellStyle name="Currency 8 2 2 3" xfId="1525" xr:uid="{F33192AD-AA3A-4589-9318-08631C191424}"/>
    <cellStyle name="Currency 8 2 3" xfId="1526" xr:uid="{487E6E03-EA2A-444B-B48A-72B68EC72070}"/>
    <cellStyle name="Currency 8 2 3 2" xfId="1527" xr:uid="{311D84EA-8E21-4AA3-B04E-3A075E9E132D}"/>
    <cellStyle name="Currency 8 2 4" xfId="1528" xr:uid="{46EB3451-AA70-48ED-B7DF-E90DDA9A1B92}"/>
    <cellStyle name="Currency 8 3" xfId="1529" xr:uid="{09B8E7FD-531B-40CF-9F2C-7CD5FE44A41C}"/>
    <cellStyle name="Currency 8 3 2" xfId="1530" xr:uid="{29488CAA-56CE-4010-844F-0A4D528AC419}"/>
    <cellStyle name="Currency 8 3 2 2" xfId="1531" xr:uid="{1D424453-9053-4821-9935-F31519461E9C}"/>
    <cellStyle name="Currency 8 3 2 2 2" xfId="1532" xr:uid="{0F6E571E-5184-483C-A539-11DFD046B694}"/>
    <cellStyle name="Currency 8 3 2 3" xfId="1533" xr:uid="{95E89BD6-6C23-486C-8F04-D58F9E3FD325}"/>
    <cellStyle name="Currency 8 3 3" xfId="1534" xr:uid="{5BF6A397-CAB0-48AE-BC58-A1E43F681009}"/>
    <cellStyle name="Currency 8 3 3 2" xfId="1535" xr:uid="{9A25B0D4-2ABC-488F-B5D9-54B2AEBFE8FE}"/>
    <cellStyle name="Currency 8 3 4" xfId="1536" xr:uid="{C7A3990A-3EBF-46AB-B070-74BD8F50D5DB}"/>
    <cellStyle name="Currency 8 4" xfId="1537" xr:uid="{6A873069-C9CC-4920-93E3-7AB0D42AA712}"/>
    <cellStyle name="Currency 8 4 2" xfId="1538" xr:uid="{92E2CFCA-4314-4956-9CAA-CF481D80317C}"/>
    <cellStyle name="Currency 8 4 2 2" xfId="1539" xr:uid="{1005DD0B-582D-4AA8-A6BB-F3043CF80941}"/>
    <cellStyle name="Currency 8 4 3" xfId="1540" xr:uid="{1DE9F17A-9160-43A7-AEFD-18F332B5C282}"/>
    <cellStyle name="Currency 8 5" xfId="1541" xr:uid="{83088A60-F45A-4827-9BF8-53BB8DDCB767}"/>
    <cellStyle name="Currency 8 5 2" xfId="1542" xr:uid="{5DD6C074-1A1D-4D90-9611-3BF796AAF1E1}"/>
    <cellStyle name="Currency 8 6" xfId="1543" xr:uid="{61DD525C-6D14-4677-961D-C965D7E477FB}"/>
    <cellStyle name="Currency 8 7" xfId="1544" xr:uid="{F496F728-E55E-4235-9605-8D3E1A324799}"/>
    <cellStyle name="Currency 9" xfId="1545" xr:uid="{225D0B87-73D4-4DCF-9874-7538363EA457}"/>
    <cellStyle name="Currency 9 2" xfId="1546" xr:uid="{C23571AD-B198-4D9F-82B4-C0EBDF146899}"/>
    <cellStyle name="Currency 9 2 2" xfId="1547" xr:uid="{EDB74425-EC2E-4859-B29C-A3445DEE83E8}"/>
    <cellStyle name="Currency 9 2 2 2" xfId="1548" xr:uid="{FB23C6A7-C6E9-498F-838E-90D0E5240A25}"/>
    <cellStyle name="Currency 9 2 2 2 2" xfId="1549" xr:uid="{0E8E715F-5008-4E53-9446-91D457686233}"/>
    <cellStyle name="Currency 9 2 2 3" xfId="1550" xr:uid="{D0C1B60B-0722-4C15-9274-14F27FD5919E}"/>
    <cellStyle name="Currency 9 2 3" xfId="1551" xr:uid="{25A61ADA-8A91-440E-8431-75B3D0E47065}"/>
    <cellStyle name="Currency 9 2 3 2" xfId="1552" xr:uid="{38590C9B-52E1-46E4-A26F-78A9B6DAF1CB}"/>
    <cellStyle name="Currency 9 2 4" xfId="1553" xr:uid="{C010D94D-9B27-4BE5-A78E-FC249560DF16}"/>
    <cellStyle name="Currency 9 3" xfId="1554" xr:uid="{34A9406E-53CD-49F5-9A5C-2009115D52DC}"/>
    <cellStyle name="Currency 9 3 2" xfId="1555" xr:uid="{BE71DD35-8357-4E72-A56D-B0AAF2AC29F4}"/>
    <cellStyle name="Currency 9 3 2 2" xfId="1556" xr:uid="{CD4A1383-3BF5-4A39-B7FD-BC03E11ED967}"/>
    <cellStyle name="Currency 9 3 2 2 2" xfId="1557" xr:uid="{3381E8F2-5049-48A5-A708-9A8B9D155C23}"/>
    <cellStyle name="Currency 9 3 2 3" xfId="1558" xr:uid="{320B670F-42C7-4F0E-AAA8-2DA31A3B3C25}"/>
    <cellStyle name="Currency 9 3 3" xfId="1559" xr:uid="{E6E2464B-1671-4FF7-AD0C-889ABC141C3D}"/>
    <cellStyle name="Currency 9 3 3 2" xfId="1560" xr:uid="{D2A50643-2D9D-4E3E-92D2-FD8D5B981F79}"/>
    <cellStyle name="Currency 9 3 4" xfId="1561" xr:uid="{3864DB4A-FAEE-4728-A6EC-33B2951F8CDE}"/>
    <cellStyle name="Currency 9 4" xfId="1562" xr:uid="{54D9CDAF-E535-48BB-A5A4-3EA6399EE859}"/>
    <cellStyle name="Currency 9 4 2" xfId="1563" xr:uid="{E2AA2F79-FBD5-44AE-B233-A835A7FEBFAD}"/>
    <cellStyle name="Currency 9 4 2 2" xfId="1564" xr:uid="{1ED3C360-DC48-484E-A454-B65904345517}"/>
    <cellStyle name="Currency 9 4 3" xfId="1565" xr:uid="{966F0608-F504-4985-9464-AB5B4D5421F7}"/>
    <cellStyle name="Currency 9 5" xfId="1566" xr:uid="{CFFF61E8-3B70-455F-ADFE-D693CBB40CD5}"/>
    <cellStyle name="Currency 9 5 2" xfId="1567" xr:uid="{9A664B14-3C0B-456F-AC47-6FF5A0513F89}"/>
    <cellStyle name="Currency 9 6" xfId="1568" xr:uid="{313CAEBB-3466-4BA1-9B86-D854F6E6B441}"/>
    <cellStyle name="Currency Per Share" xfId="1569" xr:uid="{6C0DD65B-B525-4626-B8E6-18691A196611}"/>
    <cellStyle name="Currency0" xfId="1570" xr:uid="{D56E735F-707A-49BA-AEF9-ACAE881D4CBE}"/>
    <cellStyle name="Currency2" xfId="1571" xr:uid="{411C2D4C-6684-4407-B638-E2B0754BBCC0}"/>
    <cellStyle name="CUS.Work.Area" xfId="1572" xr:uid="{520DD839-F42D-4BF1-B647-88627333ECBA}"/>
    <cellStyle name="Dash" xfId="1573" xr:uid="{0426B948-F266-4C97-8F3C-4630FCDB90CB}"/>
    <cellStyle name="Data" xfId="1574" xr:uid="{C928D241-FE5C-4385-8594-3E928BAD1C9A}"/>
    <cellStyle name="Data 2" xfId="1575" xr:uid="{D70C1427-2C39-4BBC-B5D0-9DC8251753EF}"/>
    <cellStyle name="Data 3" xfId="1576" xr:uid="{9A67EA77-31E9-4943-A3C4-72066B530B98}"/>
    <cellStyle name="Date" xfId="1577" xr:uid="{375D0A5A-75E3-4F6E-AEA8-02B7E9E060EC}"/>
    <cellStyle name="Date [mm-dd-yyyy]" xfId="1578" xr:uid="{E103F168-2626-4BBB-983E-294F3B38E188}"/>
    <cellStyle name="Date [mm-dd-yyyy] 2" xfId="1579" xr:uid="{C9675DD8-023F-44C3-AAD8-CABF6146345B}"/>
    <cellStyle name="Date [mm-d-yyyy]" xfId="1580" xr:uid="{CA3D15E2-BDFB-4F69-9D3C-2F4CB3D1CF94}"/>
    <cellStyle name="Date [mmm-yyyy]" xfId="1581" xr:uid="{C6762A42-7425-4867-B761-79C6E6B6AD6B}"/>
    <cellStyle name="Date Aligned" xfId="1582" xr:uid="{B9B34842-96E7-4D9C-B562-B06BFE3A42D0}"/>
    <cellStyle name="Date Aligned*" xfId="1583" xr:uid="{80C0090F-860F-4F5D-9A95-1D62F760A080}"/>
    <cellStyle name="Date Aligned_comp_Integrateds" xfId="1584" xr:uid="{84CE06C4-B509-4B97-89E2-CDFD52DF6BE8}"/>
    <cellStyle name="Date Short" xfId="1585" xr:uid="{5B05BFED-B437-44FD-89FF-5E8D5F11061C}"/>
    <cellStyle name="date_ Pies " xfId="1586" xr:uid="{9A73A2F7-D3F6-4FA8-8778-364BDB6A4942}"/>
    <cellStyle name="DblLineDollarAcct" xfId="1587" xr:uid="{4131DA39-31C8-4CEA-8BEB-6341DFB03771}"/>
    <cellStyle name="DblLinePercent" xfId="1588" xr:uid="{14AB0382-71EF-4528-ACFD-B06AA123D624}"/>
    <cellStyle name="Dezimal [0]_A17 - 31.03.1998" xfId="1589" xr:uid="{A995C075-7C75-4140-9803-BA87BD1EE73B}"/>
    <cellStyle name="Dezimal_A17 - 31.03.1998" xfId="1590" xr:uid="{9FA72DC3-F9AB-4A3F-887C-91A10B2C7785}"/>
    <cellStyle name="Dia" xfId="1591" xr:uid="{7049D781-1909-4DE3-AC0A-2FD18D1C41A3}"/>
    <cellStyle name="Dollar_ Pies " xfId="1592" xr:uid="{ACAA7F9D-04FB-4104-9F2C-7CDD3D4BA87F}"/>
    <cellStyle name="DollarAccounting" xfId="1593" xr:uid="{4DE53961-5DD7-44C3-8762-9E254F647031}"/>
    <cellStyle name="Dotted Line" xfId="1594" xr:uid="{D5373BF0-11CA-4537-90A5-909563EE9F9A}"/>
    <cellStyle name="Dotted Line 2" xfId="1595" xr:uid="{3F150AEC-AECA-474D-B0EB-41A15C697A6A}"/>
    <cellStyle name="Dotted Line 3" xfId="1596" xr:uid="{A420CF91-8545-4AB1-A314-79A0D0BAFDA2}"/>
    <cellStyle name="Double Accounting" xfId="1597" xr:uid="{712C1D25-616A-4DFB-BED5-1F5BBB67696A}"/>
    <cellStyle name="Duizenden" xfId="1598" xr:uid="{6FCB7F9B-9F61-4203-A62D-B892B96BC472}"/>
    <cellStyle name="Encabez1" xfId="1599" xr:uid="{5764B3E1-B465-4E93-8245-10A73A922453}"/>
    <cellStyle name="Encabez2" xfId="1600" xr:uid="{BF989E15-F961-4AAB-9CCF-AB31110697E6}"/>
    <cellStyle name="Enter Currency (0)" xfId="1601" xr:uid="{464D289F-F286-4E60-96A4-7A4FA2DE3DD6}"/>
    <cellStyle name="Enter Currency (2)" xfId="1602" xr:uid="{6949FB8E-5DAB-420F-B21F-0F2E69ADBDF4}"/>
    <cellStyle name="Enter Units (0)" xfId="1603" xr:uid="{B014B7B8-C9DD-4702-8B04-23F8F492D5E5}"/>
    <cellStyle name="Enter Units (1)" xfId="1604" xr:uid="{4911965D-11C4-416F-B5D2-EEE29C1AB49B}"/>
    <cellStyle name="Enter Units (2)" xfId="1605" xr:uid="{AB004672-EF04-4098-BEB4-F174B04B4E39}"/>
    <cellStyle name="Euro" xfId="1606" xr:uid="{5CA83CF2-65D0-41CB-8534-674ACC70C982}"/>
    <cellStyle name="Explanatory Text" xfId="17" builtinId="53" customBuiltin="1"/>
    <cellStyle name="Explanatory Text 2" xfId="1607" xr:uid="{0688C108-44C8-425F-A2FD-2576591B0294}"/>
    <cellStyle name="Explanatory Text 2 2" xfId="1608" xr:uid="{6F58289D-26BD-4427-B075-D4890FAF2707}"/>
    <cellStyle name="Explanatory Text 2 3" xfId="1609" xr:uid="{7D8AFBF9-2A5F-40FB-B091-8D1D5F2FC3F7}"/>
    <cellStyle name="Explanatory Text 2 4" xfId="1610" xr:uid="{EE9A8266-ED9D-42B8-9DB0-AFB84BA4F36D}"/>
    <cellStyle name="Explanatory Text 2 5" xfId="1611" xr:uid="{F391E9D2-E91E-48CD-8F7C-AC2D2E690285}"/>
    <cellStyle name="Explanatory Text 2 6" xfId="1612" xr:uid="{03C57023-9CB6-44B9-86EC-1591CE40DE95}"/>
    <cellStyle name="Explanatory Text 2 7" xfId="1613" xr:uid="{49664F01-4F79-406C-A072-61B22EBBC523}"/>
    <cellStyle name="Explanatory Text 2 8" xfId="1614" xr:uid="{79D34782-5E9B-48A1-B3DA-8479E9EE71B1}"/>
    <cellStyle name="Explanatory Text 2 9" xfId="1615" xr:uid="{B7EAD0B9-0B2F-4913-A176-F1DB71698918}"/>
    <cellStyle name="fact" xfId="1616" xr:uid="{250F1FBB-D38D-4221-A029-A569EEBAF289}"/>
    <cellStyle name="FieldName" xfId="1617" xr:uid="{822FF55F-2E3F-42A4-8CF2-EB540E3CA40F}"/>
    <cellStyle name="FieldName 2" xfId="1618" xr:uid="{275E771B-24F0-43CE-A485-1E324AE2FDD6}"/>
    <cellStyle name="FieldName 3" xfId="1619" xr:uid="{6A7AE853-FB49-4814-8356-D82CCB4DD03D}"/>
    <cellStyle name="Fijo" xfId="1620" xr:uid="{A6295871-ECB5-4762-8E68-64B82D1008E5}"/>
    <cellStyle name="Financiero" xfId="1621" xr:uid="{2CEFEB77-98A3-4E6C-8708-2C770292D34A}"/>
    <cellStyle name="Fixed" xfId="1622" xr:uid="{B17EE83E-156C-4F07-A754-551A566EF241}"/>
    <cellStyle name="Footnote" xfId="1623" xr:uid="{D1A08C3E-A71C-4F6B-96EB-8A304B1C5CBC}"/>
    <cellStyle name="Good" xfId="7" builtinId="26" customBuiltin="1"/>
    <cellStyle name="Good 2" xfId="1624" xr:uid="{62651629-74BE-427D-865D-8C3E3F113725}"/>
    <cellStyle name="Good 2 2" xfId="1625" xr:uid="{23FDFE7E-A127-4BFD-948F-D6D9C8B8984F}"/>
    <cellStyle name="Good 2 3" xfId="1626" xr:uid="{2032E95A-77A4-4967-92CB-94526BCF2ADE}"/>
    <cellStyle name="Good 2 4" xfId="1627" xr:uid="{2C28F9F2-62FA-4DB6-B0D0-FE3A23F35F6D}"/>
    <cellStyle name="Good 2 5" xfId="1628" xr:uid="{A2E90AE0-C855-4799-8565-6403EB0E7CB3}"/>
    <cellStyle name="Good 2 6" xfId="1629" xr:uid="{2A22D19D-7769-4B74-85AF-5D5CC7227D44}"/>
    <cellStyle name="Good 2 7" xfId="1630" xr:uid="{678D3DA8-24B5-4141-82B6-95297F5AF30B}"/>
    <cellStyle name="Good 2 8" xfId="1631" xr:uid="{DA60D7B9-3CB2-4BD2-B724-E8AF2B65622A}"/>
    <cellStyle name="Good 2 9" xfId="1632" xr:uid="{784969F1-03ED-4B6D-A825-429E8815022B}"/>
    <cellStyle name="Grey" xfId="1633" xr:uid="{F36EF8E1-59BC-41B7-B9F4-7A1DFADFCFE8}"/>
    <cellStyle name="GWN Table Body" xfId="1634" xr:uid="{5101FE87-6527-42C7-94E4-D283E2DF886D}"/>
    <cellStyle name="GWN Table Header" xfId="1635" xr:uid="{C012A4F4-BF9E-4F7A-ABB3-871268FB8792}"/>
    <cellStyle name="GWN Table Left Header" xfId="1636" xr:uid="{D421FEE2-F1D4-4C0A-BABD-20E9E0C51227}"/>
    <cellStyle name="GWN Table Note" xfId="1637" xr:uid="{9DE7AC64-FB5A-4EF6-90BA-64DCECE379B8}"/>
    <cellStyle name="GWN Table Title" xfId="1638" xr:uid="{5938B836-9F8F-4CE6-8500-EA207A81604D}"/>
    <cellStyle name="hard no" xfId="1639" xr:uid="{D39F4EA1-3755-4CE4-B0DF-999B38A00707}"/>
    <cellStyle name="Hard Percent" xfId="1640" xr:uid="{A8F4DFCF-1D6B-41C6-B892-29978FCB3028}"/>
    <cellStyle name="hardno" xfId="1641" xr:uid="{F67503BC-EB46-4FCF-993E-46B9609CAC32}"/>
    <cellStyle name="Header" xfId="1642" xr:uid="{BA58C080-E49A-4738-98E8-BA3F21865C09}"/>
    <cellStyle name="Header1" xfId="1643" xr:uid="{0B98BBB1-665B-4FBB-A1D2-E23EB884B22B}"/>
    <cellStyle name="Header2" xfId="1644" xr:uid="{81E1C0FD-D364-4C76-B0BB-90103CBEE98D}"/>
    <cellStyle name="Header2 2" xfId="1645" xr:uid="{3188D6AC-A7DA-4229-98CD-BC5AB918CCF0}"/>
    <cellStyle name="Heading" xfId="1646" xr:uid="{51D41BFD-5985-4313-80D8-8DAD97A57A30}"/>
    <cellStyle name="Heading 1" xfId="3" builtinId="16" customBuiltin="1"/>
    <cellStyle name="Heading 1 2" xfId="1647" xr:uid="{B03591D3-412E-42EC-93B0-4648CEB26755}"/>
    <cellStyle name="Heading 1 2 2" xfId="1648" xr:uid="{0EC91579-79A3-48FB-B5D5-076A54815FFD}"/>
    <cellStyle name="Heading 1 2 3" xfId="1649" xr:uid="{22B4EE91-2D51-4C50-BD09-9A2BE0EBA1F2}"/>
    <cellStyle name="Heading 1 2 4" xfId="1650" xr:uid="{5817B87E-D644-422C-8770-25B4C2CEA858}"/>
    <cellStyle name="Heading 1 2 5" xfId="1651" xr:uid="{575897C6-0D3E-499B-9607-70A7FB01B5E1}"/>
    <cellStyle name="Heading 1 2 6" xfId="1652" xr:uid="{D017DC5F-2B09-428A-BC25-60EF7AE01587}"/>
    <cellStyle name="Heading 1 3" xfId="1653" xr:uid="{10367F7C-A21C-4674-A699-233EF5E8C5DA}"/>
    <cellStyle name="Heading 2" xfId="4" builtinId="17" customBuiltin="1"/>
    <cellStyle name="Heading 2 2" xfId="1654" xr:uid="{A31FF9A1-9182-468A-85B4-F89E2D73F2CC}"/>
    <cellStyle name="Heading 2 2 2" xfId="1655" xr:uid="{558CBD16-5ECA-4B3F-9E7B-0F09D975F661}"/>
    <cellStyle name="Heading 2 2 3" xfId="1656" xr:uid="{073F93DB-EFDE-4C23-A0C5-284432E9CE00}"/>
    <cellStyle name="Heading 2 2 4" xfId="1657" xr:uid="{79E9C08E-D845-4F6E-8F75-3AF61FED6492}"/>
    <cellStyle name="Heading 2 2 5" xfId="1658" xr:uid="{7779CE45-2A2E-45E8-A6B3-4F9D8E89C29F}"/>
    <cellStyle name="Heading 2 2 6" xfId="1659" xr:uid="{630C6AB2-0535-4484-902F-34B9076046ED}"/>
    <cellStyle name="Heading 2 3" xfId="1660" xr:uid="{2E89D8D0-7EEF-43D3-9FC5-1A7B53ABD098}"/>
    <cellStyle name="Heading 3" xfId="5" builtinId="18" customBuiltin="1"/>
    <cellStyle name="Heading 3 2" xfId="1661" xr:uid="{A225B529-AE1F-4190-8AEC-4576B78B55C2}"/>
    <cellStyle name="Heading 3 2 2" xfId="1662" xr:uid="{C343B1B6-6D73-4C86-8F38-8954A88E1E57}"/>
    <cellStyle name="Heading 3 2 3" xfId="1663" xr:uid="{9D5C6B7F-0D03-4F7D-890A-83CD6C5D509A}"/>
    <cellStyle name="Heading 3 2 4" xfId="1664" xr:uid="{8BCAFF5E-8619-4B9D-8435-6488BF947A38}"/>
    <cellStyle name="Heading 3 2 5" xfId="1665" xr:uid="{A4898379-5F03-485A-A4BA-E2041BD81DAC}"/>
    <cellStyle name="Heading 3 2 6" xfId="1666" xr:uid="{66B661AD-42FF-490E-88B4-AF929E37D4AC}"/>
    <cellStyle name="Heading 3 2 7" xfId="1667" xr:uid="{33D9FC4E-4E5F-40DB-BB01-61C3A9156B32}"/>
    <cellStyle name="Heading 3 3" xfId="1668" xr:uid="{CC48E5AA-0C46-44E0-BCEB-F890E5A918A9}"/>
    <cellStyle name="Heading 4" xfId="6" builtinId="19" customBuiltin="1"/>
    <cellStyle name="Heading 4 2" xfId="1669" xr:uid="{74B851F8-0CD2-402D-A267-A33B22E0191E}"/>
    <cellStyle name="Heading 4 2 2" xfId="1670" xr:uid="{2AEEBEFD-4BD1-4CB0-9869-EA8F06815CA6}"/>
    <cellStyle name="Heading2" xfId="1671" xr:uid="{48209CF7-FAE7-4C6E-8982-B4179FA2F5B9}"/>
    <cellStyle name="Heading3" xfId="1672" xr:uid="{1272857F-2B97-4633-9956-70826B12B413}"/>
    <cellStyle name="HeadingColumn" xfId="1673" xr:uid="{48B507E3-56C1-4C08-8CC8-73C4D283B918}"/>
    <cellStyle name="HeadingS" xfId="1674" xr:uid="{000B5C01-E68B-4FA8-85FA-553917A89BA8}"/>
    <cellStyle name="HeadingYear" xfId="1675" xr:uid="{31F9B131-C56F-4B01-B42D-DFDAB4D46F17}"/>
    <cellStyle name="HeadlineStyle" xfId="1676" xr:uid="{B64291AF-D811-453A-AF6D-2C87A6822E13}"/>
    <cellStyle name="HeadlineStyleJustified" xfId="1677" xr:uid="{27C0FABB-3355-40BF-8436-27EAD00B6BCB}"/>
    <cellStyle name="Hed Side_Sheet1" xfId="1678" xr:uid="{7B3F1FE4-06DB-497C-B667-3EB116343CA9}"/>
    <cellStyle name="Hed Top" xfId="1679" xr:uid="{A5508EAA-8FD2-4502-A98B-4B29DAAE2036}"/>
    <cellStyle name="Hyperlink 2" xfId="1680" xr:uid="{ACB817D8-2FD4-4B01-B01C-ECC24910BB6D}"/>
    <cellStyle name="Hyperlink 2 10" xfId="1681" xr:uid="{E60B6D4A-7F6E-47ED-B8CD-060FAA1D5DAA}"/>
    <cellStyle name="Hyperlink 2 11" xfId="1682" xr:uid="{66E62898-9276-4CFE-8623-493779F4347D}"/>
    <cellStyle name="Hyperlink 2 12" xfId="1683" xr:uid="{88E0E0CE-07E6-4C24-8A09-8BDFA5C08D66}"/>
    <cellStyle name="Hyperlink 2 13" xfId="1684" xr:uid="{0834DAA1-B02A-4CF7-9CB1-36D7CDC85AC8}"/>
    <cellStyle name="Hyperlink 2 14" xfId="1685" xr:uid="{893531EE-6E2D-495B-89F6-E20966AFFC19}"/>
    <cellStyle name="Hyperlink 2 2" xfId="1686" xr:uid="{A2838858-E5D0-4466-91B4-B0963B8E2A07}"/>
    <cellStyle name="Hyperlink 2 2 2" xfId="1687" xr:uid="{EEF56CF1-F965-4401-913E-0005143F8977}"/>
    <cellStyle name="Hyperlink 2 3" xfId="1688" xr:uid="{4269D5B1-D48B-4074-B82D-12B2759F3176}"/>
    <cellStyle name="Hyperlink 2 3 2" xfId="1689" xr:uid="{BE50B0D6-D0C2-47BB-9ACD-B7C45985A79F}"/>
    <cellStyle name="Hyperlink 2 4" xfId="1690" xr:uid="{9E99D85C-4891-4F23-980B-4B3D914B8D8F}"/>
    <cellStyle name="Hyperlink 2 5" xfId="1691" xr:uid="{6B98808E-5367-4ED6-934A-A7B173085E23}"/>
    <cellStyle name="Hyperlink 2 6" xfId="1692" xr:uid="{ACBA77F4-EB46-412D-9D26-BEFE1741EE22}"/>
    <cellStyle name="Hyperlink 2 7" xfId="1693" xr:uid="{2C9F61E1-49EC-4CF7-AEE5-CE7C4368FAE5}"/>
    <cellStyle name="Hyperlink 2 8" xfId="1694" xr:uid="{842ADAA1-3FDB-499F-8A64-772CB0F19437}"/>
    <cellStyle name="Hyperlink 2 9" xfId="1695" xr:uid="{0683D856-42B8-4546-8AC1-7F0AAC599C9F}"/>
    <cellStyle name="Hyperlink 3" xfId="1696" xr:uid="{E51352AB-CD19-4581-8777-D22BFDDE2A51}"/>
    <cellStyle name="Hyperlink 3 10" xfId="1697" xr:uid="{0E49D282-25CB-41C5-BCA0-25E287B5BC0E}"/>
    <cellStyle name="Hyperlink 3 11" xfId="1698" xr:uid="{6EB75DD1-1D98-4238-83C5-8A9C09F462E7}"/>
    <cellStyle name="Hyperlink 3 12" xfId="1699" xr:uid="{1F635B1A-C471-4BC4-BB3B-3487D0E9888B}"/>
    <cellStyle name="Hyperlink 3 2" xfId="1700" xr:uid="{1068A3BC-26AF-4B31-AED1-7BC7A9A19AA9}"/>
    <cellStyle name="Hyperlink 3 3" xfId="1701" xr:uid="{3A73F180-DA07-4949-9E86-FED99459463F}"/>
    <cellStyle name="Hyperlink 3 4" xfId="1702" xr:uid="{77355A64-350E-486D-B08E-CEED4EA760A3}"/>
    <cellStyle name="Hyperlink 3 5" xfId="1703" xr:uid="{85FAAE20-C34A-4AFE-BF03-422632C37C3F}"/>
    <cellStyle name="Hyperlink 3 6" xfId="1704" xr:uid="{4C157BAC-C388-485C-9D03-9B93673F1BBF}"/>
    <cellStyle name="Hyperlink 3 7" xfId="1705" xr:uid="{370EE018-75FF-41F0-9750-456D5F103A74}"/>
    <cellStyle name="Hyperlink 3 8" xfId="1706" xr:uid="{5A288ED0-F994-427D-9B2F-F76AFED31A2C}"/>
    <cellStyle name="Hyperlink 3 9" xfId="1707" xr:uid="{70EFD3D7-A73C-404D-A6E4-3420203B803C}"/>
    <cellStyle name="Hyperlink 4" xfId="1708" xr:uid="{CEC88D81-F485-4312-9C1F-712E8993F734}"/>
    <cellStyle name="Hyperlink 5" xfId="1709" xr:uid="{D0BAB6AF-ADF9-451C-A467-550BBB0040A4}"/>
    <cellStyle name="InLink_Acquis_CapitalCost " xfId="1710" xr:uid="{3AE7D239-FE9A-46CC-8141-34A63876B755}"/>
    <cellStyle name="Input" xfId="10" builtinId="20" customBuiltin="1"/>
    <cellStyle name="Input (1dp#)_ Pies " xfId="1711" xr:uid="{68280D59-92BD-488B-9AA9-AAF8839E6C4E}"/>
    <cellStyle name="Input [yellow]" xfId="1712" xr:uid="{AC1C3F31-2FDD-4962-BFB6-A4C7D2C66875}"/>
    <cellStyle name="Input 2" xfId="1713" xr:uid="{CD002C3A-03B0-49E7-AC35-F47E1BB4826D}"/>
    <cellStyle name="Input 2 10" xfId="1714" xr:uid="{DB7B20C1-C92F-4A46-A7FA-62775D067971}"/>
    <cellStyle name="Input 2 2" xfId="1715" xr:uid="{8BC241FC-82EC-45D2-B714-980235021091}"/>
    <cellStyle name="Input 2 2 2" xfId="1716" xr:uid="{A3714A83-B92E-4D01-9616-B48EDB0EDFCB}"/>
    <cellStyle name="Input 2 2 2 2" xfId="1717" xr:uid="{797719AE-9EA9-427E-8402-A4F0352D3D0C}"/>
    <cellStyle name="Input 2 2 2 3" xfId="1718" xr:uid="{410BA765-5643-4CA1-80DA-4CA12913A25D}"/>
    <cellStyle name="Input 2 2 3" xfId="1719" xr:uid="{63F0B6D0-82F9-4F6C-B01C-CCF3F0A8BF44}"/>
    <cellStyle name="Input 2 2 4" xfId="1720" xr:uid="{73626687-0091-4C09-808B-CE0C07A08DEA}"/>
    <cellStyle name="Input 2 2 5" xfId="1721" xr:uid="{7B3B1730-A1E7-4B44-8DB2-0A4C430FA074}"/>
    <cellStyle name="Input 2 3" xfId="1722" xr:uid="{28B84E33-A471-4AF1-B5B8-82C77A62F1B2}"/>
    <cellStyle name="Input 2 3 2" xfId="1723" xr:uid="{6E1AA4E1-39AA-42BF-B071-5244CE8AEC6C}"/>
    <cellStyle name="Input 2 3 3" xfId="1724" xr:uid="{3DD34B69-8C98-424A-8D85-9BEB127B024F}"/>
    <cellStyle name="Input 2 4" xfId="1725" xr:uid="{43B163FD-BED3-421D-A074-BC97FC288A2F}"/>
    <cellStyle name="Input 2 4 2" xfId="1726" xr:uid="{D492F8A2-E188-4750-992A-6CB272920FBF}"/>
    <cellStyle name="Input 2 4 3" xfId="1727" xr:uid="{442E8A02-6BA6-4B21-9FAC-8432E996F91B}"/>
    <cellStyle name="Input 2 5" xfId="1728" xr:uid="{61BB5DFC-AD6D-4181-8125-D8B3C5345410}"/>
    <cellStyle name="Input 2 5 2" xfId="1729" xr:uid="{4E2D3311-ABE1-4F7A-80FC-8B91E97E0B1D}"/>
    <cellStyle name="Input 2 5 3" xfId="1730" xr:uid="{864ED8FB-E1FB-4993-9AB4-F97C09E29231}"/>
    <cellStyle name="Input 2 6" xfId="1731" xr:uid="{C0CE1B46-D03B-4206-B60F-235E8FB5B5B2}"/>
    <cellStyle name="Input 2 6 2" xfId="1732" xr:uid="{F08F2815-FF72-42C0-B7D1-E45B14334C40}"/>
    <cellStyle name="Input 2 6 3" xfId="1733" xr:uid="{90AF3992-3710-4245-95F8-755FB5356552}"/>
    <cellStyle name="Input 2 7" xfId="1734" xr:uid="{D2F7A47A-0EF6-4308-AB70-1D75E05C7C2D}"/>
    <cellStyle name="Input 2 7 2" xfId="1735" xr:uid="{42EF4820-2400-4821-91A2-474170BC4321}"/>
    <cellStyle name="Input 2 7 3" xfId="1736" xr:uid="{29FF9DBA-ECFB-4C47-8269-BBB8C3054FCE}"/>
    <cellStyle name="Input 2 8" xfId="1737" xr:uid="{066597E9-3C31-43DD-A0C8-49F5583014B1}"/>
    <cellStyle name="Input 2 9" xfId="1738" xr:uid="{BF514659-A19B-4135-B3CE-4FB53FF62934}"/>
    <cellStyle name="Input 2 9 2" xfId="1739" xr:uid="{D5B98141-4E75-4017-9E94-B417F5E455D7}"/>
    <cellStyle name="Input 3" xfId="1740" xr:uid="{BF465605-CFFA-4E88-8332-A86273BD5B96}"/>
    <cellStyle name="InputBlueFont" xfId="1741" xr:uid="{651BD7FC-EF7B-409C-AC00-2E54C8727B2F}"/>
    <cellStyle name="InputGen" xfId="1742" xr:uid="{65C79EE0-5A11-40AE-91EE-494A2A70C97F}"/>
    <cellStyle name="InputKeepColour" xfId="1743" xr:uid="{A66F6C76-2CE3-46E0-AE85-0ABA325CC122}"/>
    <cellStyle name="InputKeepPale" xfId="1744" xr:uid="{6EE9AEB4-4FCF-4CB4-8461-230442985213}"/>
    <cellStyle name="InputVariColour" xfId="1745" xr:uid="{13999446-A710-476F-BBA4-8CE872724A70}"/>
    <cellStyle name="Integer" xfId="1746" xr:uid="{B9558867-BCB8-4B76-9D1C-67FECACE5A1C}"/>
    <cellStyle name="Invisible" xfId="1747" xr:uid="{D22886BD-3AE4-4CDB-B44F-5BF7C38DC658}"/>
    <cellStyle name="Item" xfId="1748" xr:uid="{027B51CD-FD23-4ABA-B78D-491E200D3B01}"/>
    <cellStyle name="Items_Obligatory" xfId="1749" xr:uid="{45F5BE91-A681-48C0-858D-32A4F96AC668}"/>
    <cellStyle name="ItemTypeClass" xfId="1750" xr:uid="{C5EC34F2-9FB0-4F77-85A6-47FECFF6CE22}"/>
    <cellStyle name="ItemTypeClass 2" xfId="1751" xr:uid="{2744F42F-9989-4BD7-9A39-EA037B972110}"/>
    <cellStyle name="ItemTypeClass 3" xfId="1752" xr:uid="{285C6EC6-F2FE-449D-8198-72B962D6E688}"/>
    <cellStyle name="KP_Normal" xfId="1753" xr:uid="{06CE2C36-8095-47D4-A1A3-04A739CF70F3}"/>
    <cellStyle name="Lien hypertexte visité_index" xfId="1754" xr:uid="{54B29074-84BF-45F4-942E-B8B297C60313}"/>
    <cellStyle name="Lien hypertexte_index" xfId="1755" xr:uid="{A96B2619-6981-4983-BCF5-68285B97727C}"/>
    <cellStyle name="ligne_detail" xfId="1756" xr:uid="{B58AA178-B8E9-4DF1-B901-268A627F625B}"/>
    <cellStyle name="Line" xfId="1757" xr:uid="{EF90B78F-3306-4911-9A39-1371AD804C94}"/>
    <cellStyle name="Link Currency (0)" xfId="1758" xr:uid="{1C72A331-C5B1-4D78-8B19-B5EED9774933}"/>
    <cellStyle name="Link Currency (2)" xfId="1759" xr:uid="{3CE6228D-51AC-4132-8A6B-68261C4D346D}"/>
    <cellStyle name="Link Units (0)" xfId="1760" xr:uid="{68CFC5ED-12BB-47D3-B304-2C7828852024}"/>
    <cellStyle name="Link Units (1)" xfId="1761" xr:uid="{98B7A97E-3A0C-43B5-89DC-0562228D43D9}"/>
    <cellStyle name="Link Units (2)" xfId="1762" xr:uid="{200C6872-50FB-4ECB-9F36-8C3E40FDA839}"/>
    <cellStyle name="Linked Cell" xfId="13" builtinId="24" customBuiltin="1"/>
    <cellStyle name="Linked Cell 2" xfId="1763" xr:uid="{F1355D6E-2A7A-4A8F-9CA6-387A6BBFCFEC}"/>
    <cellStyle name="Linked Cell 2 2" xfId="1764" xr:uid="{21D7EBF5-ECDD-4EB6-9D9D-EC45F4ED7E1B}"/>
    <cellStyle name="Linked Cell 2 3" xfId="1765" xr:uid="{2495F8BC-C3BF-4C37-8D32-189482651C8A}"/>
    <cellStyle name="Linked Cell 2 4" xfId="1766" xr:uid="{740B1B28-AEAB-4812-9CB3-D8E5CEB70D65}"/>
    <cellStyle name="Linked Cell 2 5" xfId="1767" xr:uid="{281AFC9F-36B9-4622-9ED7-A9770EA146A5}"/>
    <cellStyle name="Linked Cell 2 6" xfId="1768" xr:uid="{E8B652D5-8263-4C2F-BD40-63FEE8C991B4}"/>
    <cellStyle name="Linked Cell 2 7" xfId="1769" xr:uid="{4569074E-C2AE-4F9A-A746-AE5C81049943}"/>
    <cellStyle name="Linked Cell 2 8" xfId="1770" xr:uid="{2E3A337F-E3F6-4185-B5F0-BCEF911C765B}"/>
    <cellStyle name="Linked Cell 2 9" xfId="1771" xr:uid="{429B25ED-EA31-48E4-9741-8E37CC545E4D}"/>
    <cellStyle name="m/d/yy" xfId="1772" xr:uid="{0833E259-2854-4647-9A19-E9094D237EFA}"/>
    <cellStyle name="m1" xfId="1773" xr:uid="{FB4971FE-27D6-424F-B142-59B4C7D5C12F}"/>
    <cellStyle name="Major item" xfId="1774" xr:uid="{2E20BAD5-E153-4D5C-8446-7C45454EF844}"/>
    <cellStyle name="Margin" xfId="1775" xr:uid="{696C7961-1920-4F37-B524-59BCF165838E}"/>
    <cellStyle name="Migliaia (0)_Sheet1" xfId="1776" xr:uid="{47181035-3020-4ACF-8BE5-E17A8F4B031A}"/>
    <cellStyle name="Migliaia_piv_polio" xfId="1777" xr:uid="{39F73424-2071-4C58-BFD7-666E2F50B394}"/>
    <cellStyle name="Millares [0]_Asset Mgmt " xfId="1778" xr:uid="{29910F37-2C3E-41FB-A2FA-226DB4473A2B}"/>
    <cellStyle name="Millares_2AV_M_M " xfId="1779" xr:uid="{6E86DEC4-F1BD-4B05-B5E2-811791219F54}"/>
    <cellStyle name="Milliers [0]_CANADA1" xfId="1780" xr:uid="{90DA1925-2DF0-4020-88DE-134EC1A9158B}"/>
    <cellStyle name="Milliers 2" xfId="1781" xr:uid="{48D86584-4FC7-4F15-A2DF-B2A58EC125C5}"/>
    <cellStyle name="Milliers_CANADA1" xfId="1782" xr:uid="{F9D2443C-75F0-4C25-BB73-59E32740BB3F}"/>
    <cellStyle name="mm/dd/yy" xfId="1783" xr:uid="{0E2755FE-832A-4E6B-9D7B-E3B7BAAB0C9E}"/>
    <cellStyle name="mod1" xfId="1784" xr:uid="{63698C14-6F86-45C5-AAB1-8B56718B74EC}"/>
    <cellStyle name="modelo1" xfId="1785" xr:uid="{ACC96608-F768-4B22-8E9A-680D92F8AB95}"/>
    <cellStyle name="Moneda [0]_2AV_M_M " xfId="1786" xr:uid="{9F12241D-B076-4AAF-8E74-8773ED21C74E}"/>
    <cellStyle name="Moneda_2AV_M_M " xfId="1787" xr:uid="{83BF36CA-CFB7-4596-BF30-7F32EB968601}"/>
    <cellStyle name="Monétaire [0]_CANADA1" xfId="1788" xr:uid="{F733ACBB-6A21-466C-8E35-F8A3857D3E43}"/>
    <cellStyle name="Monétaire 2" xfId="1789" xr:uid="{F3697DB3-F4F5-41F8-8A0C-F5A0CDFD4E6F}"/>
    <cellStyle name="Monétaire_CANADA1" xfId="1790" xr:uid="{18021FB1-796E-4DA5-8A65-A32C469E9223}"/>
    <cellStyle name="Monetario" xfId="1791" xr:uid="{A8476F60-02FC-45DC-B538-CF5511E7F706}"/>
    <cellStyle name="MonthYears" xfId="1792" xr:uid="{9246F5E1-B2E1-4474-A230-B9B7730622F7}"/>
    <cellStyle name="Multiple" xfId="1793" xr:uid="{537A104A-6828-466B-AA1B-705F64BA4B2B}"/>
    <cellStyle name="Multiple (no x)" xfId="1794" xr:uid="{C5011E62-DED9-46D5-AF2A-66085B6422BF}"/>
    <cellStyle name="Multiple (x)" xfId="1795" xr:uid="{F2734016-5543-4ADE-9463-27EA86319735}"/>
    <cellStyle name="Multiple [0]" xfId="1796" xr:uid="{ADABD962-87CF-47F3-BDC6-334E66CA5151}"/>
    <cellStyle name="Multiple [1]" xfId="1797" xr:uid="{C49BCD75-208B-4A24-98E7-C1B97A0E1C44}"/>
    <cellStyle name="Multiple [2]" xfId="1798" xr:uid="{B4ADB950-B111-46BA-9D75-F3BEAF1B4F91}"/>
    <cellStyle name="Multiple [3]" xfId="1799" xr:uid="{54B0A179-55A7-4884-94A0-0A0ABA8B933A}"/>
    <cellStyle name="Multiple_1030171N" xfId="1800" xr:uid="{5E1251F5-4ECA-45AE-82DE-41927C9DEC50}"/>
    <cellStyle name="neg0.0_CapitalCost " xfId="1801" xr:uid="{28DEE075-9365-4578-B0BB-F55089EFCF91}"/>
    <cellStyle name="Neutral" xfId="9" builtinId="28" customBuiltin="1"/>
    <cellStyle name="Neutral 2" xfId="1802" xr:uid="{A7859C76-29DC-4443-93D5-083A2060E3F1}"/>
    <cellStyle name="Neutral 2 2" xfId="1803" xr:uid="{4A447BE8-ECAB-4EB6-A0DA-B55A46CC0479}"/>
    <cellStyle name="Neutral 2 3" xfId="1804" xr:uid="{DC88E7B4-6816-427B-8806-734C732BA661}"/>
    <cellStyle name="Neutral 2 4" xfId="1805" xr:uid="{BF34F8FF-11DC-4C2B-8A5F-4E33DF95A4A5}"/>
    <cellStyle name="Neutral 2 5" xfId="1806" xr:uid="{03BC2466-D1CE-4388-BB51-C36B9763180D}"/>
    <cellStyle name="Neutral 2 6" xfId="1807" xr:uid="{7F65FF45-E21F-4A1D-A7C9-63B50C286F91}"/>
    <cellStyle name="Neutral 2 7" xfId="1808" xr:uid="{DFEA0FAE-1566-41B1-8AEB-A269530CFDBC}"/>
    <cellStyle name="Neutral 2 8" xfId="1809" xr:uid="{6AD3C6ED-AA53-47DC-A5B0-76075C528103}"/>
    <cellStyle name="Neutral 2 9" xfId="1810" xr:uid="{5801A2D3-7BF0-49C0-A916-45EEF522DEA2}"/>
    <cellStyle name="Neutral 3" xfId="4638" xr:uid="{5E31FCA0-6839-487E-BCA3-ECF79AF86025}"/>
    <cellStyle name="New" xfId="1811" xr:uid="{1AFE8192-5FC1-43EF-8B7F-63FB53A49151}"/>
    <cellStyle name="Nil" xfId="1812" xr:uid="{64E1F4E5-1D4A-41C3-AB48-3436C44B1875}"/>
    <cellStyle name="no dec" xfId="1813" xr:uid="{1D2F8379-A096-4635-8FB2-0FB0B706EAA9}"/>
    <cellStyle name="No-definido" xfId="1814" xr:uid="{6765A23D-FB23-4510-B512-8790F709C52C}"/>
    <cellStyle name="Non_Input_Cell_Figures" xfId="1815" xr:uid="{C803604B-A2BE-4CF1-A40D-F1A8A497E747}"/>
    <cellStyle name="NonPrintingArea" xfId="1816" xr:uid="{EB09311A-0413-48A0-8553-0F0D3C922824}"/>
    <cellStyle name="NORAYAS" xfId="1817" xr:uid="{9CB2538D-DDB7-4F9C-B277-2FBFEC649C3F}"/>
    <cellStyle name="Normal" xfId="0" builtinId="0"/>
    <cellStyle name="Normal--" xfId="1818" xr:uid="{EE05BAFE-EFAB-4A17-8F13-E1D4E06681A9}"/>
    <cellStyle name="Normal - Style1" xfId="1819" xr:uid="{ABE5101A-AA88-4C71-A19D-2738CF2EEE6A}"/>
    <cellStyle name="Normal [0]" xfId="1820" xr:uid="{260DD997-CF10-44A2-B1ED-0737FC0DBAE2}"/>
    <cellStyle name="Normal [1]" xfId="1821" xr:uid="{F9BBB49B-B25A-459E-809D-D323B0216529}"/>
    <cellStyle name="Normal [3]" xfId="1822" xr:uid="{036C535F-BA63-453B-A77C-6944F1CB14D1}"/>
    <cellStyle name="Normal [3] 2" xfId="1823" xr:uid="{E4B95778-5242-4CE2-85A2-7AECD13D1C42}"/>
    <cellStyle name="Normal [3] 3" xfId="1824" xr:uid="{01D85EA3-D7B0-43AC-A815-7C7FCF3B3A82}"/>
    <cellStyle name="Normal 10" xfId="1825" xr:uid="{50230479-A86D-42D8-B4E0-09B220F39122}"/>
    <cellStyle name="Normal 10 2" xfId="1826" xr:uid="{27A7E04B-C752-4BC2-B92E-A0A314C84677}"/>
    <cellStyle name="Normal 10 3" xfId="1827" xr:uid="{95C09925-7C1E-4812-B181-E4E9F8BBA55C}"/>
    <cellStyle name="Normal 10 4" xfId="1828" xr:uid="{7EFE9FE3-6408-4A99-A146-E24B1D41A7C5}"/>
    <cellStyle name="Normal 10 5" xfId="1829" xr:uid="{663A9779-9B24-4FD8-AB32-B84FBC0352F9}"/>
    <cellStyle name="Normal 10 6" xfId="1830" xr:uid="{4661512C-97D0-4887-B5A9-A6ABB6254902}"/>
    <cellStyle name="Normal 10 7" xfId="1831" xr:uid="{9F545077-6DF8-49C8-9B1F-3D2F966B1A75}"/>
    <cellStyle name="Normal 11" xfId="1832" xr:uid="{2EA98530-0C94-4FCC-9EFB-A6208262BE11}"/>
    <cellStyle name="Normal 11 2" xfId="1833" xr:uid="{5190979A-6160-44F2-81FD-CDACA62EF964}"/>
    <cellStyle name="Normal 11 2 2" xfId="1834" xr:uid="{B83D51DD-5507-4046-9F5D-188B02846729}"/>
    <cellStyle name="Normal 11 3" xfId="1835" xr:uid="{52DF3937-B271-458B-A40C-47E6EF0350F6}"/>
    <cellStyle name="Normal 11 4" xfId="1836" xr:uid="{DD4747A7-B024-44B3-AC31-7BE370043631}"/>
    <cellStyle name="Normal 11 5" xfId="1837" xr:uid="{921ED613-BCB6-4125-87A7-8415B542396B}"/>
    <cellStyle name="Normal 11 6" xfId="1838" xr:uid="{A0D3C3D2-3B29-4590-8417-723F2FA64FE9}"/>
    <cellStyle name="Normal 11 7" xfId="1839" xr:uid="{068BCDAC-32CB-4D16-8AFF-206F144FF864}"/>
    <cellStyle name="Normal 12" xfId="1840" xr:uid="{59371D4F-5611-4289-A253-1BBE40A2D9F7}"/>
    <cellStyle name="Normal 12 2" xfId="1841" xr:uid="{228722A2-C31F-4D5C-BF76-AB190D2A3F56}"/>
    <cellStyle name="Normal 12 3" xfId="1842" xr:uid="{3C747021-91CA-4854-9FCF-08BD7DD0703B}"/>
    <cellStyle name="Normal 12 4" xfId="1843" xr:uid="{FC9B404A-0E14-468F-9EF4-9112924C0C4E}"/>
    <cellStyle name="Normal 12 5" xfId="1844" xr:uid="{F7663735-86F6-41BE-90A4-3345647710B6}"/>
    <cellStyle name="Normal 13" xfId="1845" xr:uid="{E8AB613B-4A1B-454D-A63B-44B0544A0513}"/>
    <cellStyle name="Normal 13 2" xfId="1846" xr:uid="{99348E4A-A3D6-4548-99C4-BAE1B33FE9E6}"/>
    <cellStyle name="Normal 13 3" xfId="1847" xr:uid="{F00B0340-657E-432C-B6EE-0F48300D1FB1}"/>
    <cellStyle name="Normal 14" xfId="1848" xr:uid="{00E0E18A-03A1-4CF2-8B37-F88DD7088B37}"/>
    <cellStyle name="Normal 14 2" xfId="1849" xr:uid="{EAF39C0B-4752-4EE2-A6A8-B151BE7CC18F}"/>
    <cellStyle name="Normal 14 3" xfId="1850" xr:uid="{C88D92FC-0A72-4BA8-B9F9-2627092641C8}"/>
    <cellStyle name="Normal 15" xfId="1851" xr:uid="{6E077EE2-07D2-4D6E-B06C-998E0CC5058E}"/>
    <cellStyle name="Normal 15 2" xfId="1852" xr:uid="{36B50997-A73E-4CCF-BE52-E77E5C99703C}"/>
    <cellStyle name="Normal 15 2 2" xfId="1853" xr:uid="{326FE503-C8C0-40A6-AE2D-851E2F93D678}"/>
    <cellStyle name="Normal 15 3" xfId="1854" xr:uid="{1F1C5147-3E31-4BC6-AA49-D675E86454E9}"/>
    <cellStyle name="Normal 15 4" xfId="1855" xr:uid="{A69C9C4A-E87C-4C26-BDAF-0327F9E9E07D}"/>
    <cellStyle name="Normal 16" xfId="1856" xr:uid="{8812040F-451D-4C53-83B3-95C780B46421}"/>
    <cellStyle name="Normal 16 2" xfId="1857" xr:uid="{EDB3998D-18AC-42A6-A65F-7E1AEA5C7061}"/>
    <cellStyle name="Normal 16 3" xfId="1858" xr:uid="{E159B53B-FCCD-428E-8FC9-88E85627B7D4}"/>
    <cellStyle name="Normal 17" xfId="1859" xr:uid="{72E59C86-B2EB-4706-ACCA-2BFF02078229}"/>
    <cellStyle name="Normal 18" xfId="1860" xr:uid="{3D8C0FE6-C604-4479-AE42-8C8854A50615}"/>
    <cellStyle name="Normal 18 2" xfId="1861" xr:uid="{42DB82CA-0D8B-4F9C-9F1A-0D5A7B76FA67}"/>
    <cellStyle name="Normal 19" xfId="1862" xr:uid="{85A5851C-0B2F-4E5E-8E5C-5BC9A590565A}"/>
    <cellStyle name="Normal 2" xfId="1863" xr:uid="{DB84926A-ECA0-43AD-83BB-27E8EF87CB8E}"/>
    <cellStyle name="Normal-- 2" xfId="1864" xr:uid="{902E7DCC-65D1-4AEB-8C59-F674EEAAABCC}"/>
    <cellStyle name="Normal 2 10" xfId="1865" xr:uid="{D3D63548-07FB-464A-8EF1-AE3AEE23B1FB}"/>
    <cellStyle name="Normal 2 10 2" xfId="1866" xr:uid="{E4130A7B-BF99-4A36-B531-382FEA653EE6}"/>
    <cellStyle name="Normal 2 11" xfId="1867" xr:uid="{A2713A5F-C55D-4BCE-9459-689B7C8EA92C}"/>
    <cellStyle name="Normal 2 11 2" xfId="1868" xr:uid="{A578F854-37AA-4885-9371-6045A79E88AC}"/>
    <cellStyle name="Normal 2 12" xfId="1869" xr:uid="{C5606008-2AFD-4BBD-9A51-7CC68E4EB88A}"/>
    <cellStyle name="Normal 2 12 2" xfId="1870" xr:uid="{498C2EF0-0923-46E9-9C56-E0CBA6202E7E}"/>
    <cellStyle name="Normal 2 13" xfId="1871" xr:uid="{1C0BFA54-2102-4557-A6E7-A82A7303EB70}"/>
    <cellStyle name="Normal 2 13 2" xfId="1872" xr:uid="{AE670359-8A36-4B22-A6F1-27604615B988}"/>
    <cellStyle name="Normal 2 14" xfId="1873" xr:uid="{441C0B6C-55BA-4A6E-9D01-78BD3F75D7C3}"/>
    <cellStyle name="Normal 2 14 2" xfId="1874" xr:uid="{CE0453BE-1A58-4CF1-8610-0D16D1739EB6}"/>
    <cellStyle name="Normal 2 15" xfId="1875" xr:uid="{6AB56569-737B-4FCF-AEA7-C5B73BD67477}"/>
    <cellStyle name="Normal 2 15 2" xfId="1876" xr:uid="{994C6598-4EAF-4C3C-A105-C2E0866C8D60}"/>
    <cellStyle name="Normal 2 16" xfId="1877" xr:uid="{7E39F1B4-56DD-4EE6-8BF6-027BBE254049}"/>
    <cellStyle name="Normal 2 16 2" xfId="1878" xr:uid="{C4F50C0A-98FE-46D6-B587-0D57D285C018}"/>
    <cellStyle name="Normal 2 17" xfId="1879" xr:uid="{C85DB0A1-FBCD-4B80-9FC0-D12FDC7E1840}"/>
    <cellStyle name="Normal 2 17 2" xfId="1880" xr:uid="{9B2A2FF3-F049-4C28-8FD1-BAE659F1B376}"/>
    <cellStyle name="Normal 2 18" xfId="1881" xr:uid="{C1BC39DD-2A3F-4EA0-B7CF-7583663BAA2C}"/>
    <cellStyle name="Normal 2 18 2" xfId="1882" xr:uid="{F2036234-838D-47A7-9527-D0614F6ECF88}"/>
    <cellStyle name="Normal 2 19" xfId="1883" xr:uid="{3C9DB8C6-3002-4698-AC36-3852E7B9600F}"/>
    <cellStyle name="Normal 2 19 2" xfId="1884" xr:uid="{2DFB5802-E719-48B3-A5A9-4936AE1B4AA6}"/>
    <cellStyle name="Normal 2 2" xfId="1885" xr:uid="{8FC7EEEE-F908-4360-A991-DDADE384C6DC}"/>
    <cellStyle name="Normal 2 2 2" xfId="1886" xr:uid="{1F489EF6-BB00-40BD-8AD4-67CA9AF50117}"/>
    <cellStyle name="Normal 2 2 2 2" xfId="1887" xr:uid="{E16182C3-3BA4-4741-8B00-23A2FED185EF}"/>
    <cellStyle name="Normal 2 2 2 2 2" xfId="1888" xr:uid="{B88CC601-CE21-4094-B15F-7AD0E8CD2377}"/>
    <cellStyle name="Normal 2 2 2 3" xfId="1889" xr:uid="{6C1E847C-8EB8-4C02-A695-31E205E206E1}"/>
    <cellStyle name="Normal 2 2 2 4" xfId="1890" xr:uid="{0B2F0BAA-7170-48FD-9373-DEC003FD4946}"/>
    <cellStyle name="Normal 2 2 2 5" xfId="1891" xr:uid="{115C45BC-644F-4C57-8713-C2B732A11AA3}"/>
    <cellStyle name="Normal 2 2 2 6" xfId="1892" xr:uid="{7D81C2B4-F753-4630-A7BE-50E14ED7CEC5}"/>
    <cellStyle name="Normal 2 2 3" xfId="1893" xr:uid="{C2D467DE-3EA4-4FCF-B496-9E9434271857}"/>
    <cellStyle name="Normal 2 2 4" xfId="1894" xr:uid="{2D628D2E-7A1E-4C36-95F1-48F98C9E9A3C}"/>
    <cellStyle name="Normal 2 2 4 2" xfId="1895" xr:uid="{50DAB0AF-59C2-4E38-8D21-D1B95C13F4E4}"/>
    <cellStyle name="Normal 2 2 4 3" xfId="1896" xr:uid="{A7E61A2A-49EA-4099-8EEA-14569B52ABB9}"/>
    <cellStyle name="Normal 2 2 5" xfId="1897" xr:uid="{EF24CC8C-035F-4DEA-87EB-35405AFDD3D9}"/>
    <cellStyle name="Normal 2 2 6" xfId="1898" xr:uid="{738A8EA2-F904-442C-8CF5-AB90DBF86B87}"/>
    <cellStyle name="Normal 2 20" xfId="1899" xr:uid="{9FF3E7E6-AB65-42A7-A073-065AC89D7FF1}"/>
    <cellStyle name="Normal 2 20 2" xfId="1900" xr:uid="{B9860F30-88DA-4D87-B07B-D9185EC2A147}"/>
    <cellStyle name="Normal 2 21" xfId="1901" xr:uid="{5F97FEE5-4E08-4B03-8D6C-76A60768BC08}"/>
    <cellStyle name="Normal 2 21 2" xfId="1902" xr:uid="{01D27FFE-80B0-4AC1-8B23-C6B9F23494F9}"/>
    <cellStyle name="Normal 2 22" xfId="1903" xr:uid="{37C0A10D-9F9B-4F61-B9A3-BBBFF3BAB5A0}"/>
    <cellStyle name="Normal 2 22 2" xfId="1904" xr:uid="{C2AF1BE2-113E-480B-8FB3-F7C488B1F1BE}"/>
    <cellStyle name="Normal 2 23" xfId="1905" xr:uid="{34D969C5-C45B-47EB-A597-7F7AC677AD41}"/>
    <cellStyle name="Normal 2 23 2" xfId="1906" xr:uid="{7F2D2F21-DB16-4418-BD4B-4AD3403D3DC1}"/>
    <cellStyle name="Normal 2 24" xfId="1907" xr:uid="{D3B8FDCE-B02E-47EB-863F-CBA1A9A908D7}"/>
    <cellStyle name="Normal 2 24 2" xfId="1908" xr:uid="{F9AD73F2-FAEF-441B-886A-A12D4AF8CEDB}"/>
    <cellStyle name="Normal 2 24 2 2" xfId="1909" xr:uid="{F2A09104-C2AD-401B-BF19-C0AE21980EE6}"/>
    <cellStyle name="Normal 2 24 3" xfId="1910" xr:uid="{75A82AA2-29D2-42E4-9B22-B4BD4960DC78}"/>
    <cellStyle name="Normal 2 24 4" xfId="1911" xr:uid="{7AAEDE97-E6ED-424F-AA2F-94040FF24B65}"/>
    <cellStyle name="Normal 2 25" xfId="1912" xr:uid="{A6BAE583-6246-4985-A5DF-1DF9E3FE40AA}"/>
    <cellStyle name="Normal 2 25 2" xfId="1913" xr:uid="{923E1A6C-D3AC-48FA-A65B-B55B75313D5C}"/>
    <cellStyle name="Normal 2 26" xfId="1914" xr:uid="{B0B31CD1-E013-4D6D-8EB0-ADEAE514465D}"/>
    <cellStyle name="Normal 2 26 2" xfId="1915" xr:uid="{D1E0778D-E9E6-4D88-8DFA-493BF7100F0D}"/>
    <cellStyle name="Normal 2 27" xfId="1916" xr:uid="{EDFCAB0D-1854-4E65-AC33-4A3F6A79FA66}"/>
    <cellStyle name="Normal 2 27 2" xfId="1917" xr:uid="{96CC7FE9-C513-4D0E-B324-69A9CA56EB6C}"/>
    <cellStyle name="Normal 2 28" xfId="1918" xr:uid="{030D58FB-BC29-4E3A-8A70-2590A0C8A6A7}"/>
    <cellStyle name="Normal 2 28 2" xfId="1919" xr:uid="{ECB19017-E7C5-4B73-96B6-3F412C135723}"/>
    <cellStyle name="Normal 2 29" xfId="1920" xr:uid="{7F2BC4DE-F5FC-4AE2-BEA0-392972D21F46}"/>
    <cellStyle name="Normal 2 29 2" xfId="1921" xr:uid="{DD99EF05-A66A-47FB-808C-EE5EFBFE3F67}"/>
    <cellStyle name="Normal 2 3" xfId="1922" xr:uid="{8642AAE8-C5E6-45FB-A0F5-6AAC049AA0DE}"/>
    <cellStyle name="Normal 2 3 2" xfId="1923" xr:uid="{AA7E7B07-74C8-4B35-B5E2-4E803B88BD79}"/>
    <cellStyle name="Normal 2 3 3" xfId="1924" xr:uid="{46A4F2BD-A724-4D13-9B44-8C3A97D8A328}"/>
    <cellStyle name="Normal 2 30" xfId="1925" xr:uid="{6E11A00A-C0F3-4D79-99F0-41745564C51E}"/>
    <cellStyle name="Normal 2 30 2" xfId="1926" xr:uid="{4C3A75A3-222E-473E-8921-351DEE7C2E3D}"/>
    <cellStyle name="Normal 2 31" xfId="1927" xr:uid="{7C33B76A-093B-49EF-BCF1-FBB62C1345DA}"/>
    <cellStyle name="Normal 2 31 2" xfId="1928" xr:uid="{ACFA12DD-BE26-4091-AD75-1FC34F139090}"/>
    <cellStyle name="Normal 2 32" xfId="1929" xr:uid="{06F0BD23-47F1-47F3-BED2-0A437EE10148}"/>
    <cellStyle name="Normal 2 33" xfId="1930" xr:uid="{7BDC81EB-035B-4B3C-BF1B-CF08153C15C4}"/>
    <cellStyle name="Normal 2 34" xfId="1931" xr:uid="{6C6ED756-FEC1-4B7A-B1CC-53F40F895AC9}"/>
    <cellStyle name="Normal 2 35" xfId="1932" xr:uid="{36205A7D-1F27-48A9-92E0-9526293ECBA7}"/>
    <cellStyle name="Normal 2 36" xfId="1933" xr:uid="{E04C59FD-AFC4-4397-874F-08A3D9FFE9A9}"/>
    <cellStyle name="Normal 2 37" xfId="1934" xr:uid="{DEA0DA07-CC2E-4AA5-B674-F9A4771EF71F}"/>
    <cellStyle name="Normal 2 38" xfId="1935" xr:uid="{891D59E4-BF92-472E-81A3-0E5ED9C029E8}"/>
    <cellStyle name="Normal 2 39" xfId="1936" xr:uid="{D894E4A0-34B3-4C13-BFDB-CC8E7D887611}"/>
    <cellStyle name="Normal 2 4" xfId="1937" xr:uid="{19357057-BE0A-4151-8FDD-4A138AAFB3F8}"/>
    <cellStyle name="Normal 2 4 2" xfId="1938" xr:uid="{BCDB535A-F90B-4842-83E7-4F12D7E446BC}"/>
    <cellStyle name="Normal 2 4 3" xfId="1939" xr:uid="{A23CE424-D2E3-4C64-B728-DED609ED9C85}"/>
    <cellStyle name="Normal 2 4 4" xfId="1940" xr:uid="{9977EC2B-2922-4E0D-801F-791F46E40677}"/>
    <cellStyle name="Normal 2 40" xfId="1941" xr:uid="{184A0F3C-B2B5-4B22-81F1-09421E64750C}"/>
    <cellStyle name="Normal 2 41" xfId="1942" xr:uid="{105F3CBF-09DD-46B0-B018-04627EFC9837}"/>
    <cellStyle name="Normal 2 42" xfId="1943" xr:uid="{A1AC0C6E-0984-4DF5-96FD-A67D7DBC1062}"/>
    <cellStyle name="Normal 2 43" xfId="1944" xr:uid="{2881073F-9011-4E88-9AF0-5522202007EE}"/>
    <cellStyle name="Normal 2 44" xfId="1945" xr:uid="{5497D932-6791-48CE-AF44-B3B855CFD4A7}"/>
    <cellStyle name="Normal 2 45" xfId="1946" xr:uid="{37A8FC63-B909-4B2D-BEA1-F355EA01F996}"/>
    <cellStyle name="Normal 2 46" xfId="1947" xr:uid="{E9CBEB41-60F3-49A1-A205-2D648A24C137}"/>
    <cellStyle name="Normal 2 47" xfId="1948" xr:uid="{6C47A9EE-C80B-468A-91A7-F7F1E035F248}"/>
    <cellStyle name="Normal 2 48" xfId="1949" xr:uid="{F9AF6464-0C77-432D-BE08-6F4774C2B177}"/>
    <cellStyle name="Normal 2 49" xfId="1950" xr:uid="{EBE2F569-C0C3-4B65-B64E-86F49B401DDC}"/>
    <cellStyle name="Normal 2 5" xfId="1951" xr:uid="{8DEB64FE-9EAB-4886-BB56-892370C29D24}"/>
    <cellStyle name="Normal 2 5 2" xfId="1952" xr:uid="{CF66ED62-9F3D-4EEF-9057-1655D17BC9CC}"/>
    <cellStyle name="Normal 2 5 3" xfId="1953" xr:uid="{845B30E0-6B2F-4C1C-9533-FC735854C8C4}"/>
    <cellStyle name="Normal 2 50" xfId="1954" xr:uid="{0391B09A-B207-4A73-9546-21236A8FAAF0}"/>
    <cellStyle name="Normal 2 51" xfId="1955" xr:uid="{934D28BE-FE1A-4DCF-BB03-D41BCE698C10}"/>
    <cellStyle name="Normal 2 52" xfId="1956" xr:uid="{33C299A6-B6E0-4011-9556-8F33B6C021DC}"/>
    <cellStyle name="Normal 2 6" xfId="1957" xr:uid="{275D0AC4-AB29-448F-AA43-B9B3E1C9CAB8}"/>
    <cellStyle name="Normal 2 6 2" xfId="1958" xr:uid="{5018000C-9269-445A-8141-106C333E62F5}"/>
    <cellStyle name="Normal 2 7" xfId="1959" xr:uid="{ECC6819F-101C-4B05-ADB6-DD203C3533F3}"/>
    <cellStyle name="Normal 2 7 2" xfId="1960" xr:uid="{4EA353F1-9FD7-435A-9B3F-D6A0D7138E72}"/>
    <cellStyle name="Normal 2 8" xfId="1961" xr:uid="{22D696D7-A5E6-4279-9889-0E58367BC8C3}"/>
    <cellStyle name="Normal 2 8 2" xfId="1962" xr:uid="{4BE5CDC3-567B-4244-B89C-56A259B047BA}"/>
    <cellStyle name="Normal 2 9" xfId="1963" xr:uid="{DB02E065-DA8F-435A-9C3C-5BF47320C0BA}"/>
    <cellStyle name="Normal 2 9 2" xfId="1964" xr:uid="{6AE25788-62C1-4C6B-93AE-56C9F9583E83}"/>
    <cellStyle name="Normal 20" xfId="1965" xr:uid="{8B6006A9-3D81-4757-8C93-AEA2C6444422}"/>
    <cellStyle name="Normal 21" xfId="1966" xr:uid="{DAC617BF-894A-4D00-BF5E-BC15EB4543DB}"/>
    <cellStyle name="Normal 22" xfId="1967" xr:uid="{9D788BCA-B5F2-4675-B6AA-2CB46BC14F32}"/>
    <cellStyle name="Normal 23" xfId="1968" xr:uid="{263786E3-B46E-4975-9DA6-AC0A53652C72}"/>
    <cellStyle name="Normal 24" xfId="1969" xr:uid="{06B33023-B1F1-42DD-9342-DB1144748BF9}"/>
    <cellStyle name="Normal 25" xfId="1970" xr:uid="{7DE48B3F-8BF1-4BC9-9D9F-62577D016C91}"/>
    <cellStyle name="Normal 25 10" xfId="1971" xr:uid="{8B13B67A-40B2-447D-8600-99668D99EE1B}"/>
    <cellStyle name="Normal 25 100" xfId="1972" xr:uid="{7C755326-E4EC-4B33-978F-1A2D8B8C1815}"/>
    <cellStyle name="Normal 25 101" xfId="1973" xr:uid="{9793E97F-2447-4D76-ADE2-CA2A5A37068E}"/>
    <cellStyle name="Normal 25 102" xfId="1974" xr:uid="{CD6F15AF-6152-4CBC-BE61-32A88D28E52B}"/>
    <cellStyle name="Normal 25 103" xfId="1975" xr:uid="{E1345FAB-B4E0-4F75-A747-20FED398E5A6}"/>
    <cellStyle name="Normal 25 104" xfId="1976" xr:uid="{D0AE9C95-0289-4CCF-9244-FA354884049D}"/>
    <cellStyle name="Normal 25 105" xfId="1977" xr:uid="{4AEC7A49-081B-41FB-B8D3-C23B5FB0604C}"/>
    <cellStyle name="Normal 25 106" xfId="1978" xr:uid="{6330C2C5-5F53-4558-9BBF-FE87B7D0DA87}"/>
    <cellStyle name="Normal 25 107" xfId="1979" xr:uid="{9F1C066F-8B34-4F54-9504-8DF470745156}"/>
    <cellStyle name="Normal 25 108" xfId="1980" xr:uid="{21735365-4779-40F5-B00F-BDD457A2B017}"/>
    <cellStyle name="Normal 25 109" xfId="1981" xr:uid="{47C32CA4-6FF6-4DA3-9C0F-7CA3623B022A}"/>
    <cellStyle name="Normal 25 11" xfId="1982" xr:uid="{0C17FC92-7326-4EB7-941D-89FDEED1B822}"/>
    <cellStyle name="Normal 25 12" xfId="1983" xr:uid="{34735F46-19F3-4F9E-8224-3B0C945A29F9}"/>
    <cellStyle name="Normal 25 13" xfId="1984" xr:uid="{96FBB39F-314D-41DC-BA11-82F2F0452278}"/>
    <cellStyle name="Normal 25 14" xfId="1985" xr:uid="{18DFDDAD-74DD-41E1-8F26-A8DC85141625}"/>
    <cellStyle name="Normal 25 15" xfId="1986" xr:uid="{1C4D772B-F336-4A10-88A2-919CAD75E833}"/>
    <cellStyle name="Normal 25 16" xfId="1987" xr:uid="{2F94753A-18FD-455F-813A-DF23D84D082A}"/>
    <cellStyle name="Normal 25 17" xfId="1988" xr:uid="{31FCAD48-F439-4C75-94FA-250807C6B89C}"/>
    <cellStyle name="Normal 25 18" xfId="1989" xr:uid="{605B944C-C808-42FF-97C0-30684FEBDF1E}"/>
    <cellStyle name="Normal 25 19" xfId="1990" xr:uid="{2FE5242B-127B-4329-AD3E-E91949DBB55E}"/>
    <cellStyle name="Normal 25 2" xfId="1991" xr:uid="{26A9824F-68C5-48E5-8483-5C9FD0938555}"/>
    <cellStyle name="Normal 25 20" xfId="1992" xr:uid="{EE87CF56-9AF7-4EDC-96DB-858A055DA845}"/>
    <cellStyle name="Normal 25 21" xfId="1993" xr:uid="{FBC1F0A4-6DF7-4672-8413-8F547A97D0F5}"/>
    <cellStyle name="Normal 25 22" xfId="1994" xr:uid="{C8F34F95-BD21-4B68-983F-1A4EDD62D901}"/>
    <cellStyle name="Normal 25 23" xfId="1995" xr:uid="{CE7A742D-E3AF-41FB-B184-3C1952241991}"/>
    <cellStyle name="Normal 25 24" xfId="1996" xr:uid="{6AB73339-0913-4D44-9A29-0B462AAA36F8}"/>
    <cellStyle name="Normal 25 25" xfId="1997" xr:uid="{02E3AECA-8969-419B-BCB3-D8C6AC3904F5}"/>
    <cellStyle name="Normal 25 26" xfId="1998" xr:uid="{5810EFA0-4EEC-4837-882E-758ADEC427F0}"/>
    <cellStyle name="Normal 25 27" xfId="1999" xr:uid="{485D7A35-317D-47A2-AAC3-769201ACEAEE}"/>
    <cellStyle name="Normal 25 28" xfId="2000" xr:uid="{98023CCC-18A9-489D-BC22-4BA85DB7198D}"/>
    <cellStyle name="Normal 25 29" xfId="2001" xr:uid="{690B68E9-E658-4845-B495-EFE46D2FDEE8}"/>
    <cellStyle name="Normal 25 3" xfId="2002" xr:uid="{EB98DD88-3942-42BE-991F-A6938A27A980}"/>
    <cellStyle name="Normal 25 30" xfId="2003" xr:uid="{E605B930-E90F-4880-BFD9-AB4F0826C500}"/>
    <cellStyle name="Normal 25 31" xfId="2004" xr:uid="{7381AE20-473F-40A4-9689-5BD289DE761C}"/>
    <cellStyle name="Normal 25 32" xfId="2005" xr:uid="{FE352E74-2510-4879-AA80-70059CE82CC6}"/>
    <cellStyle name="Normal 25 33" xfId="2006" xr:uid="{7FBD3C44-A478-4F9E-800B-F2084500E208}"/>
    <cellStyle name="Normal 25 34" xfId="2007" xr:uid="{3BB7E203-5212-43AC-83DF-F8BC9FD9319C}"/>
    <cellStyle name="Normal 25 35" xfId="2008" xr:uid="{C8A79D63-614D-4CC9-8BB5-30461A1E1252}"/>
    <cellStyle name="Normal 25 36" xfId="2009" xr:uid="{5944C692-942B-40DC-89FD-389638DA0592}"/>
    <cellStyle name="Normal 25 37" xfId="2010" xr:uid="{8A750B45-3D72-454F-A336-7B978A7745AA}"/>
    <cellStyle name="Normal 25 38" xfId="2011" xr:uid="{CBC345C5-0E0C-4631-80EE-2E732C3F280F}"/>
    <cellStyle name="Normal 25 39" xfId="2012" xr:uid="{F8BD309E-B84D-446A-A0D4-400E6CA25A77}"/>
    <cellStyle name="Normal 25 4" xfId="2013" xr:uid="{42170D3A-D2EC-4599-8220-F261CC495E54}"/>
    <cellStyle name="Normal 25 40" xfId="2014" xr:uid="{8C2EDB35-87EB-4BAF-89E4-8E420D6E7FED}"/>
    <cellStyle name="Normal 25 41" xfId="2015" xr:uid="{9E1FDED8-3489-48E0-BB99-49BF736CFB46}"/>
    <cellStyle name="Normal 25 42" xfId="2016" xr:uid="{DEEAECC1-0958-43CD-A8BA-572BC3D7FABC}"/>
    <cellStyle name="Normal 25 43" xfId="2017" xr:uid="{A38C449B-6FD2-4D39-8931-12F98EEF0984}"/>
    <cellStyle name="Normal 25 44" xfId="2018" xr:uid="{D4F0AA30-3F2F-4230-8017-238A52775227}"/>
    <cellStyle name="Normal 25 45" xfId="2019" xr:uid="{C71C8522-1206-4634-BDD0-DCEE7E3F5B89}"/>
    <cellStyle name="Normal 25 46" xfId="2020" xr:uid="{04AFCF4B-8BC6-41BE-ADF5-E542C327AD9B}"/>
    <cellStyle name="Normal 25 47" xfId="2021" xr:uid="{A8D855BF-3A04-40D6-B738-9A5CEA506701}"/>
    <cellStyle name="Normal 25 48" xfId="2022" xr:uid="{E1B3927F-639F-4FF1-A102-C893DD8EFF5A}"/>
    <cellStyle name="Normal 25 49" xfId="2023" xr:uid="{C6EB22B4-6A5F-4130-B105-DDFC22E2B914}"/>
    <cellStyle name="Normal 25 5" xfId="2024" xr:uid="{C702DF26-DCF6-40E2-B6FF-98A82E1CA432}"/>
    <cellStyle name="Normal 25 50" xfId="2025" xr:uid="{488DDC1F-5390-41AD-A66D-EA7E60B4A91F}"/>
    <cellStyle name="Normal 25 51" xfId="2026" xr:uid="{39DA1A8B-D24C-43E2-8089-A4D40FCBC108}"/>
    <cellStyle name="Normal 25 52" xfId="2027" xr:uid="{08EAADAE-9C30-4DA2-BBB4-4D3DF9BB7482}"/>
    <cellStyle name="Normal 25 53" xfId="2028" xr:uid="{13201FAA-B233-4BD0-9BA5-B0E9D604485C}"/>
    <cellStyle name="Normal 25 54" xfId="2029" xr:uid="{8F79BA3E-9F06-4F69-B37D-B34E1212E02E}"/>
    <cellStyle name="Normal 25 55" xfId="2030" xr:uid="{FE2C2380-FAB5-45C8-B3CB-46CCB6F3F1F4}"/>
    <cellStyle name="Normal 25 56" xfId="2031" xr:uid="{2A898875-94B5-4137-B8DB-1128C73D51B0}"/>
    <cellStyle name="Normal 25 57" xfId="2032" xr:uid="{9378D741-7D7E-4DFD-9BBB-25DCC9F3EF7E}"/>
    <cellStyle name="Normal 25 58" xfId="2033" xr:uid="{6C758006-D7DD-4D2C-A82E-3F32675ECF87}"/>
    <cellStyle name="Normal 25 59" xfId="2034" xr:uid="{202F5D5B-95F5-4207-BCB5-E2E7ED140898}"/>
    <cellStyle name="Normal 25 6" xfId="2035" xr:uid="{C685C437-C183-4702-81F1-398A0F45F016}"/>
    <cellStyle name="Normal 25 60" xfId="2036" xr:uid="{5081E0B5-2EC1-4EEC-82ED-20E6D3E85429}"/>
    <cellStyle name="Normal 25 61" xfId="2037" xr:uid="{B9DA8524-8F81-42A5-8C6B-06FE470044EF}"/>
    <cellStyle name="Normal 25 62" xfId="2038" xr:uid="{B7779DFA-618F-48E9-A229-7F6899A6C9FA}"/>
    <cellStyle name="Normal 25 63" xfId="2039" xr:uid="{55B6D33C-527D-4FEE-9966-3B5C06EEF1E6}"/>
    <cellStyle name="Normal 25 64" xfId="2040" xr:uid="{B3D254B9-70C0-47E8-822E-336FE087924D}"/>
    <cellStyle name="Normal 25 65" xfId="2041" xr:uid="{A6658C93-E6FE-40F1-8A53-A36012B4E501}"/>
    <cellStyle name="Normal 25 66" xfId="2042" xr:uid="{B7F26802-BA74-4E12-977D-E53D03B9FFFA}"/>
    <cellStyle name="Normal 25 67" xfId="2043" xr:uid="{F148E7EE-A88F-4D66-9C77-EEEB7BA30D62}"/>
    <cellStyle name="Normal 25 68" xfId="2044" xr:uid="{60C9D8B4-77BE-43F7-9425-D3B3C48A82EA}"/>
    <cellStyle name="Normal 25 69" xfId="2045" xr:uid="{1EF14B56-226F-4D14-874B-B6C3914137F9}"/>
    <cellStyle name="Normal 25 7" xfId="2046" xr:uid="{C5D4C551-D4AF-49B8-ABF5-006833AFC0CB}"/>
    <cellStyle name="Normal 25 70" xfId="2047" xr:uid="{05306394-F1CB-499E-8CE3-74DA3ECD7AD1}"/>
    <cellStyle name="Normal 25 71" xfId="2048" xr:uid="{679F9771-95BF-45DD-BFD4-42C348A7230D}"/>
    <cellStyle name="Normal 25 72" xfId="2049" xr:uid="{3893C34E-5B13-4D71-A1B5-BF933983D411}"/>
    <cellStyle name="Normal 25 73" xfId="2050" xr:uid="{8912B53F-EBC5-4AAD-80F9-9EA35DACFD88}"/>
    <cellStyle name="Normal 25 74" xfId="2051" xr:uid="{C6BEA34F-01D8-45AC-94C9-A76C7BE6B71A}"/>
    <cellStyle name="Normal 25 75" xfId="2052" xr:uid="{4C4011D0-2B1D-4FDC-AD71-C5ABBCB9414E}"/>
    <cellStyle name="Normal 25 76" xfId="2053" xr:uid="{7E1F01E5-129E-40E6-A580-16B59AF5870E}"/>
    <cellStyle name="Normal 25 77" xfId="2054" xr:uid="{B39F578F-06E6-4B24-B1CE-62D274901DCA}"/>
    <cellStyle name="Normal 25 78" xfId="2055" xr:uid="{FB594650-2D55-492B-A2AB-589951E12A54}"/>
    <cellStyle name="Normal 25 79" xfId="2056" xr:uid="{1B853725-53E4-40C8-90E0-25D1C7281FD9}"/>
    <cellStyle name="Normal 25 8" xfId="2057" xr:uid="{A705B731-5A1A-4143-9B59-E487D08878A9}"/>
    <cellStyle name="Normal 25 80" xfId="2058" xr:uid="{777306CC-B39A-45BE-A6D2-46F41AE28829}"/>
    <cellStyle name="Normal 25 81" xfId="2059" xr:uid="{7BF933FB-9E9E-4A1C-9928-37C62C90A8A5}"/>
    <cellStyle name="Normal 25 82" xfId="2060" xr:uid="{C75D42EC-B14C-466B-8C00-D56D21266F6A}"/>
    <cellStyle name="Normal 25 83" xfId="2061" xr:uid="{824E13D4-50B5-4639-A972-F0D3E440A550}"/>
    <cellStyle name="Normal 25 84" xfId="2062" xr:uid="{F1521443-C576-453A-AF1A-3C32E50476C9}"/>
    <cellStyle name="Normal 25 85" xfId="2063" xr:uid="{ACE18482-722B-4028-B84B-294CDED6325A}"/>
    <cellStyle name="Normal 25 86" xfId="2064" xr:uid="{BA5899AC-43F2-42D6-93A5-E3C14EF9905D}"/>
    <cellStyle name="Normal 25 87" xfId="2065" xr:uid="{301D7D5A-B261-4D56-BB1A-ED51E70CDF56}"/>
    <cellStyle name="Normal 25 88" xfId="2066" xr:uid="{DDC44E9E-FD5C-46A3-89A5-2B6C6EBF5256}"/>
    <cellStyle name="Normal 25 89" xfId="2067" xr:uid="{413473CD-BEA5-4526-A690-20B85719A60B}"/>
    <cellStyle name="Normal 25 9" xfId="2068" xr:uid="{0D777A21-EC40-4E8B-AB47-8953311A4C77}"/>
    <cellStyle name="Normal 25 90" xfId="2069" xr:uid="{4A14F5BF-C968-4C90-AFE6-81891A2DF6B5}"/>
    <cellStyle name="Normal 25 91" xfId="2070" xr:uid="{A4DF84B8-BD2D-4CD1-80EC-442964CD1768}"/>
    <cellStyle name="Normal 25 92" xfId="2071" xr:uid="{97ED1EB8-208E-4928-8361-566AD57E2FE6}"/>
    <cellStyle name="Normal 25 93" xfId="2072" xr:uid="{C72517D0-60FC-45CE-BE1B-8C2A4B3B8230}"/>
    <cellStyle name="Normal 25 94" xfId="2073" xr:uid="{980323C6-3A0D-4CE1-B8E7-B0283BF73CC1}"/>
    <cellStyle name="Normal 25 95" xfId="2074" xr:uid="{DEBF01D5-D06A-4D91-B7B6-3F8A56C359E2}"/>
    <cellStyle name="Normal 25 96" xfId="2075" xr:uid="{127270C0-ED9A-427E-82C3-B95A9AE0742B}"/>
    <cellStyle name="Normal 25 97" xfId="2076" xr:uid="{D61CCF5A-6CA5-4F03-AB84-2AA8C8B6950F}"/>
    <cellStyle name="Normal 25 98" xfId="2077" xr:uid="{1CD7476D-D5B1-4AEA-ABAF-4AFE84D44EB7}"/>
    <cellStyle name="Normal 25 99" xfId="2078" xr:uid="{6A828F52-8DC0-4DC9-92BB-37E9DAFFE37E}"/>
    <cellStyle name="Normal 26" xfId="2079" xr:uid="{F43E6A39-6790-4BCB-BE7F-18D0DD37126B}"/>
    <cellStyle name="Normal 26 10" xfId="2080" xr:uid="{7AC67CCB-B4B6-45AE-868C-F9F00BBD0DFA}"/>
    <cellStyle name="Normal 26 100" xfId="2081" xr:uid="{C658E4D5-EB8B-4250-A75F-6BEE6914ECB9}"/>
    <cellStyle name="Normal 26 101" xfId="2082" xr:uid="{DE8578F9-FC0A-4AF4-A50D-78459825145D}"/>
    <cellStyle name="Normal 26 102" xfId="2083" xr:uid="{E19DD241-B0A9-42EF-AAFD-E68555B59E23}"/>
    <cellStyle name="Normal 26 103" xfId="2084" xr:uid="{56142509-9E9A-4438-A8AF-EA72A4456D16}"/>
    <cellStyle name="Normal 26 104" xfId="2085" xr:uid="{97F88794-4036-43D8-8239-03D21CAC01DC}"/>
    <cellStyle name="Normal 26 105" xfId="2086" xr:uid="{345D3968-0891-437E-923B-8CA53E43DB33}"/>
    <cellStyle name="Normal 26 106" xfId="2087" xr:uid="{97A4A6A6-0872-4C20-A707-ACF80873E627}"/>
    <cellStyle name="Normal 26 107" xfId="2088" xr:uid="{65DA3DE7-7B68-480B-85B2-A9695D13D6DF}"/>
    <cellStyle name="Normal 26 108" xfId="2089" xr:uid="{85234546-0D71-492D-A1E0-93DDF32D038F}"/>
    <cellStyle name="Normal 26 109" xfId="2090" xr:uid="{778B3F7B-09DF-4431-A518-8F09780A6C66}"/>
    <cellStyle name="Normal 26 11" xfId="2091" xr:uid="{6A7AE674-D184-4957-B500-EA421D61723F}"/>
    <cellStyle name="Normal 26 12" xfId="2092" xr:uid="{D50C2685-1E95-43E0-B3C3-6DA2A85F27B5}"/>
    <cellStyle name="Normal 26 13" xfId="2093" xr:uid="{14449C2F-1759-4796-BDE3-3AA415BBFED6}"/>
    <cellStyle name="Normal 26 14" xfId="2094" xr:uid="{A5CC60E5-4691-422D-9964-5F5F859DDAF8}"/>
    <cellStyle name="Normal 26 15" xfId="2095" xr:uid="{03D07264-140E-490F-8620-AC75F9AB2A0C}"/>
    <cellStyle name="Normal 26 16" xfId="2096" xr:uid="{96DB44F8-9983-47DB-9FA7-304442A08010}"/>
    <cellStyle name="Normal 26 17" xfId="2097" xr:uid="{875B06D2-C635-4830-8C4B-26B834927181}"/>
    <cellStyle name="Normal 26 18" xfId="2098" xr:uid="{7CBDC56C-EE57-45F3-BD9F-E2B7923DBC88}"/>
    <cellStyle name="Normal 26 19" xfId="2099" xr:uid="{BAA0F14A-CED1-4EF0-A7F5-CD79E4CA1EEC}"/>
    <cellStyle name="Normal 26 2" xfId="2100" xr:uid="{DE588215-09C6-4787-A7C5-7A33243266A1}"/>
    <cellStyle name="Normal 26 20" xfId="2101" xr:uid="{3E3DB3FB-EC3B-4FE5-8100-796945A8984C}"/>
    <cellStyle name="Normal 26 21" xfId="2102" xr:uid="{684EF721-90FF-4B92-BC22-84A81D7CF506}"/>
    <cellStyle name="Normal 26 22" xfId="2103" xr:uid="{3709DC94-92D8-4628-8F27-25484D8CFAB2}"/>
    <cellStyle name="Normal 26 23" xfId="2104" xr:uid="{9AF07BBF-B3DA-4FAA-8140-878A480DF362}"/>
    <cellStyle name="Normal 26 24" xfId="2105" xr:uid="{F79533DF-71C2-4B3E-9C36-CC12026EBC17}"/>
    <cellStyle name="Normal 26 25" xfId="2106" xr:uid="{171F2343-AAFB-4C9B-B8F2-2CBD24198778}"/>
    <cellStyle name="Normal 26 26" xfId="2107" xr:uid="{1A1B0DB3-6880-4867-9ADC-A44E15CA8F2B}"/>
    <cellStyle name="Normal 26 27" xfId="2108" xr:uid="{65EDAE90-FBC0-4C15-914D-CD81623FD3E5}"/>
    <cellStyle name="Normal 26 28" xfId="2109" xr:uid="{74852A27-B226-4155-B05E-B005BCD2D075}"/>
    <cellStyle name="Normal 26 29" xfId="2110" xr:uid="{B8915547-53D5-48F7-8983-18500BB2D7DE}"/>
    <cellStyle name="Normal 26 3" xfId="2111" xr:uid="{0B8791CB-89B4-4256-8A8D-B1624B36CDD6}"/>
    <cellStyle name="Normal 26 30" xfId="2112" xr:uid="{B51110AF-1B48-4C73-BFAB-6BF11C0D2521}"/>
    <cellStyle name="Normal 26 31" xfId="2113" xr:uid="{436B3C54-2808-490D-A45E-F2B2CD09B453}"/>
    <cellStyle name="Normal 26 32" xfId="2114" xr:uid="{E5C6A040-C9BE-40C8-BA3F-996AF731F8E6}"/>
    <cellStyle name="Normal 26 33" xfId="2115" xr:uid="{AF3C61BE-8564-4E05-9CAB-680E77856CB0}"/>
    <cellStyle name="Normal 26 34" xfId="2116" xr:uid="{1DF7C725-5F34-4E2D-882D-96577C8A5876}"/>
    <cellStyle name="Normal 26 35" xfId="2117" xr:uid="{64F6F2C7-88C5-45E4-98BF-C49D33D0DFA1}"/>
    <cellStyle name="Normal 26 36" xfId="2118" xr:uid="{E8040112-EAE6-4026-8341-B666AD713B6E}"/>
    <cellStyle name="Normal 26 37" xfId="2119" xr:uid="{1BF95922-03B2-450C-847D-52767D608FFF}"/>
    <cellStyle name="Normal 26 38" xfId="2120" xr:uid="{EB815539-C514-4C5D-8A8E-F84AF608C3D1}"/>
    <cellStyle name="Normal 26 39" xfId="2121" xr:uid="{9A28A90B-821D-4F3C-BE87-9C5CEDF79372}"/>
    <cellStyle name="Normal 26 4" xfId="2122" xr:uid="{D4BE712F-CC56-4C05-983A-C8D0CBC66BEC}"/>
    <cellStyle name="Normal 26 40" xfId="2123" xr:uid="{E94256C5-90E4-4C5B-B5A5-D6CC79A54BA1}"/>
    <cellStyle name="Normal 26 41" xfId="2124" xr:uid="{1F7A0044-18A2-411B-92E0-82D2D34451AC}"/>
    <cellStyle name="Normal 26 42" xfId="2125" xr:uid="{989D4398-1BA3-421C-AAC2-F3BB315030EF}"/>
    <cellStyle name="Normal 26 43" xfId="2126" xr:uid="{F290D5C6-0FC7-4E4E-B839-FEC5201A035C}"/>
    <cellStyle name="Normal 26 44" xfId="2127" xr:uid="{37FE3D20-B04F-4B6D-B050-53B7E2247B3A}"/>
    <cellStyle name="Normal 26 45" xfId="2128" xr:uid="{960EBD7C-53AB-4023-B02A-7A902BA12377}"/>
    <cellStyle name="Normal 26 46" xfId="2129" xr:uid="{9338897D-D9B5-412D-92E0-8B610F6E0C82}"/>
    <cellStyle name="Normal 26 47" xfId="2130" xr:uid="{3164ADCF-9782-4843-BEB8-4AF0B39F3E06}"/>
    <cellStyle name="Normal 26 48" xfId="2131" xr:uid="{F786A2D8-57EE-4935-BCA6-7921D0A3F5FC}"/>
    <cellStyle name="Normal 26 49" xfId="2132" xr:uid="{9C0FCE9D-A306-4A04-AF4C-D2C8F6B470C8}"/>
    <cellStyle name="Normal 26 5" xfId="2133" xr:uid="{D2F2FA76-D184-4DF8-9DFD-D76805543664}"/>
    <cellStyle name="Normal 26 50" xfId="2134" xr:uid="{5DDDFEA5-A78A-4683-B0B7-8E2C6A02E3A4}"/>
    <cellStyle name="Normal 26 51" xfId="2135" xr:uid="{484DA6B5-4AE3-48C1-8921-B5A310BEDC92}"/>
    <cellStyle name="Normal 26 52" xfId="2136" xr:uid="{5D321D49-98EC-4DEF-974A-A9C1DC48FE49}"/>
    <cellStyle name="Normal 26 53" xfId="2137" xr:uid="{6457298B-6E1B-480F-BD31-7885436DFBBF}"/>
    <cellStyle name="Normal 26 54" xfId="2138" xr:uid="{7622AA89-7E66-4E58-84B4-C08792988F7B}"/>
    <cellStyle name="Normal 26 55" xfId="2139" xr:uid="{05324035-3D65-49C4-870A-CA50656121D9}"/>
    <cellStyle name="Normal 26 56" xfId="2140" xr:uid="{DCC0784E-D9B8-4FDA-9F3A-93FF18428923}"/>
    <cellStyle name="Normal 26 57" xfId="2141" xr:uid="{9CBDEF6A-D6C5-47C1-AFB0-01296B4C2DC1}"/>
    <cellStyle name="Normal 26 58" xfId="2142" xr:uid="{49B7408C-1722-4B10-ADDB-B66890FDF743}"/>
    <cellStyle name="Normal 26 59" xfId="2143" xr:uid="{64D68C6D-3A35-4EE3-A087-A994A485B25A}"/>
    <cellStyle name="Normal 26 6" xfId="2144" xr:uid="{135C8FCA-4CD6-40E4-9517-06D195DA9681}"/>
    <cellStyle name="Normal 26 60" xfId="2145" xr:uid="{B5AF76CF-6C81-491D-9C33-B5DB38FAEC2F}"/>
    <cellStyle name="Normal 26 61" xfId="2146" xr:uid="{3CD01854-D818-4697-843C-7DC5D3F8784C}"/>
    <cellStyle name="Normal 26 62" xfId="2147" xr:uid="{7F43BA5F-C8ED-4645-AB28-4B720024E2F0}"/>
    <cellStyle name="Normal 26 63" xfId="2148" xr:uid="{529736C0-DABB-4F4C-B839-D11C1FE7BE58}"/>
    <cellStyle name="Normal 26 64" xfId="2149" xr:uid="{108C24E1-3FCE-41E5-94B9-A09BA6AE571D}"/>
    <cellStyle name="Normal 26 65" xfId="2150" xr:uid="{118CA795-0DB4-4EDE-8702-56C02B0AF0D8}"/>
    <cellStyle name="Normal 26 66" xfId="2151" xr:uid="{841B0701-B8EC-45AF-AFFC-A34DEC206B14}"/>
    <cellStyle name="Normal 26 67" xfId="2152" xr:uid="{DE464B2D-53A8-43B9-AB47-10D1A9F14C1F}"/>
    <cellStyle name="Normal 26 68" xfId="2153" xr:uid="{2672DCB3-518F-4C59-B6C6-6EA5D65372B2}"/>
    <cellStyle name="Normal 26 69" xfId="2154" xr:uid="{0B28702D-D87C-4439-8967-56D3C1BDCF69}"/>
    <cellStyle name="Normal 26 7" xfId="2155" xr:uid="{557FA6F9-9B35-42F3-8881-2DDD1A2E8D0D}"/>
    <cellStyle name="Normal 26 70" xfId="2156" xr:uid="{3E785E3D-CAA0-466F-9E91-B0A1A51348F7}"/>
    <cellStyle name="Normal 26 71" xfId="2157" xr:uid="{72AF2256-33D5-4CD6-ACF1-714308C898F9}"/>
    <cellStyle name="Normal 26 72" xfId="2158" xr:uid="{0CD19205-91EF-4016-9665-24C658514DE1}"/>
    <cellStyle name="Normal 26 73" xfId="2159" xr:uid="{8059F1AD-59D2-43AD-975E-3A9D6CE635A6}"/>
    <cellStyle name="Normal 26 74" xfId="2160" xr:uid="{535BBEC8-AAFD-478C-B7FD-A89D11773E0B}"/>
    <cellStyle name="Normal 26 75" xfId="2161" xr:uid="{DF4B4336-F604-4A1C-A88D-64FA045EFF30}"/>
    <cellStyle name="Normal 26 76" xfId="2162" xr:uid="{A80C5B8D-FC62-4D37-9F7C-11D15264AF43}"/>
    <cellStyle name="Normal 26 77" xfId="2163" xr:uid="{7976CE02-D83E-4945-A72B-AE9813508EA4}"/>
    <cellStyle name="Normal 26 78" xfId="2164" xr:uid="{74369F9E-A68F-4921-A504-A0F58B01DAC8}"/>
    <cellStyle name="Normal 26 79" xfId="2165" xr:uid="{827F5203-3EB6-405B-A06E-599686305E2A}"/>
    <cellStyle name="Normal 26 8" xfId="2166" xr:uid="{0DA5E288-39B3-441C-BA4D-FA525CAB89C9}"/>
    <cellStyle name="Normal 26 80" xfId="2167" xr:uid="{7D5BD06A-FE3B-41E6-90D7-A94977133C05}"/>
    <cellStyle name="Normal 26 81" xfId="2168" xr:uid="{BAFE1739-900E-4385-86A5-E08ABE0B277D}"/>
    <cellStyle name="Normal 26 82" xfId="2169" xr:uid="{B7966757-EC30-4806-97A8-4B0D84600B71}"/>
    <cellStyle name="Normal 26 83" xfId="2170" xr:uid="{1AD06CED-DDA7-4F64-BB74-29E2144CB602}"/>
    <cellStyle name="Normal 26 84" xfId="2171" xr:uid="{B02B03B3-1170-4609-8609-11BA057A0575}"/>
    <cellStyle name="Normal 26 85" xfId="2172" xr:uid="{FFB918E3-E35A-45DC-B283-DA894FC5E524}"/>
    <cellStyle name="Normal 26 86" xfId="2173" xr:uid="{24F8C12B-84C4-4B22-8102-23AA398E9DED}"/>
    <cellStyle name="Normal 26 87" xfId="2174" xr:uid="{D48329D6-1285-45E9-8696-BF187E254637}"/>
    <cellStyle name="Normal 26 88" xfId="2175" xr:uid="{A89D1B95-8EA7-4D8C-B74C-05FE8605732F}"/>
    <cellStyle name="Normal 26 89" xfId="2176" xr:uid="{F46BE3CC-382D-4F57-B7E0-CD95D951079D}"/>
    <cellStyle name="Normal 26 9" xfId="2177" xr:uid="{E25FE555-59A5-4340-B37E-BC4668C8738E}"/>
    <cellStyle name="Normal 26 90" xfId="2178" xr:uid="{F2E34D85-5722-44EC-B4DD-027DB635DD3E}"/>
    <cellStyle name="Normal 26 91" xfId="2179" xr:uid="{C4A0C8DC-FC4A-4176-9AA4-4C354ABDBD12}"/>
    <cellStyle name="Normal 26 92" xfId="2180" xr:uid="{DFE21A31-1D8E-4A57-B197-3460AB57C56A}"/>
    <cellStyle name="Normal 26 93" xfId="2181" xr:uid="{7FCEF401-D00F-49E9-AB49-811FF7118619}"/>
    <cellStyle name="Normal 26 94" xfId="2182" xr:uid="{EA5E99CB-4B8F-4B7D-8457-661081A46894}"/>
    <cellStyle name="Normal 26 95" xfId="2183" xr:uid="{764383BD-8AB8-41E8-A20E-216485A67C9D}"/>
    <cellStyle name="Normal 26 96" xfId="2184" xr:uid="{87A1F2BE-EA50-4FA1-9A50-7769057CBD89}"/>
    <cellStyle name="Normal 26 97" xfId="2185" xr:uid="{6DF6DC42-C20B-4A0B-89CB-06DA6DCE7538}"/>
    <cellStyle name="Normal 26 98" xfId="2186" xr:uid="{7EE8B387-D7F5-4BE8-9076-A59677A7D396}"/>
    <cellStyle name="Normal 26 99" xfId="2187" xr:uid="{99611F1F-5ACC-436E-8CAA-1844F5523B7E}"/>
    <cellStyle name="Normal 27" xfId="2188" xr:uid="{4CD79CF1-E693-4F2B-B5BC-843F8B7C500B}"/>
    <cellStyle name="Normal 27 10" xfId="2189" xr:uid="{9654A0F1-CA14-4BC9-A0E5-293A19D9F00C}"/>
    <cellStyle name="Normal 27 100" xfId="2190" xr:uid="{9FAD654E-A112-4004-BA13-AF300FB4C693}"/>
    <cellStyle name="Normal 27 101" xfId="2191" xr:uid="{F3929A78-E586-429B-9EE7-731D0831346B}"/>
    <cellStyle name="Normal 27 102" xfId="2192" xr:uid="{8B3B17B8-ECE6-4576-8EED-C9C039A431F4}"/>
    <cellStyle name="Normal 27 103" xfId="2193" xr:uid="{15E9908C-99B5-4353-9153-C509DEBB4AE7}"/>
    <cellStyle name="Normal 27 104" xfId="2194" xr:uid="{41278BDC-21FE-4473-8931-5F9BDBC0F759}"/>
    <cellStyle name="Normal 27 105" xfId="2195" xr:uid="{4DB7C0BA-031F-4A3D-B543-A850E1C7CDBD}"/>
    <cellStyle name="Normal 27 106" xfId="2196" xr:uid="{9E4B265C-07F1-440A-B4E7-BFF0D68347A3}"/>
    <cellStyle name="Normal 27 107" xfId="2197" xr:uid="{367341AC-1A58-4122-BDAC-2ADD55F0995A}"/>
    <cellStyle name="Normal 27 108" xfId="2198" xr:uid="{83B28716-B74B-4507-A391-3BF329AD2898}"/>
    <cellStyle name="Normal 27 109" xfId="2199" xr:uid="{0A96024B-25B5-4EE6-9ECB-DAFC4BB7C6B1}"/>
    <cellStyle name="Normal 27 11" xfId="2200" xr:uid="{3EBFAB8C-9A29-4F91-9ACE-381BB05EE401}"/>
    <cellStyle name="Normal 27 12" xfId="2201" xr:uid="{7D96815E-71B8-4E2B-A053-13F0C6E7F322}"/>
    <cellStyle name="Normal 27 13" xfId="2202" xr:uid="{72A871F4-510F-4526-8557-50E58E80B8F5}"/>
    <cellStyle name="Normal 27 14" xfId="2203" xr:uid="{A53D53B4-B2B7-4A99-8666-70E0BDEF8046}"/>
    <cellStyle name="Normal 27 15" xfId="2204" xr:uid="{A563596D-E4B0-4CCC-B8FD-6D601DB4F7C5}"/>
    <cellStyle name="Normal 27 16" xfId="2205" xr:uid="{1894D780-3DB8-4170-9C80-32E929C4EE3B}"/>
    <cellStyle name="Normal 27 17" xfId="2206" xr:uid="{54E94201-8A70-45E5-904A-8219E2CED39F}"/>
    <cellStyle name="Normal 27 18" xfId="2207" xr:uid="{F61C76BF-6B75-432A-B7EF-9B4DAFEAD062}"/>
    <cellStyle name="Normal 27 19" xfId="2208" xr:uid="{5C555788-7124-42D1-B6CE-9F78FE72A0D4}"/>
    <cellStyle name="Normal 27 2" xfId="2209" xr:uid="{C9DCA6AC-D899-4C35-A8E5-009AB1C6CF0A}"/>
    <cellStyle name="Normal 27 20" xfId="2210" xr:uid="{271EADC2-A7E1-4016-937C-0D9BBB6BD1E0}"/>
    <cellStyle name="Normal 27 21" xfId="2211" xr:uid="{621ACC77-B054-4DF2-8A2C-8FC511C2384C}"/>
    <cellStyle name="Normal 27 22" xfId="2212" xr:uid="{66A2E2F8-6AD5-4B0A-B3CE-D5A8A92DFCA0}"/>
    <cellStyle name="Normal 27 23" xfId="2213" xr:uid="{FCFB9103-CBBF-47ED-99F1-FEC318395F7B}"/>
    <cellStyle name="Normal 27 24" xfId="2214" xr:uid="{CEA21C39-74CD-4202-B34C-293A9D04B544}"/>
    <cellStyle name="Normal 27 25" xfId="2215" xr:uid="{B6A99FEE-249B-4F17-A557-C0B5E32B83A8}"/>
    <cellStyle name="Normal 27 26" xfId="2216" xr:uid="{67B6C3D2-D30B-445E-B200-5B5D72377CC6}"/>
    <cellStyle name="Normal 27 27" xfId="2217" xr:uid="{D954294B-106A-4492-B3D8-9EEF83FF45A6}"/>
    <cellStyle name="Normal 27 28" xfId="2218" xr:uid="{D9548EC6-9AD4-4969-91F7-695006FA5CC6}"/>
    <cellStyle name="Normal 27 29" xfId="2219" xr:uid="{CEF5DD84-4418-40AE-9918-F09B1F2113A1}"/>
    <cellStyle name="Normal 27 3" xfId="2220" xr:uid="{B75D8DC3-21CF-42A1-BD0A-061088D18C93}"/>
    <cellStyle name="Normal 27 30" xfId="2221" xr:uid="{C9B92EB7-49B2-407D-BA35-E72EDBB99095}"/>
    <cellStyle name="Normal 27 31" xfId="2222" xr:uid="{A2858415-7DEF-4CE0-930F-7DD29CADE06F}"/>
    <cellStyle name="Normal 27 32" xfId="2223" xr:uid="{9C0C09BE-C435-4D94-B129-50F89561F587}"/>
    <cellStyle name="Normal 27 33" xfId="2224" xr:uid="{01BC277A-9457-4137-80E0-A8765EB6B332}"/>
    <cellStyle name="Normal 27 34" xfId="2225" xr:uid="{0FEE5A62-C54D-4A40-93DF-5A4FD9FCF5DA}"/>
    <cellStyle name="Normal 27 35" xfId="2226" xr:uid="{C4CB58AE-E8CF-44F7-B9AC-C6AB6960DCEF}"/>
    <cellStyle name="Normal 27 36" xfId="2227" xr:uid="{5EB0E68F-05C2-4E92-BFAB-252AB119BD7D}"/>
    <cellStyle name="Normal 27 37" xfId="2228" xr:uid="{6EA6F0A5-00B2-4ACB-B440-95C63F9CB263}"/>
    <cellStyle name="Normal 27 38" xfId="2229" xr:uid="{F1B52A6E-9FC1-45FB-908A-A331A1D946C6}"/>
    <cellStyle name="Normal 27 39" xfId="2230" xr:uid="{A4FCF0D1-A8CD-45F3-AF70-0733453BEE19}"/>
    <cellStyle name="Normal 27 4" xfId="2231" xr:uid="{26CA4993-BCB2-4355-9F5A-A51A007861B1}"/>
    <cellStyle name="Normal 27 40" xfId="2232" xr:uid="{782F3C23-6754-44ED-A7A1-52938D8F1241}"/>
    <cellStyle name="Normal 27 41" xfId="2233" xr:uid="{179B66A1-53AC-432C-B744-34A7A0389073}"/>
    <cellStyle name="Normal 27 42" xfId="2234" xr:uid="{457A80E6-D209-434C-AB7F-4AAB9B8FA2CF}"/>
    <cellStyle name="Normal 27 43" xfId="2235" xr:uid="{D97691A4-5870-49C9-BF94-A0A752D6AD1C}"/>
    <cellStyle name="Normal 27 44" xfId="2236" xr:uid="{82073A03-70BE-4A8D-A281-41EC44F9A52D}"/>
    <cellStyle name="Normal 27 45" xfId="2237" xr:uid="{9BFD1A52-BD74-4060-B4AE-0C526249F0A2}"/>
    <cellStyle name="Normal 27 46" xfId="2238" xr:uid="{2D035521-BD34-4A64-A94F-B6B9E7CCA78D}"/>
    <cellStyle name="Normal 27 47" xfId="2239" xr:uid="{F9CA2631-53F5-4010-B41A-348180E84FE6}"/>
    <cellStyle name="Normal 27 48" xfId="2240" xr:uid="{F6929179-F5E8-4199-81E4-F72E85A2F5FC}"/>
    <cellStyle name="Normal 27 49" xfId="2241" xr:uid="{4490132E-4695-4160-9297-CE258373D7EC}"/>
    <cellStyle name="Normal 27 5" xfId="2242" xr:uid="{5B514B78-B691-4097-8577-9AAE9742E77F}"/>
    <cellStyle name="Normal 27 50" xfId="2243" xr:uid="{390E97C7-A65A-483F-B533-D956C353C8A0}"/>
    <cellStyle name="Normal 27 51" xfId="2244" xr:uid="{F44330F0-2C05-486E-918E-403392849DE5}"/>
    <cellStyle name="Normal 27 52" xfId="2245" xr:uid="{253E45D7-0144-4118-8152-D7CDEE8C439E}"/>
    <cellStyle name="Normal 27 53" xfId="2246" xr:uid="{3457C751-6B22-4B72-AD45-40BA26E847CC}"/>
    <cellStyle name="Normal 27 54" xfId="2247" xr:uid="{03D08181-8393-475F-ABDF-56E90F03F77D}"/>
    <cellStyle name="Normal 27 55" xfId="2248" xr:uid="{65003707-CEB6-432C-BFDE-209CF02B69F6}"/>
    <cellStyle name="Normal 27 56" xfId="2249" xr:uid="{1B89D02C-EA91-4BC4-87F7-B0F578AA3B8C}"/>
    <cellStyle name="Normal 27 57" xfId="2250" xr:uid="{199C182F-6DA4-4E5E-BAA4-2F34DC7E38D2}"/>
    <cellStyle name="Normal 27 58" xfId="2251" xr:uid="{377A6A33-6EAB-4104-B622-4C7158EA2B76}"/>
    <cellStyle name="Normal 27 59" xfId="2252" xr:uid="{D7B11D51-CD20-41EC-A2D2-76996E9A7A82}"/>
    <cellStyle name="Normal 27 6" xfId="2253" xr:uid="{F7FE6D56-772E-4A82-A6D1-DDD6EA93A8F4}"/>
    <cellStyle name="Normal 27 60" xfId="2254" xr:uid="{DCACD873-2EDC-4826-BC49-9096E6BB21EE}"/>
    <cellStyle name="Normal 27 61" xfId="2255" xr:uid="{080C6C1B-BCDB-406E-BE12-2023265C5193}"/>
    <cellStyle name="Normal 27 62" xfId="2256" xr:uid="{62C66768-D618-4D38-B8B9-2EC0BDFAF533}"/>
    <cellStyle name="Normal 27 63" xfId="2257" xr:uid="{85D930D2-CDF1-40C4-80FB-54F9A4365FB7}"/>
    <cellStyle name="Normal 27 64" xfId="2258" xr:uid="{5A95CE15-B15A-4005-9ABC-7BD825141032}"/>
    <cellStyle name="Normal 27 65" xfId="2259" xr:uid="{35FC2B99-722D-4F5F-8D40-5730282F2315}"/>
    <cellStyle name="Normal 27 66" xfId="2260" xr:uid="{100CF97E-06F9-4145-81F3-79DAAA6B731F}"/>
    <cellStyle name="Normal 27 67" xfId="2261" xr:uid="{3B023093-266F-40B3-8AC7-D202860864C7}"/>
    <cellStyle name="Normal 27 68" xfId="2262" xr:uid="{85FA8A70-841D-4F1A-B6E2-F5D3F3C3E6C6}"/>
    <cellStyle name="Normal 27 69" xfId="2263" xr:uid="{5A63AB37-56ED-43AF-968C-A807145E898C}"/>
    <cellStyle name="Normal 27 7" xfId="2264" xr:uid="{78D7C554-A993-4AA6-B73A-69EAAE5DA65B}"/>
    <cellStyle name="Normal 27 70" xfId="2265" xr:uid="{C5A194D1-C7CD-4F21-A481-96D375103D80}"/>
    <cellStyle name="Normal 27 71" xfId="2266" xr:uid="{726B3DB7-7A65-49DC-968E-B1E444A1D1C0}"/>
    <cellStyle name="Normal 27 72" xfId="2267" xr:uid="{2776540C-10E6-420A-839C-9FAA624851AA}"/>
    <cellStyle name="Normal 27 73" xfId="2268" xr:uid="{3ACAE363-623D-4BC5-B6BE-C10D9EF6E938}"/>
    <cellStyle name="Normal 27 74" xfId="2269" xr:uid="{7A9A4E70-24F8-4808-A3D9-981F1F7AB27C}"/>
    <cellStyle name="Normal 27 75" xfId="2270" xr:uid="{075CB928-CC43-4130-BF38-2C3B5C3894CA}"/>
    <cellStyle name="Normal 27 76" xfId="2271" xr:uid="{D01283DF-E267-4073-A673-2B9B75D002DA}"/>
    <cellStyle name="Normal 27 77" xfId="2272" xr:uid="{8B2C44FE-999A-4615-ADA5-A57B8A735A58}"/>
    <cellStyle name="Normal 27 78" xfId="2273" xr:uid="{650A9AC6-2F21-4CB0-BE93-9E324BF68409}"/>
    <cellStyle name="Normal 27 79" xfId="2274" xr:uid="{608FCEB4-ECA2-4065-95A7-AD37B9F5A9E8}"/>
    <cellStyle name="Normal 27 8" xfId="2275" xr:uid="{AD2DF5A2-3428-4483-89D5-080FD9B58A76}"/>
    <cellStyle name="Normal 27 80" xfId="2276" xr:uid="{EA6DC6DA-429F-47D4-B014-425373A9AD1A}"/>
    <cellStyle name="Normal 27 81" xfId="2277" xr:uid="{D5A41D7C-ECA9-4FCC-8034-FDF6FC0EF4DF}"/>
    <cellStyle name="Normal 27 82" xfId="2278" xr:uid="{BA960D4D-5AE7-4DA4-872E-D8A8ABA6BF81}"/>
    <cellStyle name="Normal 27 83" xfId="2279" xr:uid="{79DB037D-6EA8-47D4-8010-629F9548A1C9}"/>
    <cellStyle name="Normal 27 84" xfId="2280" xr:uid="{6B8C01C0-F0A2-49CE-A855-C3014C870B4E}"/>
    <cellStyle name="Normal 27 85" xfId="2281" xr:uid="{4DA1CDFB-FA37-4719-AFEB-4EA46AB88977}"/>
    <cellStyle name="Normal 27 86" xfId="2282" xr:uid="{DA607C25-6B28-4292-AA36-F21421D6AAC1}"/>
    <cellStyle name="Normal 27 87" xfId="2283" xr:uid="{0997455A-105E-4354-9363-F703AC410FD4}"/>
    <cellStyle name="Normal 27 88" xfId="2284" xr:uid="{3A58197F-F91D-463A-864C-235E5C3BEACA}"/>
    <cellStyle name="Normal 27 89" xfId="2285" xr:uid="{5A80FC76-F323-409E-B418-E1F46A1341B9}"/>
    <cellStyle name="Normal 27 9" xfId="2286" xr:uid="{1FB50E3F-FE9E-4DFD-8BC1-EA8E01D570F5}"/>
    <cellStyle name="Normal 27 90" xfId="2287" xr:uid="{022AF166-7A72-4CCE-91E2-3F4005B7FEEB}"/>
    <cellStyle name="Normal 27 91" xfId="2288" xr:uid="{F594EFBC-AF75-42E0-955B-7E3F68B0D4B3}"/>
    <cellStyle name="Normal 27 92" xfId="2289" xr:uid="{FB7B965D-F72E-4BD3-A1FB-4CE39F36613E}"/>
    <cellStyle name="Normal 27 93" xfId="2290" xr:uid="{FDB2D3A4-F5E8-4187-8499-A4511896F511}"/>
    <cellStyle name="Normal 27 94" xfId="2291" xr:uid="{FBAB6561-2BB2-4630-8015-37BA690F7B32}"/>
    <cellStyle name="Normal 27 95" xfId="2292" xr:uid="{FF54C1C4-A342-412A-8AB2-BE0F519AC850}"/>
    <cellStyle name="Normal 27 96" xfId="2293" xr:uid="{7A77CC22-FD43-447D-8AF8-9580D619B480}"/>
    <cellStyle name="Normal 27 97" xfId="2294" xr:uid="{652F5420-9424-4622-882A-CFA314A58E27}"/>
    <cellStyle name="Normal 27 98" xfId="2295" xr:uid="{805F8F71-446A-4359-B6B1-00013381F05B}"/>
    <cellStyle name="Normal 27 99" xfId="2296" xr:uid="{DCF37549-8370-4115-BFEE-2BCE30919361}"/>
    <cellStyle name="Normal 28" xfId="2297" xr:uid="{0E99BC22-6C95-4FD5-88B4-C45F9C2F84B4}"/>
    <cellStyle name="Normal 28 10" xfId="2298" xr:uid="{3FF2A565-AE60-4E39-9AA7-45BE0287DB8F}"/>
    <cellStyle name="Normal 28 100" xfId="2299" xr:uid="{D8F5B789-5804-4C88-83F2-4823888759DF}"/>
    <cellStyle name="Normal 28 101" xfId="2300" xr:uid="{7F716AD6-FBC0-4D41-B050-8952D64525AD}"/>
    <cellStyle name="Normal 28 102" xfId="2301" xr:uid="{F322E7EB-3CFF-46A6-83DB-0F3CECEC10E7}"/>
    <cellStyle name="Normal 28 103" xfId="2302" xr:uid="{6642EE77-3C98-46FF-A5DA-A39EFD6C335D}"/>
    <cellStyle name="Normal 28 104" xfId="2303" xr:uid="{87478052-7952-4A17-8F90-3FC8CC7036E5}"/>
    <cellStyle name="Normal 28 105" xfId="2304" xr:uid="{D0E7C437-FBA5-4F1A-96B2-1B11A3048E28}"/>
    <cellStyle name="Normal 28 106" xfId="2305" xr:uid="{81682725-0067-4E21-BF09-3995CF99AC9D}"/>
    <cellStyle name="Normal 28 107" xfId="2306" xr:uid="{DACD4B6D-07DA-4912-8498-596BC223E707}"/>
    <cellStyle name="Normal 28 108" xfId="2307" xr:uid="{C5ED64DE-07CC-49F5-9A41-7BEB8CB8251F}"/>
    <cellStyle name="Normal 28 109" xfId="2308" xr:uid="{B0D0C022-0BD4-42AE-98CB-D742C6A5FC22}"/>
    <cellStyle name="Normal 28 11" xfId="2309" xr:uid="{E6B5D3A2-7A93-44AB-BFD0-49E140D3DBBE}"/>
    <cellStyle name="Normal 28 12" xfId="2310" xr:uid="{D53FF19B-9201-470B-850A-FA121690B65C}"/>
    <cellStyle name="Normal 28 13" xfId="2311" xr:uid="{68FDD38D-CF5D-4CE7-ABC5-E90622BB87AF}"/>
    <cellStyle name="Normal 28 14" xfId="2312" xr:uid="{5D9242FB-95B8-4B62-BE92-F470F529BBFE}"/>
    <cellStyle name="Normal 28 15" xfId="2313" xr:uid="{3C0C7636-2310-4B69-A108-1F1DE74281DA}"/>
    <cellStyle name="Normal 28 16" xfId="2314" xr:uid="{720884D4-B2DC-4DB7-A7FC-40A6C115B29E}"/>
    <cellStyle name="Normal 28 17" xfId="2315" xr:uid="{8C94C209-B245-4D27-811F-9212131A0687}"/>
    <cellStyle name="Normal 28 18" xfId="2316" xr:uid="{CA0EE744-1E50-4302-8E92-A2540903978E}"/>
    <cellStyle name="Normal 28 19" xfId="2317" xr:uid="{13B68F25-EB58-4946-B9C1-77B3E5740841}"/>
    <cellStyle name="Normal 28 2" xfId="2318" xr:uid="{6394E7E4-07C2-41C0-9866-4FE2A0B4822C}"/>
    <cellStyle name="Normal 28 20" xfId="2319" xr:uid="{DE094232-F0F8-4097-A7C7-302998D2ECFD}"/>
    <cellStyle name="Normal 28 21" xfId="2320" xr:uid="{3885CD97-6396-456B-8640-1306C9E83FBC}"/>
    <cellStyle name="Normal 28 22" xfId="2321" xr:uid="{90727587-51B1-4146-9208-D8A9F7478D0D}"/>
    <cellStyle name="Normal 28 23" xfId="2322" xr:uid="{E7F3566D-2AF9-4DE6-8E3F-4088CE20E1C4}"/>
    <cellStyle name="Normal 28 24" xfId="2323" xr:uid="{F111D55F-5B04-4425-A2DA-EED3BAA167B9}"/>
    <cellStyle name="Normal 28 25" xfId="2324" xr:uid="{73948F68-D0BC-4645-99B9-E63007523D2C}"/>
    <cellStyle name="Normal 28 26" xfId="2325" xr:uid="{00082545-2C9F-4E7D-8CD6-B8DFE4F6E628}"/>
    <cellStyle name="Normal 28 27" xfId="2326" xr:uid="{9EA57F73-0B4E-4F26-A082-23107C461C34}"/>
    <cellStyle name="Normal 28 28" xfId="2327" xr:uid="{AABA0037-4907-45FD-8B46-E5BEAB5F6E48}"/>
    <cellStyle name="Normal 28 29" xfId="2328" xr:uid="{BAD5EE1A-1344-4CCD-B2CD-FBD4220598FA}"/>
    <cellStyle name="Normal 28 3" xfId="2329" xr:uid="{9605C266-039C-4673-BABB-9265CD8BEFB5}"/>
    <cellStyle name="Normal 28 30" xfId="2330" xr:uid="{CC9D29EC-18D0-47B0-AB4F-6B923DB21986}"/>
    <cellStyle name="Normal 28 31" xfId="2331" xr:uid="{F6972272-F5FB-4455-A264-7DB8D90C6D6A}"/>
    <cellStyle name="Normal 28 32" xfId="2332" xr:uid="{634A7575-B77D-4C7D-A565-32B4BFC24033}"/>
    <cellStyle name="Normal 28 33" xfId="2333" xr:uid="{5A0DF051-D5DD-4E4B-9318-275BA70681C7}"/>
    <cellStyle name="Normal 28 34" xfId="2334" xr:uid="{C326B76A-54F7-407C-BF83-AAEB396810DE}"/>
    <cellStyle name="Normal 28 35" xfId="2335" xr:uid="{03F687DD-3F06-4346-855D-432637B27E49}"/>
    <cellStyle name="Normal 28 36" xfId="2336" xr:uid="{DBF5BEB7-3B4E-43A0-BB7D-8431A1F3974C}"/>
    <cellStyle name="Normal 28 37" xfId="2337" xr:uid="{F2707806-A4D0-4F54-9562-AD82C669521F}"/>
    <cellStyle name="Normal 28 38" xfId="2338" xr:uid="{D5661E1D-A1AA-46DF-9A42-CA094376F243}"/>
    <cellStyle name="Normal 28 39" xfId="2339" xr:uid="{8DF1926E-0F79-43A2-A677-566B21419223}"/>
    <cellStyle name="Normal 28 4" xfId="2340" xr:uid="{7B338C31-E871-40C0-93CE-800FA5CE2CDD}"/>
    <cellStyle name="Normal 28 40" xfId="2341" xr:uid="{A5BB8184-674F-4919-A4B4-B8E342A6FC1F}"/>
    <cellStyle name="Normal 28 41" xfId="2342" xr:uid="{2DDEF563-3F24-43E9-9CD2-93751BE0C23B}"/>
    <cellStyle name="Normal 28 42" xfId="2343" xr:uid="{B98EA6E4-8505-4927-8D13-A57530AE7BD3}"/>
    <cellStyle name="Normal 28 43" xfId="2344" xr:uid="{8B8FD3C6-8653-4032-9A27-CA3F64AC9D8D}"/>
    <cellStyle name="Normal 28 44" xfId="2345" xr:uid="{0EA99646-0A56-478F-A363-9681C0A8C2FC}"/>
    <cellStyle name="Normal 28 45" xfId="2346" xr:uid="{9730580E-79A4-4232-BF63-BA147CEC034F}"/>
    <cellStyle name="Normal 28 46" xfId="2347" xr:uid="{A84A6E0C-C633-44A0-9C2B-0F7FF0098340}"/>
    <cellStyle name="Normal 28 47" xfId="2348" xr:uid="{C907DBEB-B4F0-42F3-9047-188762C29349}"/>
    <cellStyle name="Normal 28 48" xfId="2349" xr:uid="{9B5FE3E0-BAF8-4C91-92DF-0768283ECABF}"/>
    <cellStyle name="Normal 28 49" xfId="2350" xr:uid="{03623A86-2B97-4AF7-918A-F5B151D3DE39}"/>
    <cellStyle name="Normal 28 5" xfId="2351" xr:uid="{E6F1F4F2-CF97-4AD8-B3AF-D644368E2417}"/>
    <cellStyle name="Normal 28 50" xfId="2352" xr:uid="{8A2BC927-9500-405D-AC71-62924872AE0E}"/>
    <cellStyle name="Normal 28 51" xfId="2353" xr:uid="{75521AB4-83EB-4807-B4FD-E2C3DB99C27D}"/>
    <cellStyle name="Normal 28 52" xfId="2354" xr:uid="{459C8032-DDDD-4541-997F-CE916EB7B7E5}"/>
    <cellStyle name="Normal 28 53" xfId="2355" xr:uid="{EE1D00E6-C2C3-4A96-B193-E16728B55D8C}"/>
    <cellStyle name="Normal 28 54" xfId="2356" xr:uid="{878879FB-B233-42C3-85EB-527CF9C78E35}"/>
    <cellStyle name="Normal 28 55" xfId="2357" xr:uid="{6F29C29D-5D52-44F9-AB11-FBA1FCAC0DA2}"/>
    <cellStyle name="Normal 28 56" xfId="2358" xr:uid="{0F2B51F2-76B5-4905-AE08-0BED62E43D15}"/>
    <cellStyle name="Normal 28 57" xfId="2359" xr:uid="{5857D6F0-3C8F-4931-9EB2-0CABF6149F45}"/>
    <cellStyle name="Normal 28 58" xfId="2360" xr:uid="{D5005164-44FB-4A73-BDEF-BBF18CED6113}"/>
    <cellStyle name="Normal 28 59" xfId="2361" xr:uid="{0D963B33-A543-4900-B36F-7444109D97BF}"/>
    <cellStyle name="Normal 28 6" xfId="2362" xr:uid="{5206A49B-2691-4B4A-BB41-93BC1A8BEB4F}"/>
    <cellStyle name="Normal 28 60" xfId="2363" xr:uid="{B7853570-D43C-46BE-85BC-C328ABEB1740}"/>
    <cellStyle name="Normal 28 61" xfId="2364" xr:uid="{16297EA9-06D3-4CCB-9BC0-326AB5B5B6E7}"/>
    <cellStyle name="Normal 28 62" xfId="2365" xr:uid="{9ECAF40E-DBBC-456D-9432-453EE4A035A6}"/>
    <cellStyle name="Normal 28 63" xfId="2366" xr:uid="{EDC80576-19FB-464D-A20A-13ED0333C7D7}"/>
    <cellStyle name="Normal 28 64" xfId="2367" xr:uid="{9A56FC9A-08F0-4E20-AB54-306D0B426BD4}"/>
    <cellStyle name="Normal 28 65" xfId="2368" xr:uid="{872A298B-1420-4E40-ACF3-B97F8DC3DE3C}"/>
    <cellStyle name="Normal 28 66" xfId="2369" xr:uid="{14841081-13DB-4C6E-9B72-29CB80CF1538}"/>
    <cellStyle name="Normal 28 67" xfId="2370" xr:uid="{201BFF5B-7261-4A33-A259-A03483F3EBD6}"/>
    <cellStyle name="Normal 28 68" xfId="2371" xr:uid="{1830FDEE-D98A-46F1-9D3D-B53A96C67DBA}"/>
    <cellStyle name="Normal 28 69" xfId="2372" xr:uid="{02961B16-2D3B-4E85-97F7-E66FDB58207F}"/>
    <cellStyle name="Normal 28 7" xfId="2373" xr:uid="{36B74ADD-EC9D-4A27-95D0-6D935832609E}"/>
    <cellStyle name="Normal 28 70" xfId="2374" xr:uid="{70BD5A79-D989-4516-8AFC-0539A6190033}"/>
    <cellStyle name="Normal 28 71" xfId="2375" xr:uid="{75A487D1-23E0-4567-B8E9-ECC852AAF613}"/>
    <cellStyle name="Normal 28 72" xfId="2376" xr:uid="{52DEF84E-C953-4770-A22C-411F6D529AD9}"/>
    <cellStyle name="Normal 28 73" xfId="2377" xr:uid="{7EFCCFB0-E749-4849-B4E0-E6CD22152C4E}"/>
    <cellStyle name="Normal 28 74" xfId="2378" xr:uid="{9998EC70-AACA-4E90-A73B-B5FFC5872459}"/>
    <cellStyle name="Normal 28 75" xfId="2379" xr:uid="{A735B408-8330-4823-B736-D79770DF0161}"/>
    <cellStyle name="Normal 28 76" xfId="2380" xr:uid="{11956459-477A-477F-A390-AFB2355A65A4}"/>
    <cellStyle name="Normal 28 77" xfId="2381" xr:uid="{ACC4C22F-4D22-4484-8342-5A801F222DB3}"/>
    <cellStyle name="Normal 28 78" xfId="2382" xr:uid="{9A1B21CD-DDA8-4816-8955-5992B6DD2416}"/>
    <cellStyle name="Normal 28 79" xfId="2383" xr:uid="{DEE2C73E-730E-4A83-9D38-58544069DD20}"/>
    <cellStyle name="Normal 28 8" xfId="2384" xr:uid="{EA843141-5B8C-4140-8584-F83A6CC6F3BD}"/>
    <cellStyle name="Normal 28 80" xfId="2385" xr:uid="{512C7150-1E60-4ED5-AE8E-9F2A1FF18427}"/>
    <cellStyle name="Normal 28 81" xfId="2386" xr:uid="{81D14540-B82E-4B4E-B15F-E3A57DD2D69C}"/>
    <cellStyle name="Normal 28 82" xfId="2387" xr:uid="{22514744-189A-4CCF-BA7F-E6ED3ED8A30A}"/>
    <cellStyle name="Normal 28 83" xfId="2388" xr:uid="{48F09498-1973-41BA-9460-0206AD05D563}"/>
    <cellStyle name="Normal 28 84" xfId="2389" xr:uid="{DA19F739-EB37-490E-A0DB-EC656EFF9B77}"/>
    <cellStyle name="Normal 28 85" xfId="2390" xr:uid="{6FF782AD-5ED9-447B-BB98-B04B7B3FEA55}"/>
    <cellStyle name="Normal 28 86" xfId="2391" xr:uid="{239F8556-ABE7-4AAC-AAE0-61898306E100}"/>
    <cellStyle name="Normal 28 87" xfId="2392" xr:uid="{9DD1A7B0-26A6-472B-92FE-0C3886A07D1D}"/>
    <cellStyle name="Normal 28 88" xfId="2393" xr:uid="{116C211F-48B2-4DEA-85D8-269DB5006AFC}"/>
    <cellStyle name="Normal 28 89" xfId="2394" xr:uid="{27727E9C-57F6-4EE5-9C65-7A5F1E6C1B61}"/>
    <cellStyle name="Normal 28 9" xfId="2395" xr:uid="{F1BC7E91-4718-4B1C-B2E2-A0E65B5F125D}"/>
    <cellStyle name="Normal 28 90" xfId="2396" xr:uid="{817CF9FC-F3DD-4F2E-9244-5319132A2A3C}"/>
    <cellStyle name="Normal 28 91" xfId="2397" xr:uid="{D26D47BD-8338-4A66-A668-A4DB8B9415F8}"/>
    <cellStyle name="Normal 28 92" xfId="2398" xr:uid="{91EE8D88-5DCC-40AE-B78B-FF11717F22FB}"/>
    <cellStyle name="Normal 28 93" xfId="2399" xr:uid="{371BF1B5-8112-4120-A7B7-41AF6D0688D3}"/>
    <cellStyle name="Normal 28 94" xfId="2400" xr:uid="{78ED6610-EF9D-42A4-860A-C9913F640656}"/>
    <cellStyle name="Normal 28 95" xfId="2401" xr:uid="{33496D2E-14F0-44DF-B7CF-43BF23B144A8}"/>
    <cellStyle name="Normal 28 96" xfId="2402" xr:uid="{4C9A81D2-6B80-4B6D-921C-FBA9EA75F120}"/>
    <cellStyle name="Normal 28 97" xfId="2403" xr:uid="{BC863F65-F638-4AD8-B86A-A89DD8D392BE}"/>
    <cellStyle name="Normal 28 98" xfId="2404" xr:uid="{6715B4CF-D256-44DA-BF86-97A99CD86A52}"/>
    <cellStyle name="Normal 28 99" xfId="2405" xr:uid="{885D8090-1B6F-4AA2-AB77-219CCD517BD3}"/>
    <cellStyle name="Normal 29" xfId="2406" xr:uid="{93CEEF7D-E4FC-4E88-8CE0-0835489F4701}"/>
    <cellStyle name="Normal 29 10" xfId="2407" xr:uid="{0C038223-E1DD-48D2-A44A-8EEBEC495C9C}"/>
    <cellStyle name="Normal 29 100" xfId="2408" xr:uid="{D90A6E96-2E1E-48BD-BFFE-049BC3048281}"/>
    <cellStyle name="Normal 29 101" xfId="2409" xr:uid="{B2D5B536-00D7-4AB8-BB2F-E33577238A38}"/>
    <cellStyle name="Normal 29 102" xfId="2410" xr:uid="{FEA3AE35-4E2E-42DD-83CC-8A2DEBEE4F0D}"/>
    <cellStyle name="Normal 29 103" xfId="2411" xr:uid="{655C38A1-FF36-4447-B555-B999DF392793}"/>
    <cellStyle name="Normal 29 104" xfId="2412" xr:uid="{6A62988C-58B4-4F88-AFE2-7721C0A528BE}"/>
    <cellStyle name="Normal 29 105" xfId="2413" xr:uid="{A5A0E29A-67FB-48DC-ABC2-6DED14B46D86}"/>
    <cellStyle name="Normal 29 106" xfId="2414" xr:uid="{67710F37-C8EE-4AE5-B043-AC25A12519A7}"/>
    <cellStyle name="Normal 29 107" xfId="2415" xr:uid="{D6F3CA40-5783-4615-874D-52518FB6E834}"/>
    <cellStyle name="Normal 29 108" xfId="2416" xr:uid="{4D158C47-3F64-46D1-BF8D-63CD2E4D0056}"/>
    <cellStyle name="Normal 29 109" xfId="2417" xr:uid="{131C8A3B-42C0-4EF2-8637-4FC4FC0F58C3}"/>
    <cellStyle name="Normal 29 11" xfId="2418" xr:uid="{33B2C32F-2DF9-40C0-A74C-4698F2368E65}"/>
    <cellStyle name="Normal 29 12" xfId="2419" xr:uid="{F95A9800-75AD-4EB7-8B05-94136177004A}"/>
    <cellStyle name="Normal 29 13" xfId="2420" xr:uid="{A4D05EE9-D677-4157-89E3-05BAF6E9900F}"/>
    <cellStyle name="Normal 29 14" xfId="2421" xr:uid="{91B16097-15BA-4BC1-A234-A92DBE4879DF}"/>
    <cellStyle name="Normal 29 15" xfId="2422" xr:uid="{A534847C-2A18-41C9-B883-F30557E99D56}"/>
    <cellStyle name="Normal 29 16" xfId="2423" xr:uid="{C2604CFF-9DCA-47D0-B99D-CFF7C84FA90D}"/>
    <cellStyle name="Normal 29 17" xfId="2424" xr:uid="{BEF70B7F-974C-420F-B94B-03FB99F8A2CF}"/>
    <cellStyle name="Normal 29 18" xfId="2425" xr:uid="{AB1791B5-83AD-4FD9-8D8F-DF4B1AC1867C}"/>
    <cellStyle name="Normal 29 19" xfId="2426" xr:uid="{F53993EB-E2CA-4937-AA0C-E5B7E6AB9F18}"/>
    <cellStyle name="Normal 29 2" xfId="2427" xr:uid="{B7405812-66E3-48DB-B3D0-DA31D5229EB3}"/>
    <cellStyle name="Normal 29 20" xfId="2428" xr:uid="{DFF45A55-FCA9-4888-B802-9DF1D7951E17}"/>
    <cellStyle name="Normal 29 21" xfId="2429" xr:uid="{F0B6406C-B810-4352-BFAE-3E6563377F85}"/>
    <cellStyle name="Normal 29 22" xfId="2430" xr:uid="{EC962E60-74B8-4595-84E5-CFA57F6B6D3A}"/>
    <cellStyle name="Normal 29 23" xfId="2431" xr:uid="{3C5FB793-BC16-427A-97DD-BA927EC7C312}"/>
    <cellStyle name="Normal 29 24" xfId="2432" xr:uid="{23289015-5D53-4E21-8891-C2FF88DA7726}"/>
    <cellStyle name="Normal 29 25" xfId="2433" xr:uid="{4AC1F8E6-0159-4107-8761-3974AFFEE4E3}"/>
    <cellStyle name="Normal 29 26" xfId="2434" xr:uid="{8B527445-2DC2-4D5F-B547-5A80F7952BAF}"/>
    <cellStyle name="Normal 29 27" xfId="2435" xr:uid="{E195512B-A672-4013-B1B5-BC06AA9F25F9}"/>
    <cellStyle name="Normal 29 28" xfId="2436" xr:uid="{F13FC839-018C-4ED5-A405-988697D7013B}"/>
    <cellStyle name="Normal 29 29" xfId="2437" xr:uid="{B4310C85-F179-4BB3-8BF0-B2BF5B49F074}"/>
    <cellStyle name="Normal 29 3" xfId="2438" xr:uid="{CB2D9805-74BC-4847-B9FE-D27CB4EBE222}"/>
    <cellStyle name="Normal 29 30" xfId="2439" xr:uid="{2CE8BA6D-C8B6-4EB9-8570-BDECD5D2EDFA}"/>
    <cellStyle name="Normal 29 31" xfId="2440" xr:uid="{55DA15F8-0CDC-4BEF-A94A-E908BAE253C4}"/>
    <cellStyle name="Normal 29 32" xfId="2441" xr:uid="{A5503D58-E402-4543-AB88-DBC33390CF46}"/>
    <cellStyle name="Normal 29 33" xfId="2442" xr:uid="{73C9D904-FABA-41F9-9435-582F1964E933}"/>
    <cellStyle name="Normal 29 34" xfId="2443" xr:uid="{4BBE3A28-2BAF-43A9-89E5-FE8C918EC299}"/>
    <cellStyle name="Normal 29 35" xfId="2444" xr:uid="{32B03C11-61AB-4D69-9028-6952DFA8700A}"/>
    <cellStyle name="Normal 29 36" xfId="2445" xr:uid="{D8A91B49-B913-441A-AB70-6D67295490E9}"/>
    <cellStyle name="Normal 29 37" xfId="2446" xr:uid="{FE15664E-0F87-4A65-ACD4-FF13481A4AEC}"/>
    <cellStyle name="Normal 29 38" xfId="2447" xr:uid="{62E666FD-DC33-4DB7-AA73-4CE7859CB22C}"/>
    <cellStyle name="Normal 29 39" xfId="2448" xr:uid="{7340A308-2211-4C33-911E-63E914FED3AE}"/>
    <cellStyle name="Normal 29 4" xfId="2449" xr:uid="{2249F317-6931-451C-90E1-316C416A15CF}"/>
    <cellStyle name="Normal 29 40" xfId="2450" xr:uid="{88B3D3F4-0B07-4F4E-85F6-A42EDAE3233B}"/>
    <cellStyle name="Normal 29 41" xfId="2451" xr:uid="{F3E30B0B-745D-4226-9D11-9E9DEA7B3BD9}"/>
    <cellStyle name="Normal 29 42" xfId="2452" xr:uid="{16B14644-85E1-489B-B223-DA894C2CE6BD}"/>
    <cellStyle name="Normal 29 43" xfId="2453" xr:uid="{BC75A5F9-B403-4997-B631-C5EBCE73B803}"/>
    <cellStyle name="Normal 29 44" xfId="2454" xr:uid="{A99C0CE1-F18F-412B-A67A-2B4720365609}"/>
    <cellStyle name="Normal 29 45" xfId="2455" xr:uid="{7FF5CBAF-B961-423E-A277-487E34E7C662}"/>
    <cellStyle name="Normal 29 46" xfId="2456" xr:uid="{175A6D37-BC92-4FB5-89E6-E5BBD06C1F91}"/>
    <cellStyle name="Normal 29 47" xfId="2457" xr:uid="{39C7DCBC-F6EF-415C-AA5B-BFA7A705BE57}"/>
    <cellStyle name="Normal 29 48" xfId="2458" xr:uid="{41FDE80A-0311-4EA8-BFEA-950D4ECAD8E6}"/>
    <cellStyle name="Normal 29 49" xfId="2459" xr:uid="{71FE70C4-5EB5-4E51-8BA2-9010B7031514}"/>
    <cellStyle name="Normal 29 5" xfId="2460" xr:uid="{87513F69-E178-4014-B70F-A0F6CA5852AC}"/>
    <cellStyle name="Normal 29 50" xfId="2461" xr:uid="{B49C3CCC-A937-4F54-9E4C-679FAC5A6753}"/>
    <cellStyle name="Normal 29 51" xfId="2462" xr:uid="{111002D3-A873-4359-A402-4CE256D728EB}"/>
    <cellStyle name="Normal 29 52" xfId="2463" xr:uid="{CE5854DD-ECCE-405D-AE93-FE60516C9BF5}"/>
    <cellStyle name="Normal 29 53" xfId="2464" xr:uid="{88F2B1E9-862F-4074-903D-D3BC864A8A61}"/>
    <cellStyle name="Normal 29 54" xfId="2465" xr:uid="{2E00F1EE-EDA4-4EF8-8766-B99BA35FF433}"/>
    <cellStyle name="Normal 29 55" xfId="2466" xr:uid="{DB6A3795-A219-4A45-AD3E-EE3883771B7E}"/>
    <cellStyle name="Normal 29 56" xfId="2467" xr:uid="{70229B68-48C4-440C-8FA8-E85B309DB0E8}"/>
    <cellStyle name="Normal 29 57" xfId="2468" xr:uid="{163A725E-4A72-4E29-A06D-23BE541EBE91}"/>
    <cellStyle name="Normal 29 58" xfId="2469" xr:uid="{9CD89C21-80AE-4DE7-BECF-665EF7C73050}"/>
    <cellStyle name="Normal 29 59" xfId="2470" xr:uid="{1D67943E-9611-42D8-82BD-47374509662C}"/>
    <cellStyle name="Normal 29 6" xfId="2471" xr:uid="{93357899-238B-4A91-AE21-34BE7CED5D7B}"/>
    <cellStyle name="Normal 29 60" xfId="2472" xr:uid="{02A4CFB3-9302-4463-B134-245CDA064056}"/>
    <cellStyle name="Normal 29 61" xfId="2473" xr:uid="{D46D88EC-24B6-4C3F-A350-7A64C16A84E9}"/>
    <cellStyle name="Normal 29 62" xfId="2474" xr:uid="{F2FB42C7-D064-4490-96B9-C9ED57AC9A27}"/>
    <cellStyle name="Normal 29 63" xfId="2475" xr:uid="{B91BD680-9F81-4F2A-925C-9514D2B8E9A6}"/>
    <cellStyle name="Normal 29 64" xfId="2476" xr:uid="{77C5A620-BC67-4A38-BAE7-702F80B8F288}"/>
    <cellStyle name="Normal 29 65" xfId="2477" xr:uid="{5CE31CCF-A63C-47B4-8BD1-9360AC2C21AC}"/>
    <cellStyle name="Normal 29 66" xfId="2478" xr:uid="{81285DD0-DB82-471B-9612-352D52F3EAFC}"/>
    <cellStyle name="Normal 29 67" xfId="2479" xr:uid="{39F7C3F3-CA30-44A3-8DE3-BFDB3EAA657F}"/>
    <cellStyle name="Normal 29 68" xfId="2480" xr:uid="{B4247CCC-CB62-495C-80CF-321D2F4EA1CF}"/>
    <cellStyle name="Normal 29 69" xfId="2481" xr:uid="{843372C5-116D-4924-BD51-F12A70A5DDAF}"/>
    <cellStyle name="Normal 29 7" xfId="2482" xr:uid="{208F25E5-64AF-4E4A-A547-CFF77764A613}"/>
    <cellStyle name="Normal 29 70" xfId="2483" xr:uid="{D82A48AB-86B7-4BC3-8F67-DF72C2BDCD45}"/>
    <cellStyle name="Normal 29 71" xfId="2484" xr:uid="{DC8FC1EC-9C96-4BD2-A5E6-310649105D68}"/>
    <cellStyle name="Normal 29 72" xfId="2485" xr:uid="{4B46A7DD-E6D3-429E-B5CE-67571E131479}"/>
    <cellStyle name="Normal 29 73" xfId="2486" xr:uid="{A19D3918-3EB2-4EB9-A75D-FB1FD3F87EA5}"/>
    <cellStyle name="Normal 29 74" xfId="2487" xr:uid="{EDC1A243-1B56-4D53-BB77-E839BB641AEF}"/>
    <cellStyle name="Normal 29 75" xfId="2488" xr:uid="{305F2691-A945-4711-A3AE-71A0A1CD5AE5}"/>
    <cellStyle name="Normal 29 76" xfId="2489" xr:uid="{DFCE184E-529D-4562-AA93-29CEE395218A}"/>
    <cellStyle name="Normal 29 77" xfId="2490" xr:uid="{F6E1089D-7280-482B-88BF-47BA5FB31375}"/>
    <cellStyle name="Normal 29 78" xfId="2491" xr:uid="{EC60B6CC-3D01-42F3-8716-3C1CAE0EC3A1}"/>
    <cellStyle name="Normal 29 79" xfId="2492" xr:uid="{DDC3D25D-1A01-45EA-A33B-9CE33C6E6B42}"/>
    <cellStyle name="Normal 29 8" xfId="2493" xr:uid="{6DCD3D15-B622-4A63-8B4A-3D8999B0BCEA}"/>
    <cellStyle name="Normal 29 80" xfId="2494" xr:uid="{58E73E78-2207-4C44-B755-9A23E180DED5}"/>
    <cellStyle name="Normal 29 81" xfId="2495" xr:uid="{74DFC9E6-D91F-4312-AAFE-1C7532E6A392}"/>
    <cellStyle name="Normal 29 82" xfId="2496" xr:uid="{8A39B219-40C5-4571-AB78-C3077A8FDBE5}"/>
    <cellStyle name="Normal 29 83" xfId="2497" xr:uid="{9A31B290-0BD6-4B9C-9F44-FD5303B9FD0D}"/>
    <cellStyle name="Normal 29 84" xfId="2498" xr:uid="{F385ED9F-678E-45B5-9B7B-92B989940F38}"/>
    <cellStyle name="Normal 29 85" xfId="2499" xr:uid="{9C745D4C-6C03-43AF-89C0-116D9CE875E0}"/>
    <cellStyle name="Normal 29 86" xfId="2500" xr:uid="{4497616C-A9D1-462E-BF10-C941872ACD4D}"/>
    <cellStyle name="Normal 29 87" xfId="2501" xr:uid="{28D5EAED-3449-49DA-A8AD-BF27F7926A23}"/>
    <cellStyle name="Normal 29 88" xfId="2502" xr:uid="{6891E465-7112-4F29-B229-1FFD095F433F}"/>
    <cellStyle name="Normal 29 89" xfId="2503" xr:uid="{40551C92-B7A5-41F8-BE94-CE90E2731CF4}"/>
    <cellStyle name="Normal 29 9" xfId="2504" xr:uid="{0E1BFE91-EF2C-4D39-BAD0-155EC0CADA09}"/>
    <cellStyle name="Normal 29 90" xfId="2505" xr:uid="{62F3BA69-F7B3-4575-B617-41A121603C60}"/>
    <cellStyle name="Normal 29 91" xfId="2506" xr:uid="{CF3987FE-07CE-4D79-881C-250E159E9EB4}"/>
    <cellStyle name="Normal 29 92" xfId="2507" xr:uid="{E8DF3A8C-244A-4ECD-AB8D-39E79AF2C83A}"/>
    <cellStyle name="Normal 29 93" xfId="2508" xr:uid="{38C19895-8A5A-4D19-9937-3153E6CC3147}"/>
    <cellStyle name="Normal 29 94" xfId="2509" xr:uid="{3761AFDD-CE6E-4C1F-86A6-8BD9FD3D8408}"/>
    <cellStyle name="Normal 29 95" xfId="2510" xr:uid="{848BE1A2-5E70-4934-9BF8-AD9731879590}"/>
    <cellStyle name="Normal 29 96" xfId="2511" xr:uid="{03F05829-A11D-4230-8FA2-AAAD0953730F}"/>
    <cellStyle name="Normal 29 97" xfId="2512" xr:uid="{41F58802-52FD-4968-9830-D470B0AA34C5}"/>
    <cellStyle name="Normal 29 98" xfId="2513" xr:uid="{967A516D-9DA8-40A2-BB83-8488D81EBEA6}"/>
    <cellStyle name="Normal 29 99" xfId="2514" xr:uid="{89C0DAF1-D03E-4A99-991C-B95716971DE2}"/>
    <cellStyle name="Normal 3" xfId="2515" xr:uid="{786B930E-7B82-4936-A8D2-AC7FF498BFD2}"/>
    <cellStyle name="Normal-- 3" xfId="2516" xr:uid="{F92EFB5A-C223-426F-B55A-5B67FCAE25DB}"/>
    <cellStyle name="Normal 3 10" xfId="2517" xr:uid="{5CB2B386-C889-4071-862F-B783ABE90001}"/>
    <cellStyle name="Normal 3 11" xfId="2518" xr:uid="{4B63267D-0506-4CB6-9528-48525AABEA6E}"/>
    <cellStyle name="Normal 3 12" xfId="2519" xr:uid="{DCA5AF76-87F9-4646-9C5B-347C10408660}"/>
    <cellStyle name="Normal 3 13" xfId="2520" xr:uid="{87254165-674A-4F4C-A185-62457670787A}"/>
    <cellStyle name="Normal 3 14" xfId="2521" xr:uid="{04C7A0E0-0E84-4EE8-ACAB-2DC0DED1A91C}"/>
    <cellStyle name="Normal 3 15" xfId="2522" xr:uid="{DFAAC0F7-1D24-4C35-9DB6-59B05C609F91}"/>
    <cellStyle name="Normal 3 16" xfId="2523" xr:uid="{AFBB24B5-DE45-48F6-8C3D-C327737F754D}"/>
    <cellStyle name="Normal 3 17" xfId="2524" xr:uid="{2413AD69-D9B0-44D7-9C9F-8796C0D77F9A}"/>
    <cellStyle name="Normal 3 18" xfId="2525" xr:uid="{5C8A61DE-F35F-45EE-BEC1-B3A0A3B65137}"/>
    <cellStyle name="Normal 3 19" xfId="2526" xr:uid="{03DB1D1D-467F-4A20-93CC-7747419FB2AB}"/>
    <cellStyle name="Normal 3 2" xfId="2527" xr:uid="{CFF00842-8A01-4E95-A5DF-170A8DAC46A9}"/>
    <cellStyle name="Normal 3 2 2" xfId="2528" xr:uid="{9B675132-779A-4BAE-BB9E-50DC80E9ACB3}"/>
    <cellStyle name="Normal 3 2 2 2" xfId="2529" xr:uid="{7F4DA2AF-CF82-4FC4-B5C8-978E4524280A}"/>
    <cellStyle name="Normal 3 2 2 3" xfId="2530" xr:uid="{39342420-63F4-492D-A0CF-12D2A120465C}"/>
    <cellStyle name="Normal 3 2 3" xfId="2531" xr:uid="{AB4AB5B0-2545-4F21-8737-A7048C4FA225}"/>
    <cellStyle name="Normal 3 2 4" xfId="2532" xr:uid="{16BDF8E8-8384-4CD3-B116-2FA0B70924C3}"/>
    <cellStyle name="Normal 3 20" xfId="2533" xr:uid="{1EE3609E-591A-437C-83BF-1DF725B517CD}"/>
    <cellStyle name="Normal 3 21" xfId="2534" xr:uid="{D6E8C931-9714-4C39-B853-95530951ADA1}"/>
    <cellStyle name="Normal 3 22" xfId="2535" xr:uid="{0FFF70E5-46E7-4D95-BE9C-E05EFFB06C31}"/>
    <cellStyle name="Normal 3 22 2" xfId="43" xr:uid="{92555F05-8C6B-4D89-BAAC-77C9767C7FDC}"/>
    <cellStyle name="Normal 3 22 2 2" xfId="2536" xr:uid="{28C7CC30-32CF-4D83-AB90-0C92E84D143D}"/>
    <cellStyle name="Normal 3 22 2 2 2" xfId="2537" xr:uid="{A331CB37-6DB7-4402-BB03-3F3419F93823}"/>
    <cellStyle name="Normal 3 22 2 3" xfId="2538" xr:uid="{78517D47-4735-4522-AE3A-7F3E43693ADA}"/>
    <cellStyle name="Normal 3 22 3" xfId="2539" xr:uid="{C756C31A-7A81-459B-A36E-574B3760DF2A}"/>
    <cellStyle name="Normal 3 22 3 2" xfId="2540" xr:uid="{491054BC-6264-4877-B1AD-DB69CFD4F2D1}"/>
    <cellStyle name="Normal 3 22 4" xfId="2541" xr:uid="{39626E7D-7363-4280-BBB0-4CD9B44F7D55}"/>
    <cellStyle name="Normal 3 23" xfId="2542" xr:uid="{B3592D64-C865-4152-9D73-6F2ADD834A7B}"/>
    <cellStyle name="Normal 3 24" xfId="2543" xr:uid="{B243C677-B9C6-4954-971F-35840A3FB1FA}"/>
    <cellStyle name="Normal 3 24 2" xfId="2544" xr:uid="{5B8E88E8-CBDA-4C8D-9383-531B39650C21}"/>
    <cellStyle name="Normal 3 24 2 2" xfId="2545" xr:uid="{B7AD60DF-43C1-42C1-8E55-33B22551DDB4}"/>
    <cellStyle name="Normal 3 24 3" xfId="2546" xr:uid="{06E38FA1-353E-4E80-B288-8E161BFE8311}"/>
    <cellStyle name="Normal 3 25" xfId="2547" xr:uid="{4C3C30F3-D801-4A7C-92CD-5C00F172AD2F}"/>
    <cellStyle name="Normal 3 26" xfId="2548" xr:uid="{C153E7D2-4B84-4363-9357-BCDF5CC2F709}"/>
    <cellStyle name="Normal 3 27" xfId="2549" xr:uid="{4BE1A6FB-067C-4D54-BF3E-5B9CBD34BAB3}"/>
    <cellStyle name="Normal 3 28" xfId="2550" xr:uid="{27B65255-34F3-4385-B0C6-B37894FA78B9}"/>
    <cellStyle name="Normal 3 29" xfId="2551" xr:uid="{4B57685E-19D0-4060-A9F3-1D2AD7225AFC}"/>
    <cellStyle name="Normal 3 3" xfId="2552" xr:uid="{2289E877-06AD-4BF4-AC7E-2B1CFED761C0}"/>
    <cellStyle name="Normal 3 3 2" xfId="2553" xr:uid="{74FE92B0-60D9-4942-BAF2-5783803DFFBA}"/>
    <cellStyle name="Normal 3 3 3" xfId="2554" xr:uid="{5FE3DBA8-D19D-4E69-8A6E-86B5D8C0B48C}"/>
    <cellStyle name="Normal 3 3 4" xfId="2555" xr:uid="{1273782F-BAB3-48AC-8712-7D718134908C}"/>
    <cellStyle name="Normal 3 30" xfId="2556" xr:uid="{2E33D3CA-AC34-4C1B-A897-A899705BD7E3}"/>
    <cellStyle name="Normal 3 31" xfId="2557" xr:uid="{796E55A1-CB8B-4E69-96B5-ECFF99FF907D}"/>
    <cellStyle name="Normal 3 32" xfId="2558" xr:uid="{E282C1BC-0D8D-4C90-ABAA-A25BC0AB4BD5}"/>
    <cellStyle name="Normal 3 33" xfId="2559" xr:uid="{A56CA9A4-0F80-4138-96A4-EDF22CB9DD46}"/>
    <cellStyle name="Normal 3 34" xfId="2560" xr:uid="{6DC93743-8032-48DB-AADA-0F84F92510CC}"/>
    <cellStyle name="Normal 3 35" xfId="2561" xr:uid="{C7A827E7-2F7F-4281-B679-D702E3238FA7}"/>
    <cellStyle name="Normal 3 36" xfId="2562" xr:uid="{308B7D78-F45F-4C5D-9738-50ADE2BC9249}"/>
    <cellStyle name="Normal 3 37" xfId="2563" xr:uid="{29FE8A1A-8C67-4B4A-BB00-DDC6B2B00A04}"/>
    <cellStyle name="Normal 3 38" xfId="2564" xr:uid="{E4A43F9C-247C-4779-8F6B-7C9752FF957D}"/>
    <cellStyle name="Normal 3 39" xfId="2565" xr:uid="{C5B2266F-B3B7-4127-A1F2-5E36A87E5202}"/>
    <cellStyle name="Normal 3 39 2" xfId="2566" xr:uid="{D075BC24-F763-4D5E-94E4-01DF6344309D}"/>
    <cellStyle name="Normal 3 4" xfId="2567" xr:uid="{9050029D-FD8A-4402-ADE9-1B8F2C9E46CF}"/>
    <cellStyle name="Normal 3 4 2" xfId="2568" xr:uid="{F1647DA6-41A1-4561-841F-7C359A276968}"/>
    <cellStyle name="Normal 3 4 3" xfId="2569" xr:uid="{79DC0FC4-51C3-4303-9E9D-0820453F2FD4}"/>
    <cellStyle name="Normal 3 40" xfId="2570" xr:uid="{EA24166F-77EC-4C76-B907-AFC330ACE148}"/>
    <cellStyle name="Normal 3 41" xfId="2571" xr:uid="{1DECC8B5-7D4A-4E61-BE4E-077955475F32}"/>
    <cellStyle name="Normal 3 42" xfId="2572" xr:uid="{16EADF61-DE87-4C64-B95A-33A7A987CFF9}"/>
    <cellStyle name="Normal 3 43" xfId="2573" xr:uid="{C6B52791-C523-4554-93D1-849B95CC9BDD}"/>
    <cellStyle name="Normal 3 44" xfId="2574" xr:uid="{D85614AE-537B-48D0-95C8-9DBB100E35DD}"/>
    <cellStyle name="Normal 3 44 2" xfId="2575" xr:uid="{FBE0DD34-7B2D-43EE-BCD0-C50B81CAF2D0}"/>
    <cellStyle name="Normal 3 45" xfId="2576" xr:uid="{A961C33D-7E81-4F9B-9065-A6510651A7C4}"/>
    <cellStyle name="Normal 3 45 2" xfId="2577" xr:uid="{B9C137F4-8CCE-4B1A-AD85-90C244E3C472}"/>
    <cellStyle name="Normal 3 46" xfId="2578" xr:uid="{5858DAD8-C675-4EA4-A84F-8944FA5CBD18}"/>
    <cellStyle name="Normal 3 47" xfId="2579" xr:uid="{649CD67F-C7F5-4E2A-91C2-4823361C4E1F}"/>
    <cellStyle name="Normal 3 47 2" xfId="2580" xr:uid="{42A69251-B14C-4CFD-BF62-F47A909257DA}"/>
    <cellStyle name="Normal 3 48" xfId="2581" xr:uid="{CC9115AA-2E8C-45FC-B0BE-167B16064D0E}"/>
    <cellStyle name="Normal 3 48 2" xfId="2582" xr:uid="{812511BE-A95C-42BD-8D96-5A7AC4C87368}"/>
    <cellStyle name="Normal 3 49" xfId="2583" xr:uid="{13E53429-3ACB-4A52-8B4C-0ECF1297C607}"/>
    <cellStyle name="Normal 3 49 2" xfId="2584" xr:uid="{E70F7B0E-0ADA-4456-8F32-FFE3D26D165E}"/>
    <cellStyle name="Normal 3 5" xfId="2585" xr:uid="{B7BE428E-C1B6-400D-A35E-8B2CE4270570}"/>
    <cellStyle name="Normal 3 5 2" xfId="2586" xr:uid="{1830D572-4BB1-45EC-A37C-7532A582E41E}"/>
    <cellStyle name="Normal 3 5 3" xfId="2587" xr:uid="{25276660-29C4-4924-B2E5-6E5BF58FF5E0}"/>
    <cellStyle name="Normal 3 50" xfId="2588" xr:uid="{87BE9F8E-7E30-4F50-B5AC-7692F9E62081}"/>
    <cellStyle name="Normal 3 51" xfId="2589" xr:uid="{9A771E28-365C-4A36-AF40-B577593B3CBA}"/>
    <cellStyle name="Normal 3 52" xfId="2590" xr:uid="{329C5074-A3A8-4440-9EE4-2D6EB93FE153}"/>
    <cellStyle name="Normal 3 53" xfId="2591" xr:uid="{285D56DC-F65B-4FEF-91CB-D7082222726B}"/>
    <cellStyle name="Normal 3 54" xfId="2592" xr:uid="{A891CF99-4582-45C5-BA5A-202C4A42DC6E}"/>
    <cellStyle name="Normal 3 55" xfId="2593" xr:uid="{186B1B36-D2CB-4992-AABC-25900B2AD46C}"/>
    <cellStyle name="Normal 3 56" xfId="2594" xr:uid="{4DD32FF6-F201-4047-A007-CFC6CF93454A}"/>
    <cellStyle name="Normal 3 57" xfId="2595" xr:uid="{C2E34C0F-DACF-4DEB-B34F-2CA119B6B7BF}"/>
    <cellStyle name="Normal 3 58" xfId="2596" xr:uid="{5618852A-33B7-42C5-A232-0643CE30EA0A}"/>
    <cellStyle name="Normal 3 6" xfId="2597" xr:uid="{7CA1320F-8DB4-430F-85F5-DF43791F4A33}"/>
    <cellStyle name="Normal 3 7" xfId="2598" xr:uid="{640EDC3D-5471-4D0B-8A89-C27842655DB1}"/>
    <cellStyle name="Normal 3 8" xfId="2599" xr:uid="{C0C0D582-AF4C-4625-AE22-FDA66DB5A883}"/>
    <cellStyle name="Normal 3 9" xfId="2600" xr:uid="{5FA0E88C-27A0-43C0-B58E-6156DA3D6837}"/>
    <cellStyle name="Normal 30" xfId="2601" xr:uid="{6D7386A4-FF54-4191-9D2F-C135683CEDC5}"/>
    <cellStyle name="Normal 30 10" xfId="2602" xr:uid="{330D9683-2339-44CD-B807-B741F0041261}"/>
    <cellStyle name="Normal 30 100" xfId="2603" xr:uid="{87EF7192-6EF6-4331-95D8-3F2C674FC3FA}"/>
    <cellStyle name="Normal 30 101" xfId="2604" xr:uid="{6D24486D-0A27-4F8B-9C03-F9095A5A9C3A}"/>
    <cellStyle name="Normal 30 102" xfId="2605" xr:uid="{16FDBE4D-D701-40CF-8120-143AED1E449F}"/>
    <cellStyle name="Normal 30 103" xfId="2606" xr:uid="{132EBB3D-D373-4487-826E-9D37DB71B265}"/>
    <cellStyle name="Normal 30 104" xfId="2607" xr:uid="{D29FBFF5-9225-4BD6-AA74-AC0851F0CD2C}"/>
    <cellStyle name="Normal 30 105" xfId="2608" xr:uid="{F03FCBC5-3CE4-47E9-BD69-D29BEE2F1A34}"/>
    <cellStyle name="Normal 30 106" xfId="2609" xr:uid="{7B27BBB6-4CAE-4025-BB6E-2538C107B4C6}"/>
    <cellStyle name="Normal 30 107" xfId="2610" xr:uid="{ECC74905-C31F-4368-8937-4837D50A3177}"/>
    <cellStyle name="Normal 30 108" xfId="2611" xr:uid="{A4A6E266-1621-4632-A26E-880CF60B9FC2}"/>
    <cellStyle name="Normal 30 109" xfId="2612" xr:uid="{39E4D925-D681-4467-AADD-A1A9020ADCA5}"/>
    <cellStyle name="Normal 30 11" xfId="2613" xr:uid="{6391A81B-3184-40FE-942D-84E841C01644}"/>
    <cellStyle name="Normal 30 12" xfId="2614" xr:uid="{D772944D-CE7B-4732-9966-61F81701B153}"/>
    <cellStyle name="Normal 30 13" xfId="2615" xr:uid="{ED713BD6-75CB-4AC8-ABE7-71D9606537C0}"/>
    <cellStyle name="Normal 30 14" xfId="2616" xr:uid="{D3BE933A-31D0-45A7-A368-A8812C5A5BA8}"/>
    <cellStyle name="Normal 30 15" xfId="2617" xr:uid="{228F4193-0977-4461-B0B6-CA2638A61AE1}"/>
    <cellStyle name="Normal 30 16" xfId="2618" xr:uid="{07199052-FBF6-4FA4-9CFA-7C2F5183B784}"/>
    <cellStyle name="Normal 30 17" xfId="2619" xr:uid="{F3EC5D67-63FE-4EF6-A39D-B08499037AC1}"/>
    <cellStyle name="Normal 30 18" xfId="2620" xr:uid="{532B9976-9B13-4C60-99E2-7B0EF3BDC1E3}"/>
    <cellStyle name="Normal 30 19" xfId="2621" xr:uid="{83393777-16DF-4192-ACEF-6575B667B01A}"/>
    <cellStyle name="Normal 30 2" xfId="2622" xr:uid="{AD46D309-FAF1-49EA-814F-08B05239302E}"/>
    <cellStyle name="Normal 30 20" xfId="2623" xr:uid="{5A01E414-AE20-4127-BB1C-180EEE8AB408}"/>
    <cellStyle name="Normal 30 21" xfId="2624" xr:uid="{BEB3AED7-36F4-4B0D-A5FB-D50915E390B4}"/>
    <cellStyle name="Normal 30 22" xfId="2625" xr:uid="{7A125616-92E8-4E9E-89C3-D2EFC6D77B73}"/>
    <cellStyle name="Normal 30 23" xfId="2626" xr:uid="{1C1E3592-C93F-4AA9-9D23-68F9502868D5}"/>
    <cellStyle name="Normal 30 24" xfId="2627" xr:uid="{9552B244-9D01-4F2E-939F-0712971EF3A3}"/>
    <cellStyle name="Normal 30 25" xfId="2628" xr:uid="{8F238DB9-429F-41A9-BEA3-D364905D27F5}"/>
    <cellStyle name="Normal 30 26" xfId="2629" xr:uid="{3B8C03D9-5D31-4B36-BBA4-9C74B8317647}"/>
    <cellStyle name="Normal 30 27" xfId="2630" xr:uid="{E939F32D-673F-433E-AF64-710F3054E02E}"/>
    <cellStyle name="Normal 30 28" xfId="2631" xr:uid="{EAF8ED59-0778-4309-9C41-26993D969A24}"/>
    <cellStyle name="Normal 30 29" xfId="2632" xr:uid="{C3F2DEE3-309F-4345-85AF-2CCD967EE037}"/>
    <cellStyle name="Normal 30 3" xfId="2633" xr:uid="{A088CC88-65C9-4A29-8C8A-C082B7EFE4E2}"/>
    <cellStyle name="Normal 30 30" xfId="2634" xr:uid="{869FE148-E97E-4F0C-A8A8-2E5A8C6AD186}"/>
    <cellStyle name="Normal 30 31" xfId="2635" xr:uid="{D96B4892-D37C-42AF-B50F-16823D0D7F8A}"/>
    <cellStyle name="Normal 30 32" xfId="2636" xr:uid="{B3336053-E2A7-49A1-AD0A-7098DB5EDA81}"/>
    <cellStyle name="Normal 30 33" xfId="2637" xr:uid="{11350535-553F-4FA2-A355-04076B58D829}"/>
    <cellStyle name="Normal 30 34" xfId="2638" xr:uid="{9E34FBFD-9380-476A-A78B-86E6A342452E}"/>
    <cellStyle name="Normal 30 35" xfId="2639" xr:uid="{5573DFB5-9C53-4893-BF4C-3D2466199F9E}"/>
    <cellStyle name="Normal 30 36" xfId="2640" xr:uid="{46AC71A6-2B0F-4CCC-8226-E1B9C58D6C1D}"/>
    <cellStyle name="Normal 30 37" xfId="2641" xr:uid="{04FCB550-B4BE-49B0-B728-CDDA24D7AEBD}"/>
    <cellStyle name="Normal 30 38" xfId="2642" xr:uid="{3418A953-0E93-4645-9CC2-9D76A02070E4}"/>
    <cellStyle name="Normal 30 39" xfId="2643" xr:uid="{9E1E1341-09B0-408B-9BCF-2E4B69052534}"/>
    <cellStyle name="Normal 30 4" xfId="2644" xr:uid="{EF64CD5A-6CFF-4DBA-A402-F09DAACE58D3}"/>
    <cellStyle name="Normal 30 40" xfId="2645" xr:uid="{084DBB28-14B1-41A6-A557-F63E8696F9B8}"/>
    <cellStyle name="Normal 30 41" xfId="2646" xr:uid="{F784D7BD-05A7-422F-9F5F-C56F4532BC39}"/>
    <cellStyle name="Normal 30 42" xfId="2647" xr:uid="{10076B50-0016-4A10-A5A4-64C1190D4BF4}"/>
    <cellStyle name="Normal 30 43" xfId="2648" xr:uid="{9CA43F52-7C3A-4A15-8D29-0B3B0C571C14}"/>
    <cellStyle name="Normal 30 44" xfId="2649" xr:uid="{06CA5F35-33BF-45CC-AB2A-A5C44E5B0EBD}"/>
    <cellStyle name="Normal 30 45" xfId="2650" xr:uid="{1FAA44D9-4C3E-46B3-A6B2-692E8D880484}"/>
    <cellStyle name="Normal 30 46" xfId="2651" xr:uid="{5F163DA5-1E0D-41F9-9C10-7EDB61D8E6A7}"/>
    <cellStyle name="Normal 30 47" xfId="2652" xr:uid="{D60CDC54-F898-4FAC-ADAF-693DF7CE9675}"/>
    <cellStyle name="Normal 30 48" xfId="2653" xr:uid="{A064F54A-53F4-470C-9557-6C77458AE11A}"/>
    <cellStyle name="Normal 30 49" xfId="2654" xr:uid="{5B84EAAE-4056-4990-8C31-540CA480471D}"/>
    <cellStyle name="Normal 30 5" xfId="2655" xr:uid="{9FB9E48B-409E-4B61-A6C5-8AC0702A5B4D}"/>
    <cellStyle name="Normal 30 50" xfId="2656" xr:uid="{B62FDC67-63B8-428A-88E2-EE40BB4E71A2}"/>
    <cellStyle name="Normal 30 51" xfId="2657" xr:uid="{65DC425A-2B38-4C2E-B073-6434EBDF7F34}"/>
    <cellStyle name="Normal 30 52" xfId="2658" xr:uid="{06B377DA-5693-43F0-AF77-FA1974F53EA7}"/>
    <cellStyle name="Normal 30 53" xfId="2659" xr:uid="{6A7BE11D-6869-4148-B6B0-CE6C0735B7AC}"/>
    <cellStyle name="Normal 30 54" xfId="2660" xr:uid="{F190C99B-CF70-4D31-B4F1-188A87992F3E}"/>
    <cellStyle name="Normal 30 55" xfId="2661" xr:uid="{8526DE3A-0E8B-4448-BD6F-09DC5D8C56FA}"/>
    <cellStyle name="Normal 30 56" xfId="2662" xr:uid="{5313259E-03B5-4590-9B57-E5CA8B80835B}"/>
    <cellStyle name="Normal 30 57" xfId="2663" xr:uid="{C0D3ECAB-5F07-4BF3-A5F3-6E9DD1090AEC}"/>
    <cellStyle name="Normal 30 58" xfId="2664" xr:uid="{F846B634-8A09-4AA7-B3E7-C377E7C551B1}"/>
    <cellStyle name="Normal 30 59" xfId="2665" xr:uid="{39915581-FFBF-4706-ABF8-6BAE00C2F307}"/>
    <cellStyle name="Normal 30 6" xfId="2666" xr:uid="{4C02ECEE-F7D0-4C84-B24C-8E5D4E7FB5D1}"/>
    <cellStyle name="Normal 30 60" xfId="2667" xr:uid="{9C80E954-2CC0-493E-A246-03024E24DA97}"/>
    <cellStyle name="Normal 30 61" xfId="2668" xr:uid="{033E2C3C-93FB-45E9-85DA-82F3C7AE4A72}"/>
    <cellStyle name="Normal 30 62" xfId="2669" xr:uid="{3A4FBD17-0DCC-474C-8FDF-F045B4A71F6B}"/>
    <cellStyle name="Normal 30 63" xfId="2670" xr:uid="{B703095C-81AC-4535-9179-2D2472997A65}"/>
    <cellStyle name="Normal 30 64" xfId="2671" xr:uid="{1109C72E-706F-46E8-B504-411B0C92D29A}"/>
    <cellStyle name="Normal 30 65" xfId="2672" xr:uid="{2925D6FB-7A2E-44CD-96E1-8C0C263EEC22}"/>
    <cellStyle name="Normal 30 66" xfId="2673" xr:uid="{41625C3D-2DA4-47B6-885B-053970365EFD}"/>
    <cellStyle name="Normal 30 67" xfId="2674" xr:uid="{B9E445F6-F409-4486-8F2A-7CC414318A66}"/>
    <cellStyle name="Normal 30 68" xfId="2675" xr:uid="{26E0146C-DDB9-4EEF-BE54-B5DE0204E760}"/>
    <cellStyle name="Normal 30 69" xfId="2676" xr:uid="{1172252D-5746-42C6-9866-EEED528A0DA2}"/>
    <cellStyle name="Normal 30 7" xfId="2677" xr:uid="{4CC3C9D2-76E6-4C64-A5F7-4B81B69B7D37}"/>
    <cellStyle name="Normal 30 70" xfId="2678" xr:uid="{D39B8776-5090-4571-A59B-9ABFFA907846}"/>
    <cellStyle name="Normal 30 71" xfId="2679" xr:uid="{30C3D2BC-A58D-494A-8654-DF470D529E84}"/>
    <cellStyle name="Normal 30 72" xfId="2680" xr:uid="{725E63DF-F930-4AA1-B842-1D6C2280DF93}"/>
    <cellStyle name="Normal 30 73" xfId="2681" xr:uid="{21295CE9-CADD-45A7-AE52-176384999A4E}"/>
    <cellStyle name="Normal 30 74" xfId="2682" xr:uid="{B20917DB-F575-411D-8DEE-BFFB2213184B}"/>
    <cellStyle name="Normal 30 75" xfId="2683" xr:uid="{24CE5952-B729-426A-A157-26D0853CA70B}"/>
    <cellStyle name="Normal 30 76" xfId="2684" xr:uid="{2B547233-7BF3-4686-A502-4DBD537073A5}"/>
    <cellStyle name="Normal 30 77" xfId="2685" xr:uid="{A469D729-A724-455E-ACA5-471D9DB0D849}"/>
    <cellStyle name="Normal 30 78" xfId="2686" xr:uid="{F8FC42CD-BD43-4F17-9209-DD1D222EF757}"/>
    <cellStyle name="Normal 30 79" xfId="2687" xr:uid="{FF6D1411-0226-47DD-A875-93B16AF78072}"/>
    <cellStyle name="Normal 30 8" xfId="2688" xr:uid="{EF25C6F4-403A-47FA-9495-4E5E95C7C837}"/>
    <cellStyle name="Normal 30 80" xfId="2689" xr:uid="{5D510959-4F1B-408D-B321-61E6F5030F75}"/>
    <cellStyle name="Normal 30 81" xfId="2690" xr:uid="{20C78810-3BFA-4DDE-B7DE-8B30B6197659}"/>
    <cellStyle name="Normal 30 82" xfId="2691" xr:uid="{98CC422A-6617-42AB-B41D-DEC028BE76D2}"/>
    <cellStyle name="Normal 30 83" xfId="2692" xr:uid="{3E10A0D9-9C1D-4433-90F2-5BAE4F20222A}"/>
    <cellStyle name="Normal 30 84" xfId="2693" xr:uid="{7A627779-5A28-4923-8CEA-DBC3007A6CBA}"/>
    <cellStyle name="Normal 30 85" xfId="2694" xr:uid="{D40FC9E5-398A-4739-8DC9-823F629A25BF}"/>
    <cellStyle name="Normal 30 86" xfId="2695" xr:uid="{849D3D65-9E1A-4843-9614-A5E655176705}"/>
    <cellStyle name="Normal 30 87" xfId="2696" xr:uid="{2E148123-1826-4DF7-A417-B48C32D373E1}"/>
    <cellStyle name="Normal 30 88" xfId="2697" xr:uid="{4D9844BE-BECF-4EC0-8FD5-6E041D3252F7}"/>
    <cellStyle name="Normal 30 89" xfId="2698" xr:uid="{6694E92F-7641-4BC2-898D-A33FD1CC8C40}"/>
    <cellStyle name="Normal 30 9" xfId="2699" xr:uid="{0E7DA8C0-3378-4194-A05D-6091D23FDC46}"/>
    <cellStyle name="Normal 30 90" xfId="2700" xr:uid="{03BBE851-592E-4D63-A4B6-25B84FDD372C}"/>
    <cellStyle name="Normal 30 91" xfId="2701" xr:uid="{BF327192-884A-432F-A68F-0A8A7A34B443}"/>
    <cellStyle name="Normal 30 92" xfId="2702" xr:uid="{F47E19C2-150C-41B6-ADD6-9485E154289A}"/>
    <cellStyle name="Normal 30 93" xfId="2703" xr:uid="{CBE9408C-8130-486F-8528-DE39161B6A65}"/>
    <cellStyle name="Normal 30 94" xfId="2704" xr:uid="{2E8B8E5B-4AD8-44D6-89FD-E54E5C65D5C5}"/>
    <cellStyle name="Normal 30 95" xfId="2705" xr:uid="{3B15F81A-6E32-464F-B012-595D7F036970}"/>
    <cellStyle name="Normal 30 96" xfId="2706" xr:uid="{A86C6DA0-49C9-425E-8CF0-A32FD072C966}"/>
    <cellStyle name="Normal 30 97" xfId="2707" xr:uid="{E18CAD1C-41D2-4690-9F3D-B7D99892F2FD}"/>
    <cellStyle name="Normal 30 98" xfId="2708" xr:uid="{B96B8AFC-B7A6-4686-AFF3-AE44D49DE875}"/>
    <cellStyle name="Normal 30 99" xfId="2709" xr:uid="{6C1D1E7A-10D9-4E48-BBAF-30DFB39DFC30}"/>
    <cellStyle name="Normal 31" xfId="2710" xr:uid="{9195E1C3-C7A7-4D25-B9B0-7CA280A82D8B}"/>
    <cellStyle name="Normal 31 10" xfId="2711" xr:uid="{2B6F4F6E-E562-4FAA-A7B0-86F7079D2B50}"/>
    <cellStyle name="Normal 31 100" xfId="2712" xr:uid="{DAC79D99-27FB-4F8A-A9DF-2EBD1F67399D}"/>
    <cellStyle name="Normal 31 101" xfId="2713" xr:uid="{BC154CE9-C67C-403E-9721-5E6EBE78A034}"/>
    <cellStyle name="Normal 31 102" xfId="2714" xr:uid="{90029928-7A9A-463E-A143-1A50ADABF0C8}"/>
    <cellStyle name="Normal 31 103" xfId="2715" xr:uid="{7B9EB1D3-0F5C-4B08-8250-A14B4CE89BD9}"/>
    <cellStyle name="Normal 31 104" xfId="2716" xr:uid="{74EF5ECF-49E8-47D1-A520-F463A5D5396F}"/>
    <cellStyle name="Normal 31 105" xfId="2717" xr:uid="{875C3E15-3234-454B-BAFE-75D26C377D9C}"/>
    <cellStyle name="Normal 31 106" xfId="2718" xr:uid="{7A5469D8-57EF-47D5-A6D2-5ED7C86DD45E}"/>
    <cellStyle name="Normal 31 107" xfId="2719" xr:uid="{C0D07FFB-44D1-4873-A5FD-D7B887CF1C20}"/>
    <cellStyle name="Normal 31 108" xfId="2720" xr:uid="{E66CBB3C-B0CF-4CA3-9370-C7DA3E13A461}"/>
    <cellStyle name="Normal 31 109" xfId="2721" xr:uid="{A904035F-97B3-45B1-8131-8BFFB434181C}"/>
    <cellStyle name="Normal 31 11" xfId="2722" xr:uid="{B352B561-2DF4-488F-9D18-EAB99FDFB241}"/>
    <cellStyle name="Normal 31 12" xfId="2723" xr:uid="{9CD7061A-58C2-4D33-8475-81294957E1E7}"/>
    <cellStyle name="Normal 31 13" xfId="2724" xr:uid="{BF24034D-E731-4598-AE42-328096151AED}"/>
    <cellStyle name="Normal 31 14" xfId="2725" xr:uid="{07A17010-2508-442A-AC4D-7B14ABAAE30E}"/>
    <cellStyle name="Normal 31 15" xfId="2726" xr:uid="{55F382F9-6475-471F-A42C-629069BC83D6}"/>
    <cellStyle name="Normal 31 16" xfId="2727" xr:uid="{6EAAE276-EA2B-4729-9D14-CC57BF2A19E3}"/>
    <cellStyle name="Normal 31 17" xfId="2728" xr:uid="{C35456DB-F57C-4E6F-A731-2EE727181961}"/>
    <cellStyle name="Normal 31 18" xfId="2729" xr:uid="{00B4398C-2965-4080-8D67-2A404BE8866A}"/>
    <cellStyle name="Normal 31 19" xfId="2730" xr:uid="{E766686C-52F1-43E6-A138-2428F685ACC5}"/>
    <cellStyle name="Normal 31 2" xfId="2731" xr:uid="{7B6351AA-6EAC-403B-8460-867F7688E867}"/>
    <cellStyle name="Normal 31 20" xfId="2732" xr:uid="{F074907E-68EB-4CFD-83D9-02C99DB0ED3A}"/>
    <cellStyle name="Normal 31 21" xfId="2733" xr:uid="{6294B669-C0E4-43DE-9729-07C1752792B3}"/>
    <cellStyle name="Normal 31 22" xfId="2734" xr:uid="{5392F014-7FA4-499A-B5CF-C158B3596CD5}"/>
    <cellStyle name="Normal 31 23" xfId="2735" xr:uid="{2E447F9F-A44F-4882-AE61-F972DC7EDB80}"/>
    <cellStyle name="Normal 31 24" xfId="2736" xr:uid="{9A729B04-F374-4156-B8A9-A45901353810}"/>
    <cellStyle name="Normal 31 25" xfId="2737" xr:uid="{6713E2F8-66D3-448D-B8DF-BADC15872FCE}"/>
    <cellStyle name="Normal 31 26" xfId="2738" xr:uid="{36FBE4C2-5C3C-4F22-96C5-B901298F378B}"/>
    <cellStyle name="Normal 31 27" xfId="2739" xr:uid="{D8A5009A-080E-42F6-A159-6B79D8EB3248}"/>
    <cellStyle name="Normal 31 28" xfId="2740" xr:uid="{719CB001-18BF-454E-A1C4-400B0CAE05ED}"/>
    <cellStyle name="Normal 31 29" xfId="2741" xr:uid="{1B9CBE51-B824-4905-BA7F-FF520CBE0982}"/>
    <cellStyle name="Normal 31 3" xfId="2742" xr:uid="{75D06B03-C2B0-4C02-B8E2-817A1D07D3B9}"/>
    <cellStyle name="Normal 31 30" xfId="2743" xr:uid="{9C8CB7DA-9F26-49AD-B419-0D32B1137D44}"/>
    <cellStyle name="Normal 31 31" xfId="2744" xr:uid="{0A36EA89-4A13-4F8C-998D-92A61F02F4BC}"/>
    <cellStyle name="Normal 31 32" xfId="2745" xr:uid="{69BA8B38-D09A-4287-B02A-1579935B08AD}"/>
    <cellStyle name="Normal 31 33" xfId="2746" xr:uid="{958C4321-1B36-452C-B4CD-1D3AB8BB906C}"/>
    <cellStyle name="Normal 31 34" xfId="2747" xr:uid="{372EF8C2-E8EB-4208-A9A9-62DFE473EE8E}"/>
    <cellStyle name="Normal 31 35" xfId="2748" xr:uid="{24AF7C57-A3C9-4CE5-B026-9F7575841800}"/>
    <cellStyle name="Normal 31 36" xfId="2749" xr:uid="{6F7C0B5F-101B-4749-89E3-453D81627EF7}"/>
    <cellStyle name="Normal 31 37" xfId="2750" xr:uid="{34FFAB4B-A071-4A19-87E1-5097708B2691}"/>
    <cellStyle name="Normal 31 38" xfId="2751" xr:uid="{52EDA4DD-0562-426C-8566-BDAED9CFB4CA}"/>
    <cellStyle name="Normal 31 39" xfId="2752" xr:uid="{9F7866CE-7DF4-4F97-AFEA-C6724B690058}"/>
    <cellStyle name="Normal 31 4" xfId="2753" xr:uid="{C6BA5B9C-FE83-4FED-A51E-F0853FFE5CFB}"/>
    <cellStyle name="Normal 31 40" xfId="2754" xr:uid="{B41F56D8-2005-4E0D-8E80-4E8CBAA36F39}"/>
    <cellStyle name="Normal 31 41" xfId="2755" xr:uid="{BC4F56EE-1B23-4594-A3C1-0C7C934EA341}"/>
    <cellStyle name="Normal 31 42" xfId="2756" xr:uid="{821CD60F-B25B-405F-883A-A31223F47796}"/>
    <cellStyle name="Normal 31 43" xfId="2757" xr:uid="{DB031C8D-3838-43E3-A35E-4C68CCC187BC}"/>
    <cellStyle name="Normal 31 44" xfId="2758" xr:uid="{19BE7E96-409C-45F3-9403-37401C5D870B}"/>
    <cellStyle name="Normal 31 45" xfId="2759" xr:uid="{DE88BEB5-411D-4186-AC6C-E40ACE08BEEB}"/>
    <cellStyle name="Normal 31 46" xfId="2760" xr:uid="{26FC3689-60AD-42DF-B45D-9D5D8F2F2DEA}"/>
    <cellStyle name="Normal 31 47" xfId="2761" xr:uid="{F507CC80-CFF4-40E8-859F-2F87388B69B6}"/>
    <cellStyle name="Normal 31 48" xfId="2762" xr:uid="{C1D70A1E-88E1-4481-B486-823FB3979347}"/>
    <cellStyle name="Normal 31 49" xfId="2763" xr:uid="{25C7B453-6E9F-4839-A2B4-35A03E72D3A5}"/>
    <cellStyle name="Normal 31 5" xfId="2764" xr:uid="{32454672-F98B-44D9-8B35-CC0FDE9BDA73}"/>
    <cellStyle name="Normal 31 50" xfId="2765" xr:uid="{9C8F4FD2-D3A2-4295-B36C-48ECBA104EED}"/>
    <cellStyle name="Normal 31 51" xfId="2766" xr:uid="{5CB0AD8D-4622-428B-BF78-C3FCFF0ADE52}"/>
    <cellStyle name="Normal 31 52" xfId="2767" xr:uid="{857DAAF6-4D46-4DF3-8D08-9DE8D4617AAF}"/>
    <cellStyle name="Normal 31 53" xfId="2768" xr:uid="{269148F4-0CEB-4C03-A2F5-151CEBD48871}"/>
    <cellStyle name="Normal 31 54" xfId="2769" xr:uid="{B54BC027-F039-42CF-A2EF-0C0CCA6E3F90}"/>
    <cellStyle name="Normal 31 55" xfId="2770" xr:uid="{937341B4-0DC2-4689-9E86-50C655A65B38}"/>
    <cellStyle name="Normal 31 56" xfId="2771" xr:uid="{A3DE1B43-0A28-4A45-BA72-C355FDFE37C6}"/>
    <cellStyle name="Normal 31 57" xfId="2772" xr:uid="{56AA4C96-37F6-47FB-AF68-09E79733E2E5}"/>
    <cellStyle name="Normal 31 58" xfId="2773" xr:uid="{8596E5A3-8CA6-4387-A72A-8314F421FFB2}"/>
    <cellStyle name="Normal 31 59" xfId="2774" xr:uid="{993A0C27-0766-48FD-A214-69629A9326A8}"/>
    <cellStyle name="Normal 31 6" xfId="2775" xr:uid="{5BBC7406-4CAE-4295-8970-EF68793AF0B0}"/>
    <cellStyle name="Normal 31 60" xfId="2776" xr:uid="{D63AE440-8B31-4ED4-8E03-698F634BBEEA}"/>
    <cellStyle name="Normal 31 61" xfId="2777" xr:uid="{F631EFB1-943A-44E9-9865-1531C28AF040}"/>
    <cellStyle name="Normal 31 62" xfId="2778" xr:uid="{1888CA06-79E4-4689-8ABF-08ECB0801D78}"/>
    <cellStyle name="Normal 31 63" xfId="2779" xr:uid="{52C2A0B3-3264-4FAF-9719-14E32859BFA2}"/>
    <cellStyle name="Normal 31 64" xfId="2780" xr:uid="{BA721FE0-D39E-420B-9D54-CD2ECCA948A0}"/>
    <cellStyle name="Normal 31 65" xfId="2781" xr:uid="{2A0B5EC0-3041-431A-B5C7-76A5FEDBCBD3}"/>
    <cellStyle name="Normal 31 66" xfId="2782" xr:uid="{67740DB0-F770-4BF7-96FA-DB697B7779D8}"/>
    <cellStyle name="Normal 31 67" xfId="2783" xr:uid="{423E500C-7241-46C0-AA0C-4A34BEDCAECA}"/>
    <cellStyle name="Normal 31 68" xfId="2784" xr:uid="{4EE2BD0A-243A-4B4F-9D28-2C65A45379B4}"/>
    <cellStyle name="Normal 31 69" xfId="2785" xr:uid="{17D1FB80-80F6-49EA-A243-956EBFEC435A}"/>
    <cellStyle name="Normal 31 7" xfId="2786" xr:uid="{0125D6AA-0C6C-4CE1-A861-2D06F60492F9}"/>
    <cellStyle name="Normal 31 70" xfId="2787" xr:uid="{9C2C5440-EE41-42D7-8484-40A3AFAC85AA}"/>
    <cellStyle name="Normal 31 71" xfId="2788" xr:uid="{664A6809-BA5C-44B7-92E7-FC226C565881}"/>
    <cellStyle name="Normal 31 72" xfId="2789" xr:uid="{2F8836D2-6343-45F2-8FCF-35A2B3472694}"/>
    <cellStyle name="Normal 31 73" xfId="2790" xr:uid="{8249CD42-4483-4AEB-8B6C-515D4E6718C1}"/>
    <cellStyle name="Normal 31 74" xfId="2791" xr:uid="{683AA746-2000-4DCF-B244-8FB95E067335}"/>
    <cellStyle name="Normal 31 75" xfId="2792" xr:uid="{32B0FDC3-E0EB-4A9C-B86C-4131B3EFAE1F}"/>
    <cellStyle name="Normal 31 76" xfId="2793" xr:uid="{DEAB783E-4D0F-494B-B14C-63252C16D9DC}"/>
    <cellStyle name="Normal 31 77" xfId="2794" xr:uid="{ED3BB7D1-A36D-4C95-ABE7-B2D5F4F76D24}"/>
    <cellStyle name="Normal 31 78" xfId="2795" xr:uid="{5BB87432-F34A-4E46-AC1D-D2D0401950AA}"/>
    <cellStyle name="Normal 31 79" xfId="2796" xr:uid="{FDA3A101-065E-41B6-BFDA-A31C7302FB86}"/>
    <cellStyle name="Normal 31 8" xfId="2797" xr:uid="{F7DA12FF-9AC9-4D65-8261-29DBC6804AF0}"/>
    <cellStyle name="Normal 31 80" xfId="2798" xr:uid="{748B5533-79A2-4A35-94FB-96A25A4FE8A2}"/>
    <cellStyle name="Normal 31 81" xfId="2799" xr:uid="{DC75181B-2637-493B-8130-1C37187DB9C6}"/>
    <cellStyle name="Normal 31 82" xfId="2800" xr:uid="{8DBB84C1-7A0A-40B3-BAE7-04EA3E870A6F}"/>
    <cellStyle name="Normal 31 83" xfId="2801" xr:uid="{394C501B-30CB-4713-B478-C8D03BD89519}"/>
    <cellStyle name="Normal 31 84" xfId="2802" xr:uid="{B8F24471-C925-4F14-BA69-76BECD618D60}"/>
    <cellStyle name="Normal 31 85" xfId="2803" xr:uid="{C8CA34E3-520B-4AC5-8384-6642827CACDC}"/>
    <cellStyle name="Normal 31 86" xfId="2804" xr:uid="{703D76F0-B4EC-4443-B923-E6A7584B3203}"/>
    <cellStyle name="Normal 31 87" xfId="2805" xr:uid="{869B12AD-47AC-4893-9884-6EABF1220750}"/>
    <cellStyle name="Normal 31 88" xfId="2806" xr:uid="{1FE8F72D-5A60-4E9C-B786-616EE28D35F3}"/>
    <cellStyle name="Normal 31 89" xfId="2807" xr:uid="{756432F4-9A86-4A19-83A9-1C79B5AD9EDE}"/>
    <cellStyle name="Normal 31 9" xfId="2808" xr:uid="{D88D2E48-C8AA-40EB-9902-708EFF2D3064}"/>
    <cellStyle name="Normal 31 90" xfId="2809" xr:uid="{48B5C52D-0FE7-4319-987A-B0A7A3EEFCD4}"/>
    <cellStyle name="Normal 31 91" xfId="2810" xr:uid="{353C0D13-40BD-45B9-9231-58D6FCE9C13A}"/>
    <cellStyle name="Normal 31 92" xfId="2811" xr:uid="{25D6E8C0-D4E6-4460-91BB-CE4BE6A569A8}"/>
    <cellStyle name="Normal 31 93" xfId="2812" xr:uid="{A9381E15-88A6-4398-B137-4DD84756D6E0}"/>
    <cellStyle name="Normal 31 94" xfId="2813" xr:uid="{8031E6CB-E86F-4659-AF4B-24E62FDE8636}"/>
    <cellStyle name="Normal 31 95" xfId="2814" xr:uid="{6F3E3D2F-F90F-46FC-9051-5E5F05327BB1}"/>
    <cellStyle name="Normal 31 96" xfId="2815" xr:uid="{A28A1EBC-1CB0-42D8-A163-01BC4279ACD4}"/>
    <cellStyle name="Normal 31 97" xfId="2816" xr:uid="{C710E78C-77D5-4F27-93DF-A349A60C983C}"/>
    <cellStyle name="Normal 31 98" xfId="2817" xr:uid="{4354CD24-60D9-482F-A4D5-107525ED4EB7}"/>
    <cellStyle name="Normal 31 99" xfId="2818" xr:uid="{25195BE3-0C5B-4F33-8BCD-ECF54A34C1BE}"/>
    <cellStyle name="Normal 32" xfId="2819" xr:uid="{AAC8CD18-14C3-4FB5-9079-B44788BCE556}"/>
    <cellStyle name="Normal 32 2" xfId="2820" xr:uid="{F0DA4DAA-D434-445C-9E91-EA30EF557D4A}"/>
    <cellStyle name="Normal 33" xfId="2821" xr:uid="{4BEA79E2-532C-4F86-9BD3-35D0B614A669}"/>
    <cellStyle name="Normal 33 2" xfId="2822" xr:uid="{3BDA9D63-8B91-4BA0-A9F4-37AC674FB1C6}"/>
    <cellStyle name="Normal 34" xfId="2823" xr:uid="{E0F5C4E3-CBD2-468D-B177-91C3B3796680}"/>
    <cellStyle name="Normal 35" xfId="2824" xr:uid="{C9F06ED9-6E09-4F09-8D8F-B32D8D214E7D}"/>
    <cellStyle name="Normal 35 10" xfId="2825" xr:uid="{269D19D2-942E-4621-8D88-61CB86B1FF96}"/>
    <cellStyle name="Normal 35 100" xfId="2826" xr:uid="{B9A50587-CE94-486D-B8AF-56F2AB7B3C13}"/>
    <cellStyle name="Normal 35 101" xfId="2827" xr:uid="{1CF345D1-E72C-4DFE-B575-F37E17B67DF1}"/>
    <cellStyle name="Normal 35 102" xfId="2828" xr:uid="{D1658F74-4D6C-4E94-9579-09DFD383B3E0}"/>
    <cellStyle name="Normal 35 103" xfId="2829" xr:uid="{EFB14677-813C-48A1-A80B-4E54B27A8BBD}"/>
    <cellStyle name="Normal 35 104" xfId="2830" xr:uid="{85819A8C-690F-44AB-B349-8E59F67ADF43}"/>
    <cellStyle name="Normal 35 105" xfId="2831" xr:uid="{BC77FD27-1D9E-45A6-9B09-0FD45F789773}"/>
    <cellStyle name="Normal 35 106" xfId="2832" xr:uid="{E72F2579-4662-4496-9030-972690E30C3F}"/>
    <cellStyle name="Normal 35 107" xfId="2833" xr:uid="{FAF07C8E-D5AE-42DD-9B18-4456BF927F0C}"/>
    <cellStyle name="Normal 35 108" xfId="2834" xr:uid="{6C31CA4E-F716-4E75-A87A-42A6C17EAA46}"/>
    <cellStyle name="Normal 35 109" xfId="2835" xr:uid="{98931025-A889-41E2-B10B-0E522EFC29E3}"/>
    <cellStyle name="Normal 35 11" xfId="2836" xr:uid="{A9A9B601-A8A8-4A34-AC8A-95C1D963A98F}"/>
    <cellStyle name="Normal 35 12" xfId="2837" xr:uid="{FA59520A-DBE1-4391-8139-7249209D5652}"/>
    <cellStyle name="Normal 35 13" xfId="2838" xr:uid="{7F8FB667-394E-4509-96D2-079022541E84}"/>
    <cellStyle name="Normal 35 14" xfId="2839" xr:uid="{5ED643CC-32DA-4D0C-8E66-64E0FCB9D731}"/>
    <cellStyle name="Normal 35 15" xfId="2840" xr:uid="{824B295C-8E75-4FBE-9863-51C0C26445AA}"/>
    <cellStyle name="Normal 35 16" xfId="2841" xr:uid="{EA9BBCEB-F326-4DDF-B937-BF56953AE112}"/>
    <cellStyle name="Normal 35 17" xfId="2842" xr:uid="{37D59569-8F88-432D-81FB-64B3D1E8B203}"/>
    <cellStyle name="Normal 35 18" xfId="2843" xr:uid="{12F2C708-03A6-4365-913A-ABCCC463D1F8}"/>
    <cellStyle name="Normal 35 19" xfId="2844" xr:uid="{2AD3F32E-B08D-45BA-A3C8-5081080985D4}"/>
    <cellStyle name="Normal 35 2" xfId="2845" xr:uid="{A405F470-60C5-40A1-9B61-F17A04F55C92}"/>
    <cellStyle name="Normal 35 20" xfId="2846" xr:uid="{C0BBE6EF-6996-4EC4-A92E-6A5DE74A1AE9}"/>
    <cellStyle name="Normal 35 21" xfId="2847" xr:uid="{DD9EB9D6-8081-4539-80B7-B465C6477857}"/>
    <cellStyle name="Normal 35 22" xfId="2848" xr:uid="{ABEA9AEA-8AD9-4609-8B26-348FAC14AFC2}"/>
    <cellStyle name="Normal 35 23" xfId="2849" xr:uid="{9EB1D510-A31A-4C43-8F70-81A35065AC31}"/>
    <cellStyle name="Normal 35 24" xfId="2850" xr:uid="{FCE2D004-42E0-44A6-80B0-EE160C6786BE}"/>
    <cellStyle name="Normal 35 25" xfId="2851" xr:uid="{577B2008-B2B7-4E31-9BDA-E15F9C1D1D03}"/>
    <cellStyle name="Normal 35 26" xfId="2852" xr:uid="{513060D5-6BD2-4AFD-8C2C-5E6431333752}"/>
    <cellStyle name="Normal 35 27" xfId="2853" xr:uid="{BE64C356-3636-433B-A9A3-CE4B2F7651FF}"/>
    <cellStyle name="Normal 35 28" xfId="2854" xr:uid="{147A1780-619A-466E-8E89-1CBBBE837D01}"/>
    <cellStyle name="Normal 35 29" xfId="2855" xr:uid="{97F4D750-A095-4E55-8B95-B327DEC3A143}"/>
    <cellStyle name="Normal 35 3" xfId="2856" xr:uid="{B880EB8E-1915-4449-A913-474BF83E8677}"/>
    <cellStyle name="Normal 35 30" xfId="2857" xr:uid="{BD7B44A0-8D0E-48CC-A7BB-BB8163EB4914}"/>
    <cellStyle name="Normal 35 31" xfId="2858" xr:uid="{449D4CA2-D6C6-4821-8002-FD16A08CD050}"/>
    <cellStyle name="Normal 35 32" xfId="2859" xr:uid="{3C7F8F6A-5DEB-4FA4-9DEA-4892B9E753CA}"/>
    <cellStyle name="Normal 35 33" xfId="2860" xr:uid="{558C8E80-677C-44D3-88F7-1B04D86BF850}"/>
    <cellStyle name="Normal 35 34" xfId="2861" xr:uid="{1E416CEA-5EBA-44FA-89D7-719DCA4E64B2}"/>
    <cellStyle name="Normal 35 35" xfId="2862" xr:uid="{525CE8C1-F2D9-42E6-9D24-11B02AF38421}"/>
    <cellStyle name="Normal 35 36" xfId="2863" xr:uid="{8C8BA6AB-DCE8-4C77-8F2E-D275E3D07482}"/>
    <cellStyle name="Normal 35 37" xfId="2864" xr:uid="{C587F34E-AC82-4BD9-9A88-F3A5BA9A07C0}"/>
    <cellStyle name="Normal 35 38" xfId="2865" xr:uid="{0DB15B13-E3F9-4A0F-8974-D702B16D329E}"/>
    <cellStyle name="Normal 35 39" xfId="2866" xr:uid="{91F756C6-4A82-49A1-B02E-C2732C8857C2}"/>
    <cellStyle name="Normal 35 4" xfId="2867" xr:uid="{B82DFDAD-FE43-4370-9EDB-595F68FA2DBE}"/>
    <cellStyle name="Normal 35 40" xfId="2868" xr:uid="{6C93B3BA-774A-42ED-8876-AD264685EF33}"/>
    <cellStyle name="Normal 35 41" xfId="2869" xr:uid="{01818C1B-F1AB-48E0-BC84-1CBE29B6046A}"/>
    <cellStyle name="Normal 35 42" xfId="2870" xr:uid="{B3F4E58F-6942-4058-BD99-4175E9DF5E9F}"/>
    <cellStyle name="Normal 35 43" xfId="2871" xr:uid="{1973CE0E-56C2-4618-9169-CEFBB298F4C6}"/>
    <cellStyle name="Normal 35 44" xfId="2872" xr:uid="{8AC6B021-F127-4910-A58E-5373BC57B371}"/>
    <cellStyle name="Normal 35 45" xfId="2873" xr:uid="{263E3278-27E8-4553-A2F4-5E842109EAAA}"/>
    <cellStyle name="Normal 35 46" xfId="2874" xr:uid="{C545D344-2741-47E0-ABB7-83773A840389}"/>
    <cellStyle name="Normal 35 47" xfId="2875" xr:uid="{C73F5C4E-9239-4F01-AA72-108F9E2ACE77}"/>
    <cellStyle name="Normal 35 48" xfId="2876" xr:uid="{70D34D66-D231-488C-8C6C-29AC86279652}"/>
    <cellStyle name="Normal 35 49" xfId="2877" xr:uid="{5F4C18AF-58C7-4596-A4D0-A6C76AA5423E}"/>
    <cellStyle name="Normal 35 5" xfId="2878" xr:uid="{55061C33-F853-48C2-B8E9-4E1AB80A90E4}"/>
    <cellStyle name="Normal 35 50" xfId="2879" xr:uid="{2B88B53F-9F6A-47EE-9EDF-04909BED52FA}"/>
    <cellStyle name="Normal 35 51" xfId="2880" xr:uid="{80C93116-41A9-4B2A-BF31-4B16C769F718}"/>
    <cellStyle name="Normal 35 52" xfId="2881" xr:uid="{1DF59E28-7042-43D9-B593-B400EA8DD05D}"/>
    <cellStyle name="Normal 35 53" xfId="2882" xr:uid="{E6C6CC97-DBE8-4484-8026-FF6BB0A2109C}"/>
    <cellStyle name="Normal 35 54" xfId="2883" xr:uid="{9733597E-C6B8-4D8B-BF00-B90999ED40DF}"/>
    <cellStyle name="Normal 35 55" xfId="2884" xr:uid="{D312A42D-2846-461A-AF24-1B87016B756A}"/>
    <cellStyle name="Normal 35 56" xfId="2885" xr:uid="{78E1CAFD-F892-4C7F-99CD-85C165CB9B39}"/>
    <cellStyle name="Normal 35 57" xfId="2886" xr:uid="{2E56F19C-9BDC-4A74-996C-896F720A0DB3}"/>
    <cellStyle name="Normal 35 58" xfId="2887" xr:uid="{5D29279B-A743-4409-AB71-FD3548388B02}"/>
    <cellStyle name="Normal 35 59" xfId="2888" xr:uid="{FB3C89F9-A93C-460C-9604-F013168E5975}"/>
    <cellStyle name="Normal 35 6" xfId="2889" xr:uid="{587F312E-5CA2-4DE7-860F-3CA652A969FC}"/>
    <cellStyle name="Normal 35 60" xfId="2890" xr:uid="{55F138FF-2662-4393-9D8D-8BF3911FBE8E}"/>
    <cellStyle name="Normal 35 61" xfId="2891" xr:uid="{E825532E-F716-4875-9BAF-06D423951D9D}"/>
    <cellStyle name="Normal 35 62" xfId="2892" xr:uid="{BE4E9D1F-D5A7-4FCF-8BEA-3124269AE03C}"/>
    <cellStyle name="Normal 35 63" xfId="2893" xr:uid="{B8816014-57E8-44A5-837B-752E3D141FD6}"/>
    <cellStyle name="Normal 35 64" xfId="2894" xr:uid="{E6D4DA77-DFBC-42DF-96F7-9C770856681F}"/>
    <cellStyle name="Normal 35 65" xfId="2895" xr:uid="{D5370AFB-3847-4EC0-B1A7-3346CAE3ABC7}"/>
    <cellStyle name="Normal 35 66" xfId="2896" xr:uid="{93543DF4-953C-471A-A969-473563531BEF}"/>
    <cellStyle name="Normal 35 67" xfId="2897" xr:uid="{7D20D18B-6CF1-4ABF-A819-452E81CA6400}"/>
    <cellStyle name="Normal 35 68" xfId="2898" xr:uid="{8A45D50E-149A-4B83-8088-39A1C29A6129}"/>
    <cellStyle name="Normal 35 69" xfId="2899" xr:uid="{E244E7EB-8F68-43D6-8D1E-E51F75EE3659}"/>
    <cellStyle name="Normal 35 7" xfId="2900" xr:uid="{DBC16098-E5E4-4F80-AB0A-DD7144A5A84A}"/>
    <cellStyle name="Normal 35 70" xfId="2901" xr:uid="{18ED5A50-C9CD-4553-B835-87CE3460C23E}"/>
    <cellStyle name="Normal 35 71" xfId="2902" xr:uid="{2308B0CD-A20C-41B2-B623-82F37B6DA384}"/>
    <cellStyle name="Normal 35 72" xfId="2903" xr:uid="{6AA7FBD0-EC19-48E5-8B82-C00FAC629ED8}"/>
    <cellStyle name="Normal 35 73" xfId="2904" xr:uid="{81F39484-937D-4B25-B6B7-967F7A2177B6}"/>
    <cellStyle name="Normal 35 74" xfId="2905" xr:uid="{F755DF5B-1EC4-443E-BCB1-B589DACE3F32}"/>
    <cellStyle name="Normal 35 75" xfId="2906" xr:uid="{6ECD7294-5ECF-416A-B4AD-61EDF4EDEE07}"/>
    <cellStyle name="Normal 35 76" xfId="2907" xr:uid="{782FAB5A-35A2-412D-B54F-B065AA06CC62}"/>
    <cellStyle name="Normal 35 77" xfId="2908" xr:uid="{1CEE2A3D-E79D-41D8-B303-F016B24E8A43}"/>
    <cellStyle name="Normal 35 78" xfId="2909" xr:uid="{953EFBBE-DE61-4C37-A863-1C1E40A0872F}"/>
    <cellStyle name="Normal 35 79" xfId="2910" xr:uid="{E6BE1D97-93DC-4EF4-9BEF-C0AD50223AA4}"/>
    <cellStyle name="Normal 35 8" xfId="2911" xr:uid="{C77C57C5-9C71-4FEC-91D4-74A34FC0FC8F}"/>
    <cellStyle name="Normal 35 80" xfId="2912" xr:uid="{C07AA1C4-EA33-4103-8E8E-7E4822049A0E}"/>
    <cellStyle name="Normal 35 81" xfId="2913" xr:uid="{81DD8310-DC0D-4E72-90F5-00CEC909323C}"/>
    <cellStyle name="Normal 35 82" xfId="2914" xr:uid="{2B7F6BE2-7BC6-49CB-A1BA-B8F068375959}"/>
    <cellStyle name="Normal 35 83" xfId="2915" xr:uid="{5AEC75B8-E4FB-49D8-AEA7-CF4B7DA28F74}"/>
    <cellStyle name="Normal 35 84" xfId="2916" xr:uid="{2A8EC869-0A6D-4949-BB2A-CB1BA3D06D17}"/>
    <cellStyle name="Normal 35 85" xfId="2917" xr:uid="{D8CDE458-01F9-4342-A040-A94E1C9AE05A}"/>
    <cellStyle name="Normal 35 86" xfId="2918" xr:uid="{3717BBC3-5C94-4C3E-848C-54B23B1E241A}"/>
    <cellStyle name="Normal 35 87" xfId="2919" xr:uid="{A9CAD027-0926-4110-9A19-C1A0E568E572}"/>
    <cellStyle name="Normal 35 88" xfId="2920" xr:uid="{227D3960-EF5E-4DDC-9B4C-905BCD6A4CB0}"/>
    <cellStyle name="Normal 35 89" xfId="2921" xr:uid="{2781F2D0-ADDE-41C6-9B39-1B44A123B0BA}"/>
    <cellStyle name="Normal 35 9" xfId="2922" xr:uid="{9D6D9696-80F8-4A06-9D97-31FEA69C9B94}"/>
    <cellStyle name="Normal 35 90" xfId="2923" xr:uid="{2298B9A4-37AD-4441-A4B3-78ECB33A910F}"/>
    <cellStyle name="Normal 35 91" xfId="2924" xr:uid="{92C6BFB0-D06F-48A2-A671-BA75E9AB6840}"/>
    <cellStyle name="Normal 35 92" xfId="2925" xr:uid="{699ACDF4-9521-49F3-B554-AF9255A24DB0}"/>
    <cellStyle name="Normal 35 93" xfId="2926" xr:uid="{64D68BA0-88BD-4EC8-8618-4414CBAAD87A}"/>
    <cellStyle name="Normal 35 94" xfId="2927" xr:uid="{C53D78F6-5BE0-49F8-BB72-ACC33D8067F4}"/>
    <cellStyle name="Normal 35 95" xfId="2928" xr:uid="{53201DD7-AB53-4514-BBB3-5F0607A7E07B}"/>
    <cellStyle name="Normal 35 96" xfId="2929" xr:uid="{1020BE3A-8C9B-4DDC-8D17-82630D9BA0BC}"/>
    <cellStyle name="Normal 35 97" xfId="2930" xr:uid="{A996DBD4-C101-46C4-A511-C2EC9125760D}"/>
    <cellStyle name="Normal 35 98" xfId="2931" xr:uid="{8D514EEF-4D13-4852-BF47-FC9EE70394C9}"/>
    <cellStyle name="Normal 35 99" xfId="2932" xr:uid="{AA6B6AC8-81F5-4672-84BF-39F76FC27B9F}"/>
    <cellStyle name="Normal 36" xfId="2933" xr:uid="{98C79C33-E81C-4B99-A2F9-B5D717D12674}"/>
    <cellStyle name="Normal 36 10" xfId="2934" xr:uid="{896866A4-0BD2-4B78-B1CB-76AAA4C6CBB3}"/>
    <cellStyle name="Normal 36 100" xfId="2935" xr:uid="{4DA047A7-A1A7-41E4-AE6A-197239C01AE8}"/>
    <cellStyle name="Normal 36 101" xfId="2936" xr:uid="{F750C6A8-8031-4641-BDFA-B17BC80D6197}"/>
    <cellStyle name="Normal 36 102" xfId="2937" xr:uid="{D9D1B169-153B-43C1-9A88-E2F167AB466B}"/>
    <cellStyle name="Normal 36 103" xfId="2938" xr:uid="{BED79259-81E2-4EC8-8441-749B859098CB}"/>
    <cellStyle name="Normal 36 104" xfId="2939" xr:uid="{AE4ABBC7-F97A-461F-9100-AF8CFB65CD0C}"/>
    <cellStyle name="Normal 36 105" xfId="2940" xr:uid="{C07F450A-0092-4100-8200-3244E6BBD89E}"/>
    <cellStyle name="Normal 36 106" xfId="2941" xr:uid="{A72CEB07-4AB7-435A-B8DB-D2A9DED9FD9F}"/>
    <cellStyle name="Normal 36 107" xfId="2942" xr:uid="{92DAB210-F074-4B53-A735-2A83CD2A7BFF}"/>
    <cellStyle name="Normal 36 108" xfId="2943" xr:uid="{CA4FDB55-7608-4184-9A51-69CA23F365F0}"/>
    <cellStyle name="Normal 36 109" xfId="2944" xr:uid="{B24E12D8-7B6F-4222-B4BA-FC8CD7C49D6B}"/>
    <cellStyle name="Normal 36 11" xfId="2945" xr:uid="{B2F91FFE-7D57-4D0C-9654-AAEF6FFE925A}"/>
    <cellStyle name="Normal 36 12" xfId="2946" xr:uid="{86585387-7AEC-4721-B0A3-FEED49F00895}"/>
    <cellStyle name="Normal 36 13" xfId="2947" xr:uid="{2D72CB15-6DCF-43BB-92E8-491AE8E25EAD}"/>
    <cellStyle name="Normal 36 14" xfId="2948" xr:uid="{21963B8E-C2CA-4276-BC01-AB6397595FCD}"/>
    <cellStyle name="Normal 36 15" xfId="2949" xr:uid="{12222F56-E85F-4698-B18C-CD39C868CBF2}"/>
    <cellStyle name="Normal 36 16" xfId="2950" xr:uid="{64225491-EACE-480F-A30C-4B1DFF5961FD}"/>
    <cellStyle name="Normal 36 17" xfId="2951" xr:uid="{ED4FB2E5-054C-4985-95C0-C211E3F97A39}"/>
    <cellStyle name="Normal 36 18" xfId="2952" xr:uid="{15FA6C30-06AA-45A8-8239-4003460F5001}"/>
    <cellStyle name="Normal 36 19" xfId="2953" xr:uid="{4E884DA1-3758-402F-956A-15FCC31A5572}"/>
    <cellStyle name="Normal 36 2" xfId="2954" xr:uid="{0A39ECA3-DD49-4F04-942E-34C3434D9C0C}"/>
    <cellStyle name="Normal 36 20" xfId="2955" xr:uid="{561304E7-7DFC-4D21-8630-65F25B4212AD}"/>
    <cellStyle name="Normal 36 21" xfId="2956" xr:uid="{798E5BB8-3F75-4435-BB6E-8B120FE2FA8F}"/>
    <cellStyle name="Normal 36 22" xfId="2957" xr:uid="{9BA3A019-74BC-49B8-A88D-7343C4795465}"/>
    <cellStyle name="Normal 36 23" xfId="2958" xr:uid="{55DEF0A3-A0CA-4C4A-A745-D2D05544E4E3}"/>
    <cellStyle name="Normal 36 24" xfId="2959" xr:uid="{44849E52-FE9E-407C-A597-0A13CAF3CB04}"/>
    <cellStyle name="Normal 36 25" xfId="2960" xr:uid="{0C847C6E-C0C9-4FA8-AAFB-D7343CD8E1F0}"/>
    <cellStyle name="Normal 36 26" xfId="2961" xr:uid="{2BB771C0-49A6-4422-8316-0F60445341FB}"/>
    <cellStyle name="Normal 36 27" xfId="2962" xr:uid="{21EDFA44-F811-48AC-A434-8FBFCED99F3D}"/>
    <cellStyle name="Normal 36 28" xfId="2963" xr:uid="{AA049CA4-8995-4529-A14B-5A2324F8673A}"/>
    <cellStyle name="Normal 36 29" xfId="2964" xr:uid="{AB77F2A9-1D6F-4C4B-A733-35BF59A5C12B}"/>
    <cellStyle name="Normal 36 3" xfId="2965" xr:uid="{08861F76-3B5D-43CC-86A7-A0553B87D315}"/>
    <cellStyle name="Normal 36 30" xfId="2966" xr:uid="{03F119A1-4036-4813-A48B-ED64A24BE6FB}"/>
    <cellStyle name="Normal 36 31" xfId="2967" xr:uid="{A862D759-37F6-4D37-89F9-5AD4CA2C1C7C}"/>
    <cellStyle name="Normal 36 32" xfId="2968" xr:uid="{4A14EF85-7F03-492B-8F56-E37EAEDF4D20}"/>
    <cellStyle name="Normal 36 33" xfId="2969" xr:uid="{EC87D032-3410-495F-A519-0B7B8B5313E3}"/>
    <cellStyle name="Normal 36 34" xfId="2970" xr:uid="{E7DC30CE-0421-4C4E-ABC9-729171ADD10D}"/>
    <cellStyle name="Normal 36 35" xfId="2971" xr:uid="{8C38A0A4-B3EF-4BD0-AC93-9F2CB0D292DA}"/>
    <cellStyle name="Normal 36 36" xfId="2972" xr:uid="{D1B56699-4241-41C6-822A-873BDA1D6131}"/>
    <cellStyle name="Normal 36 37" xfId="2973" xr:uid="{8E425D87-23C4-49C9-B3C5-10F7B05F4292}"/>
    <cellStyle name="Normal 36 38" xfId="2974" xr:uid="{82CFAAD5-3AE6-4388-B41C-0881DDD48155}"/>
    <cellStyle name="Normal 36 39" xfId="2975" xr:uid="{B0117C8C-B5B1-4E9F-97B9-47152702889C}"/>
    <cellStyle name="Normal 36 4" xfId="2976" xr:uid="{D06912DA-1004-408B-BC19-5AB21783EF17}"/>
    <cellStyle name="Normal 36 40" xfId="2977" xr:uid="{86CFD3F0-D724-4436-B837-123F558AD396}"/>
    <cellStyle name="Normal 36 41" xfId="2978" xr:uid="{95152F5F-A7EE-4A68-B97D-1D9AE54607F9}"/>
    <cellStyle name="Normal 36 42" xfId="2979" xr:uid="{DA9226F6-433A-40B5-95F2-DF612A56764D}"/>
    <cellStyle name="Normal 36 43" xfId="2980" xr:uid="{3F2DBB8D-2F82-4FFC-B0B1-21DE2604D15A}"/>
    <cellStyle name="Normal 36 44" xfId="2981" xr:uid="{BAE11E54-2224-4EE9-B5DA-38D141A08EC3}"/>
    <cellStyle name="Normal 36 45" xfId="2982" xr:uid="{57307F51-A067-4F1A-B85B-DF147277275E}"/>
    <cellStyle name="Normal 36 46" xfId="2983" xr:uid="{6258D806-04CF-4EA3-935D-2628CEAA21C8}"/>
    <cellStyle name="Normal 36 47" xfId="2984" xr:uid="{E5D8EA92-750C-44B6-A821-AA5FB86A5401}"/>
    <cellStyle name="Normal 36 48" xfId="2985" xr:uid="{3AB9D0AE-6724-43F3-9082-130F2A577245}"/>
    <cellStyle name="Normal 36 49" xfId="2986" xr:uid="{7273196F-477C-4AD5-9298-2FE0B5966B66}"/>
    <cellStyle name="Normal 36 5" xfId="2987" xr:uid="{DB83D0F0-261A-43F2-B2D9-910363332A82}"/>
    <cellStyle name="Normal 36 50" xfId="2988" xr:uid="{803AFA78-9638-416E-AFAE-7009FB81C951}"/>
    <cellStyle name="Normal 36 51" xfId="2989" xr:uid="{EEDB3E9A-3CF8-44D9-BE77-E4AF25D833F1}"/>
    <cellStyle name="Normal 36 52" xfId="2990" xr:uid="{E2AA6D2C-7F13-4DDD-BF29-E63607DAD2E6}"/>
    <cellStyle name="Normal 36 53" xfId="2991" xr:uid="{49A3F265-053D-42F1-B556-8CE46162CFF0}"/>
    <cellStyle name="Normal 36 54" xfId="2992" xr:uid="{276F475C-7313-4132-B4D5-F785631DFE0D}"/>
    <cellStyle name="Normal 36 55" xfId="2993" xr:uid="{AE6ABFE8-DAB3-4DB8-A9D0-B5781B5199B8}"/>
    <cellStyle name="Normal 36 56" xfId="2994" xr:uid="{6BB5DDF8-D1EF-42F6-8AE1-1EEB6E084E1C}"/>
    <cellStyle name="Normal 36 57" xfId="2995" xr:uid="{B7A3ED52-5695-4E60-9B9B-CD021B58A2A8}"/>
    <cellStyle name="Normal 36 58" xfId="2996" xr:uid="{5DD25C89-81EA-4604-A9C8-430D61363D9D}"/>
    <cellStyle name="Normal 36 59" xfId="2997" xr:uid="{59A22433-1D69-417F-AB12-7B563396FFFF}"/>
    <cellStyle name="Normal 36 6" xfId="2998" xr:uid="{BEDE0A47-D171-445C-A722-F253727E2D9D}"/>
    <cellStyle name="Normal 36 60" xfId="2999" xr:uid="{5796D286-ED11-407B-856C-14CB1D134E49}"/>
    <cellStyle name="Normal 36 61" xfId="3000" xr:uid="{32D6C665-6017-4DE9-A223-753A9001DD09}"/>
    <cellStyle name="Normal 36 62" xfId="3001" xr:uid="{DDD7863B-11D6-466F-BD8F-3E7239AC7129}"/>
    <cellStyle name="Normal 36 63" xfId="3002" xr:uid="{311DE57C-4AE9-40B7-8BEA-E86B0190E8B0}"/>
    <cellStyle name="Normal 36 64" xfId="3003" xr:uid="{076047A0-82DB-49EC-9E49-3FA70D5D8315}"/>
    <cellStyle name="Normal 36 65" xfId="3004" xr:uid="{62CFEE4A-9334-4A57-BB6D-0821E5904751}"/>
    <cellStyle name="Normal 36 66" xfId="3005" xr:uid="{7C9095EF-1B57-454B-9989-0AEEED903854}"/>
    <cellStyle name="Normal 36 67" xfId="3006" xr:uid="{073571F1-09C9-4EAC-863C-96CD2A8EAE54}"/>
    <cellStyle name="Normal 36 68" xfId="3007" xr:uid="{2E5980EC-4F3B-4F81-A436-2D618044BCAA}"/>
    <cellStyle name="Normal 36 69" xfId="3008" xr:uid="{2A685351-F552-4604-8809-62D9DE6E74AE}"/>
    <cellStyle name="Normal 36 7" xfId="3009" xr:uid="{4F274AE9-34AC-4CCF-BF9F-0C538B8C1021}"/>
    <cellStyle name="Normal 36 70" xfId="3010" xr:uid="{39B84668-58E5-483E-883C-D562C8A40A57}"/>
    <cellStyle name="Normal 36 71" xfId="3011" xr:uid="{6DD91A57-09EC-4CE6-9C21-D93F88634E72}"/>
    <cellStyle name="Normal 36 72" xfId="3012" xr:uid="{F970FA67-DE5F-42C2-82D9-ADA3F813E7F5}"/>
    <cellStyle name="Normal 36 73" xfId="3013" xr:uid="{941295D4-0C83-4EE9-99D3-154506727CE4}"/>
    <cellStyle name="Normal 36 74" xfId="3014" xr:uid="{9217AFC7-66C1-44FE-9169-EE1952F19846}"/>
    <cellStyle name="Normal 36 75" xfId="3015" xr:uid="{C4A51624-B44E-4A57-96F7-720541693610}"/>
    <cellStyle name="Normal 36 76" xfId="3016" xr:uid="{D5B56CC7-7BCD-4B5B-9A1C-998B710BDCD0}"/>
    <cellStyle name="Normal 36 77" xfId="3017" xr:uid="{6573939E-3D04-4D3C-8EEB-152E11388968}"/>
    <cellStyle name="Normal 36 78" xfId="3018" xr:uid="{86B43D8B-960B-4BB2-BE98-92E7DBD28293}"/>
    <cellStyle name="Normal 36 79" xfId="3019" xr:uid="{2965BEAF-87DE-458F-94E4-417F9BDA598B}"/>
    <cellStyle name="Normal 36 8" xfId="3020" xr:uid="{3763E950-9C86-4EC4-AB6E-C9D8A805C870}"/>
    <cellStyle name="Normal 36 80" xfId="3021" xr:uid="{6A32CEE0-5159-4DE3-BE3B-1BEAD5068423}"/>
    <cellStyle name="Normal 36 81" xfId="3022" xr:uid="{5C9C55A4-7AA6-484E-9E64-90B97BEB1351}"/>
    <cellStyle name="Normal 36 82" xfId="3023" xr:uid="{4F481E32-8521-4631-AA97-F060EDAE91B6}"/>
    <cellStyle name="Normal 36 83" xfId="3024" xr:uid="{50EEB90D-F34F-4882-8B21-818CFBADA285}"/>
    <cellStyle name="Normal 36 84" xfId="3025" xr:uid="{8EF75EB6-2974-40D9-8D84-01465B325754}"/>
    <cellStyle name="Normal 36 85" xfId="3026" xr:uid="{91367D90-5AEB-4C80-9E21-BEDFEEFFD49D}"/>
    <cellStyle name="Normal 36 86" xfId="3027" xr:uid="{FD38E31D-3463-4151-8D98-D66C7BE6C4E4}"/>
    <cellStyle name="Normal 36 87" xfId="3028" xr:uid="{2C658D7A-B79D-488F-9A60-95968BB42A34}"/>
    <cellStyle name="Normal 36 88" xfId="3029" xr:uid="{C2A7DEA2-E5D5-463E-87FA-966325BD620C}"/>
    <cellStyle name="Normal 36 89" xfId="3030" xr:uid="{68F66625-C236-4985-844C-02BBBEE72598}"/>
    <cellStyle name="Normal 36 9" xfId="3031" xr:uid="{C80C0E3F-95B5-4375-B08B-654C6E08406F}"/>
    <cellStyle name="Normal 36 90" xfId="3032" xr:uid="{6180DC70-34F8-4325-8D66-46BC0DCB4D6A}"/>
    <cellStyle name="Normal 36 91" xfId="3033" xr:uid="{095847A7-4837-4FDB-B040-DE734B203F6C}"/>
    <cellStyle name="Normal 36 92" xfId="3034" xr:uid="{0ABC7C01-A3F9-43DD-BA94-279555C60FE0}"/>
    <cellStyle name="Normal 36 93" xfId="3035" xr:uid="{4EC40BF2-DF2D-4F3B-9251-540A1285DAC8}"/>
    <cellStyle name="Normal 36 94" xfId="3036" xr:uid="{84C9AD42-EFB5-4F2F-86BE-B97669AC8DC7}"/>
    <cellStyle name="Normal 36 95" xfId="3037" xr:uid="{3BF2DFA9-2C71-4866-A9AA-FC18A5277467}"/>
    <cellStyle name="Normal 36 96" xfId="3038" xr:uid="{B183D50B-0415-4E19-AB62-0C9A617CD890}"/>
    <cellStyle name="Normal 36 97" xfId="3039" xr:uid="{181775CC-7377-4A00-9A07-8D6693659D96}"/>
    <cellStyle name="Normal 36 98" xfId="3040" xr:uid="{AFC5BF6B-A7DA-40CA-869B-8D0468869FE4}"/>
    <cellStyle name="Normal 36 99" xfId="3041" xr:uid="{61B7DF0E-569A-478A-97BF-5B5A2C496B56}"/>
    <cellStyle name="Normal 37" xfId="3042" xr:uid="{C115D463-D8A5-4B11-82F8-110766F3E88C}"/>
    <cellStyle name="Normal 38" xfId="3043" xr:uid="{28EFD02C-CB23-46A7-AC0E-2426445BBEF7}"/>
    <cellStyle name="Normal 39" xfId="3044" xr:uid="{7A1FEA9D-D206-499C-8C38-6264EC4A08AB}"/>
    <cellStyle name="Normal 4" xfId="3045" xr:uid="{57F91F23-923F-4029-A5F5-0762D7CED805}"/>
    <cellStyle name="Normal-- 4" xfId="3046" xr:uid="{9D39B9D8-A90B-4138-AC3B-3D1C316B02C1}"/>
    <cellStyle name="Normal 4 10" xfId="3047" xr:uid="{5C3C8F84-AA85-40D2-B4A5-08C0D181FA2C}"/>
    <cellStyle name="Normal 4 10 2" xfId="3048" xr:uid="{2D5066C4-1FF7-4AA2-BC1F-AFBC7AFABC10}"/>
    <cellStyle name="Normal 4 100" xfId="3049" xr:uid="{156779E2-A4F8-4191-BC6D-5D1D7AE29387}"/>
    <cellStyle name="Normal 4 101" xfId="3050" xr:uid="{7ECC2C0C-1EC5-4472-B181-E0E9ACF65D0F}"/>
    <cellStyle name="Normal 4 102" xfId="3051" xr:uid="{2B293C55-B528-4D43-9B01-1F585881C821}"/>
    <cellStyle name="Normal 4 103" xfId="3052" xr:uid="{1FDF8D90-E044-4AAB-BD65-3DC7183BA387}"/>
    <cellStyle name="Normal 4 104" xfId="3053" xr:uid="{CD32FD35-C807-40E6-BE92-C0D5A29E6D89}"/>
    <cellStyle name="Normal 4 105" xfId="3054" xr:uid="{2C76EECA-CFEA-4BD3-A8C2-5B3231DE96A3}"/>
    <cellStyle name="Normal 4 106" xfId="3055" xr:uid="{762E8BD6-AF75-4550-8D7C-CB1EA82800BE}"/>
    <cellStyle name="Normal 4 107" xfId="3056" xr:uid="{9EEC8E1A-BCE8-43AE-8036-9EB1F34059C1}"/>
    <cellStyle name="Normal 4 108" xfId="3057" xr:uid="{1EB1D2DA-9595-4FD1-85C8-9B0CD708FC9D}"/>
    <cellStyle name="Normal 4 109" xfId="3058" xr:uid="{4A69574F-4C87-48F9-8EAA-FC56CFCDAB4F}"/>
    <cellStyle name="Normal 4 11" xfId="3059" xr:uid="{D1CA709F-104F-41C5-99DF-3C84152CA4E1}"/>
    <cellStyle name="Normal 4 11 2" xfId="3060" xr:uid="{F3102892-E6EB-4401-BF88-0DAB6331845F}"/>
    <cellStyle name="Normal 4 110" xfId="3061" xr:uid="{03A4B1C6-B234-4815-BA0B-41347376D5BF}"/>
    <cellStyle name="Normal 4 111" xfId="3062" xr:uid="{1FED2AA7-C0AD-4443-9F6C-14434F5BD6CB}"/>
    <cellStyle name="Normal 4 112" xfId="3063" xr:uid="{5B3F8978-EBCC-4369-8A7D-9595AC3333DE}"/>
    <cellStyle name="Normal 4 113" xfId="3064" xr:uid="{5328FC88-EC67-48D1-8E2C-419BE773A15B}"/>
    <cellStyle name="Normal 4 114" xfId="3065" xr:uid="{CCCC1B70-26A6-4C63-AD96-3FE6650F781F}"/>
    <cellStyle name="Normal 4 115" xfId="3066" xr:uid="{7410A268-AC4A-4CD6-B1EC-EB35A15D8240}"/>
    <cellStyle name="Normal 4 116" xfId="3067" xr:uid="{FE201501-58B5-4DDD-B84B-9AF962FD83B1}"/>
    <cellStyle name="Normal 4 117" xfId="3068" xr:uid="{9F6E806D-D0AA-48BC-891E-37AA1730DDAC}"/>
    <cellStyle name="Normal 4 118" xfId="3069" xr:uid="{B89A54D4-0DC2-4E55-8626-FCBE39014FCF}"/>
    <cellStyle name="Normal 4 119" xfId="3070" xr:uid="{B05DDFEC-B310-4D09-BE5A-F74F920CC73F}"/>
    <cellStyle name="Normal 4 12" xfId="3071" xr:uid="{B3DCF91B-BF55-48F5-8D7F-C618475B4232}"/>
    <cellStyle name="Normal 4 12 2" xfId="3072" xr:uid="{C980587B-C56A-4AD4-841E-88DF2A031353}"/>
    <cellStyle name="Normal 4 120" xfId="3073" xr:uid="{9FB81351-E9B7-4CBF-92EF-E8CDC8B5B29F}"/>
    <cellStyle name="Normal 4 13" xfId="3074" xr:uid="{A9D50843-705A-4055-A424-72F4D6BF1818}"/>
    <cellStyle name="Normal 4 13 2" xfId="3075" xr:uid="{7F8FA5A5-35F1-4325-96C4-5F630FD997FD}"/>
    <cellStyle name="Normal 4 14" xfId="3076" xr:uid="{68AA94BC-AF7A-4491-8618-6059C857F6AA}"/>
    <cellStyle name="Normal 4 14 2" xfId="3077" xr:uid="{0676B38E-BFD9-4791-9D20-91092DEC7B97}"/>
    <cellStyle name="Normal 4 15" xfId="3078" xr:uid="{ED15064F-A821-49D6-BAC5-D77363E8BD2D}"/>
    <cellStyle name="Normal 4 15 2" xfId="3079" xr:uid="{B7DE815F-5142-47B7-AA32-3740406AA979}"/>
    <cellStyle name="Normal 4 16" xfId="3080" xr:uid="{20BF5A14-B138-4779-A85E-D0224F713055}"/>
    <cellStyle name="Normal 4 16 2" xfId="3081" xr:uid="{5FD24C9B-3606-4638-AC40-92A7E855712A}"/>
    <cellStyle name="Normal 4 17" xfId="3082" xr:uid="{F16E2B3E-F882-4A15-B24F-67D5FFBDD4EB}"/>
    <cellStyle name="Normal 4 17 2" xfId="3083" xr:uid="{E852B038-7831-4742-B06F-CC8E88B710F1}"/>
    <cellStyle name="Normal 4 18" xfId="3084" xr:uid="{0B209E13-67EE-4270-AB5D-FE939833C3D8}"/>
    <cellStyle name="Normal 4 18 2" xfId="3085" xr:uid="{B0256A8D-C9D3-4760-9175-B416C0DC002B}"/>
    <cellStyle name="Normal 4 19" xfId="3086" xr:uid="{D3361284-8840-47C5-A3E7-BC4F59F138AE}"/>
    <cellStyle name="Normal 4 19 2" xfId="3087" xr:uid="{B4A2969D-DEEC-4598-9F36-27DA35E46381}"/>
    <cellStyle name="Normal 4 2" xfId="3088" xr:uid="{770B9671-6FB7-4177-BC92-94A60FAF3693}"/>
    <cellStyle name="Normal 4 2 2" xfId="3089" xr:uid="{7C44D3B4-5950-4E08-835F-1000DA3A7B58}"/>
    <cellStyle name="Normal 4 2 3" xfId="3090" xr:uid="{9F629681-8A52-40BB-A843-2163DA743A38}"/>
    <cellStyle name="Normal 4 2 4" xfId="3091" xr:uid="{44E8D7CA-488B-419B-B5FB-BBD904BF880D}"/>
    <cellStyle name="Normal 4 2 5" xfId="3092" xr:uid="{E1244984-877B-4D6E-9272-491B251C6386}"/>
    <cellStyle name="Normal 4 2 6" xfId="3093" xr:uid="{2A194F6F-24B5-41DF-89F1-06C377EF0E72}"/>
    <cellStyle name="Normal 4 2 7" xfId="3094" xr:uid="{772FC4DD-784C-4B7E-BF51-AC4B1422D4BA}"/>
    <cellStyle name="Normal 4 2 8" xfId="3095" xr:uid="{068EC41C-5815-4B26-8CF3-DEBAA460AE9D}"/>
    <cellStyle name="Normal 4 2 9" xfId="3096" xr:uid="{D57059B1-C5AF-4BD3-A86D-793A9176841B}"/>
    <cellStyle name="Normal 4 20" xfId="3097" xr:uid="{4FA0222F-39C6-4418-B0C0-681D3F763BC8}"/>
    <cellStyle name="Normal 4 20 2" xfId="3098" xr:uid="{A6652405-88E1-4A2E-A577-55BF063362B9}"/>
    <cellStyle name="Normal 4 21" xfId="3099" xr:uid="{AD57E6B6-A697-44BD-95F0-1B3F7034BA41}"/>
    <cellStyle name="Normal 4 21 2" xfId="3100" xr:uid="{CB81290C-28BA-4B3E-9E4C-AFCBBD8C71FB}"/>
    <cellStyle name="Normal 4 21 2 2" xfId="3101" xr:uid="{9123260D-653D-46E0-8242-1C5584DAA42E}"/>
    <cellStyle name="Normal 4 21 2 2 2" xfId="3102" xr:uid="{24D01503-9C4C-4CC7-AEFD-7301B55686DC}"/>
    <cellStyle name="Normal 4 21 2 2 2 2" xfId="3103" xr:uid="{C1A56889-6E5D-48F5-9DC1-1BD77EAFDBC5}"/>
    <cellStyle name="Normal 4 21 2 2 3" xfId="3104" xr:uid="{D45EDFA0-B8EF-454F-983A-6DB7DFECBD8F}"/>
    <cellStyle name="Normal 4 21 2 3" xfId="3105" xr:uid="{B19D147B-B8E5-4D1C-9C27-7160DAD208FE}"/>
    <cellStyle name="Normal 4 21 2 3 2" xfId="3106" xr:uid="{0A5F0082-DDF9-4E47-A1DC-4FBAED05312C}"/>
    <cellStyle name="Normal 4 21 2 4" xfId="3107" xr:uid="{DC50DAAD-752C-4A13-946A-ADC63C24282A}"/>
    <cellStyle name="Normal 4 21 3" xfId="3108" xr:uid="{CF753CF8-FE2D-446A-B8DC-D0D09F31725D}"/>
    <cellStyle name="Normal 4 21 3 2" xfId="3109" xr:uid="{3D37D52E-B67A-473D-BCDC-00047D9120ED}"/>
    <cellStyle name="Normal 4 21 3 2 2" xfId="3110" xr:uid="{521C23FF-4971-4E81-A083-74A5FF98CDB9}"/>
    <cellStyle name="Normal 4 21 3 2 2 2" xfId="3111" xr:uid="{A156F148-6816-4DEE-8E19-2046D1848DFF}"/>
    <cellStyle name="Normal 4 21 3 2 3" xfId="3112" xr:uid="{EC853417-84A2-4CCD-B5E3-B67EB86932F8}"/>
    <cellStyle name="Normal 4 21 3 3" xfId="3113" xr:uid="{65C976A1-7249-43B3-98CD-C0BBE540E516}"/>
    <cellStyle name="Normal 4 21 3 3 2" xfId="3114" xr:uid="{85A3F328-0ADE-40F5-A4C3-65D5A0371127}"/>
    <cellStyle name="Normal 4 21 3 4" xfId="3115" xr:uid="{D4334F0E-1846-4EEB-82F7-7B6A80217C09}"/>
    <cellStyle name="Normal 4 21 4" xfId="3116" xr:uid="{F9E8770A-8458-40E1-9846-FAEBE33C67BE}"/>
    <cellStyle name="Normal 4 21 4 2" xfId="3117" xr:uid="{790021B7-5EC6-4133-A65C-6E001223CADC}"/>
    <cellStyle name="Normal 4 21 4 2 2" xfId="3118" xr:uid="{47E5EA47-88CB-4328-B1B3-79BD971703D3}"/>
    <cellStyle name="Normal 4 21 4 2 2 2" xfId="3119" xr:uid="{62961A95-8E3B-4004-BA1B-C2251983F208}"/>
    <cellStyle name="Normal 4 21 4 2 3" xfId="3120" xr:uid="{D96B5BBE-175E-4AA9-8936-2EDFA2FE6925}"/>
    <cellStyle name="Normal 4 21 4 3" xfId="3121" xr:uid="{35594CED-4F66-46C3-B5C7-9D30514031F3}"/>
    <cellStyle name="Normal 4 21 4 3 2" xfId="3122" xr:uid="{3D674D07-E367-4EBF-A277-02BA2A63D41F}"/>
    <cellStyle name="Normal 4 21 4 4" xfId="3123" xr:uid="{58E82B72-1571-4B85-9725-90F8AC7E2648}"/>
    <cellStyle name="Normal 4 21 5" xfId="3124" xr:uid="{4FE09D3F-FBD8-4A35-BF07-54737C280DF0}"/>
    <cellStyle name="Normal 4 21 5 2" xfId="3125" xr:uid="{06DEA27A-E531-49BE-8A5B-881657A3163F}"/>
    <cellStyle name="Normal 4 21 5 2 2" xfId="3126" xr:uid="{3428A225-3BE6-49A1-B224-3F7141D58041}"/>
    <cellStyle name="Normal 4 21 5 3" xfId="3127" xr:uid="{CE654C37-603E-4DB3-AB11-9D0396463DBF}"/>
    <cellStyle name="Normal 4 21 6" xfId="3128" xr:uid="{D6182A0D-1F58-4992-B602-58997578BED9}"/>
    <cellStyle name="Normal 4 21 6 2" xfId="3129" xr:uid="{6C790B75-067B-492D-9AA3-9D123C0387A7}"/>
    <cellStyle name="Normal 4 21 7" xfId="3130" xr:uid="{B907E517-B296-4133-940E-7DFF67150B0D}"/>
    <cellStyle name="Normal 4 21 8" xfId="3131" xr:uid="{EF665011-1583-4272-B7FB-664D0A361B35}"/>
    <cellStyle name="Normal 4 22" xfId="3132" xr:uid="{58CCC840-6AB7-4522-9A10-F6145F5C397B}"/>
    <cellStyle name="Normal 4 22 2" xfId="3133" xr:uid="{04836013-3891-459A-9143-5F5548922F52}"/>
    <cellStyle name="Normal 4 22 2 2" xfId="3134" xr:uid="{B2CB93DE-4AF7-4DBA-B32D-EF1B9B34C69D}"/>
    <cellStyle name="Normal 4 22 2 2 2" xfId="3135" xr:uid="{758B7E41-CE26-4ABE-BC0D-813B2C140803}"/>
    <cellStyle name="Normal 4 22 2 3" xfId="3136" xr:uid="{62865FC6-552D-4801-A668-BB017EBC23AD}"/>
    <cellStyle name="Normal 4 22 3" xfId="3137" xr:uid="{5352E336-5F09-459E-B3AC-FFFBA55FA045}"/>
    <cellStyle name="Normal 4 22 3 2" xfId="3138" xr:uid="{09023CCC-06AA-41B7-846F-1F2C36A3DA4C}"/>
    <cellStyle name="Normal 4 22 4" xfId="3139" xr:uid="{9B387686-C63C-4773-9D90-235DCDB32B3C}"/>
    <cellStyle name="Normal 4 22 5" xfId="3140" xr:uid="{53950093-3B59-42C5-B7A9-5C2747DFC75D}"/>
    <cellStyle name="Normal 4 23" xfId="3141" xr:uid="{D9520926-2191-4DB7-B689-CABC7A0C192B}"/>
    <cellStyle name="Normal 4 23 2" xfId="3142" xr:uid="{5E7DF8DC-51D6-40B7-8E39-D74E53EF47E9}"/>
    <cellStyle name="Normal 4 23 2 2" xfId="3143" xr:uid="{33780E78-9285-4DFF-BB24-0819206B99B5}"/>
    <cellStyle name="Normal 4 23 2 2 2" xfId="3144" xr:uid="{76A857F0-47D7-409E-A0AF-DC8600359C7A}"/>
    <cellStyle name="Normal 4 23 2 3" xfId="3145" xr:uid="{A1FDA1FA-D619-4BD8-9F20-6AAF6E90B170}"/>
    <cellStyle name="Normal 4 23 3" xfId="3146" xr:uid="{FCA5D8C1-39DB-410D-8212-079F3116DF10}"/>
    <cellStyle name="Normal 4 23 3 2" xfId="3147" xr:uid="{D6AE920B-4A3A-4D25-A199-E5C6B67C26B3}"/>
    <cellStyle name="Normal 4 23 4" xfId="3148" xr:uid="{B425DED7-49E9-4B7D-91E5-A6FEAC3F6B35}"/>
    <cellStyle name="Normal 4 23 5" xfId="3149" xr:uid="{2C772328-5A21-401D-8D67-83E4E1A0ED85}"/>
    <cellStyle name="Normal 4 24" xfId="3150" xr:uid="{AB0FC3E7-FAC5-41AC-9DAF-F787AE8964F1}"/>
    <cellStyle name="Normal 4 24 2" xfId="3151" xr:uid="{5CECB2B6-CBA1-4E37-AFA8-17EB0B6183F8}"/>
    <cellStyle name="Normal 4 24 2 2" xfId="3152" xr:uid="{B99DFB40-30D0-47DA-833B-9BCE4FFB4C05}"/>
    <cellStyle name="Normal 4 24 2 2 2" xfId="3153" xr:uid="{956DA096-8383-40F9-BD79-074AC298C3EC}"/>
    <cellStyle name="Normal 4 24 2 3" xfId="3154" xr:uid="{BEFCEEBE-6087-44EB-A554-112604EBA615}"/>
    <cellStyle name="Normal 4 24 3" xfId="3155" xr:uid="{54C04C88-8676-4908-950B-AF439534970B}"/>
    <cellStyle name="Normal 4 24 3 2" xfId="3156" xr:uid="{6AA08402-B3B7-4433-BF5B-87FE467126A1}"/>
    <cellStyle name="Normal 4 24 4" xfId="3157" xr:uid="{F9E74FC7-0D19-4C9E-A52E-515228780DBA}"/>
    <cellStyle name="Normal 4 24 5" xfId="3158" xr:uid="{284F4A44-EC1B-40A6-9462-8D8FB440B6B0}"/>
    <cellStyle name="Normal 4 25" xfId="3159" xr:uid="{5C935DCC-F879-4A7B-8FC1-C8E570E6B082}"/>
    <cellStyle name="Normal 4 25 2" xfId="3160" xr:uid="{8D44587F-66D9-409A-B819-2C4790ED4C4F}"/>
    <cellStyle name="Normal 4 25 2 2" xfId="3161" xr:uid="{DE45C08B-649A-400D-B937-0C03087DC7F7}"/>
    <cellStyle name="Normal 4 25 3" xfId="3162" xr:uid="{E2264B54-B038-4170-A530-49925723DBE2}"/>
    <cellStyle name="Normal 4 25 4" xfId="3163" xr:uid="{F44BF86B-8F1B-47A3-8B15-6FBF260F1B5C}"/>
    <cellStyle name="Normal 4 26" xfId="3164" xr:uid="{3FA8D7A9-532B-4DD6-A1BB-C623B07037F8}"/>
    <cellStyle name="Normal 4 26 2" xfId="3165" xr:uid="{397790F5-7D94-43D3-9FC6-FEEC3291FBC8}"/>
    <cellStyle name="Normal 4 27" xfId="3166" xr:uid="{76DED93D-DD2B-4B3D-B913-2170E3985330}"/>
    <cellStyle name="Normal 4 27 2" xfId="3167" xr:uid="{4DA60C41-0574-45B2-9E42-CF7547FDCF70}"/>
    <cellStyle name="Normal 4 27 2 2" xfId="3168" xr:uid="{AC502E25-1237-4432-BC74-38452C884EF4}"/>
    <cellStyle name="Normal 4 27 3" xfId="3169" xr:uid="{EE1159C0-1112-4D14-8F73-654788342CEA}"/>
    <cellStyle name="Normal 4 27 4" xfId="3170" xr:uid="{EB220620-E02C-44AB-AE4A-21AE70A8FF73}"/>
    <cellStyle name="Normal 4 28" xfId="3171" xr:uid="{348716F1-52C3-4057-BB8B-8BC8A6ED402D}"/>
    <cellStyle name="Normal 4 28 2" xfId="3172" xr:uid="{395B1306-A768-4CDB-8CD7-4405EF830DF2}"/>
    <cellStyle name="Normal 4 28 3" xfId="3173" xr:uid="{D0864AC6-5CAC-47F8-82B0-B1CD51ACF3EB}"/>
    <cellStyle name="Normal 4 29" xfId="3174" xr:uid="{168FEE1A-D985-494D-B436-9FAA3B7BD0CD}"/>
    <cellStyle name="Normal 4 29 2" xfId="3175" xr:uid="{D9B200EF-1120-4575-AC27-F6C147B4725C}"/>
    <cellStyle name="Normal 4 3" xfId="3176" xr:uid="{9DEE05C6-92AE-47E6-9D05-D77C8ECC553D}"/>
    <cellStyle name="Normal 4 3 2" xfId="3177" xr:uid="{C25B4D01-6375-4A05-8700-292CA011D2F4}"/>
    <cellStyle name="Normal 4 3 2 2" xfId="3178" xr:uid="{365B46EE-9517-40E8-9A13-F32EFF6FBB2C}"/>
    <cellStyle name="Normal 4 3 2 2 2" xfId="3179" xr:uid="{4137A3EB-0330-4C80-95C2-E7B8BF9DCD38}"/>
    <cellStyle name="Normal 4 3 2 3" xfId="3180" xr:uid="{99A0A2CF-B796-420C-B47D-99A3231AB4C7}"/>
    <cellStyle name="Normal 4 3 2 4" xfId="3181" xr:uid="{49B2DEDB-4440-4A30-9E7B-C5072EFE3F66}"/>
    <cellStyle name="Normal 4 3 3" xfId="3182" xr:uid="{7961CC21-A314-4992-B90C-186C3E7F1B33}"/>
    <cellStyle name="Normal 4 3 4" xfId="3183" xr:uid="{8493D2F2-4169-4093-8246-0E6ED693A7F9}"/>
    <cellStyle name="Normal 4 30" xfId="3184" xr:uid="{B0BB1996-B713-4E8E-93D6-07A7D6C22B74}"/>
    <cellStyle name="Normal 4 30 2" xfId="3185" xr:uid="{E70F6D1A-A4DA-45BC-BBB5-0BBF90121AB1}"/>
    <cellStyle name="Normal 4 31" xfId="3186" xr:uid="{EC8186CF-2764-4C9B-A394-222469A42EBA}"/>
    <cellStyle name="Normal 4 31 2" xfId="3187" xr:uid="{2E8F18C8-6FEC-4C06-B7AE-5D02F082775E}"/>
    <cellStyle name="Normal 4 32" xfId="3188" xr:uid="{2D185D58-EE00-43EF-941B-606A9BB9BE50}"/>
    <cellStyle name="Normal 4 32 2" xfId="3189" xr:uid="{1823D515-2B63-4F41-BC70-05C313F11431}"/>
    <cellStyle name="Normal 4 33" xfId="3190" xr:uid="{72AE21D3-C8D4-4AE9-A776-F0D7DAEDC4A7}"/>
    <cellStyle name="Normal 4 33 2" xfId="3191" xr:uid="{03AFAD7F-0A1F-45A6-A284-4317A8F5B818}"/>
    <cellStyle name="Normal 4 34" xfId="3192" xr:uid="{AF3050B2-3259-4098-979B-3DE6EF2CD52F}"/>
    <cellStyle name="Normal 4 35" xfId="3193" xr:uid="{C5661265-FA42-441F-A018-04D87D826726}"/>
    <cellStyle name="Normal 4 36" xfId="3194" xr:uid="{17C6CEA8-D43A-4B53-830C-28BAE760BF06}"/>
    <cellStyle name="Normal 4 37" xfId="3195" xr:uid="{B1478CF0-D53C-4F86-B59B-B67D5A9B7E3F}"/>
    <cellStyle name="Normal 4 38" xfId="3196" xr:uid="{6A6A7E7C-F340-4A28-AFBD-0018E257FF3B}"/>
    <cellStyle name="Normal 4 39" xfId="3197" xr:uid="{7315C757-F5FE-47C5-A514-A990D8A5074A}"/>
    <cellStyle name="Normal 4 4" xfId="3198" xr:uid="{2A92BF7D-CDBF-417A-942D-57788F8A5122}"/>
    <cellStyle name="Normal 4 4 2" xfId="3199" xr:uid="{06027D39-DAE9-4514-A0A6-D385FDEB9294}"/>
    <cellStyle name="Normal 4 4 3" xfId="3200" xr:uid="{BE5B8DBD-8BA6-4F26-9A78-B590FB5C4DBC}"/>
    <cellStyle name="Normal 4 4 4" xfId="3201" xr:uid="{46CA2945-A1C3-4DD8-8C78-81BB5C4EDEA0}"/>
    <cellStyle name="Normal 4 40" xfId="3202" xr:uid="{2B837030-DCFC-4473-8F4B-C35797DF1381}"/>
    <cellStyle name="Normal 4 41" xfId="3203" xr:uid="{EABAABDA-202C-4CAC-A7AF-D2AE2C40814D}"/>
    <cellStyle name="Normal 4 42" xfId="3204" xr:uid="{E0FC14C1-916F-452F-8A02-888370BBEDA3}"/>
    <cellStyle name="Normal 4 43" xfId="3205" xr:uid="{581795E8-46D2-4F16-BCCA-30CE9BB2DED2}"/>
    <cellStyle name="Normal 4 44" xfId="3206" xr:uid="{116A1030-4179-4BF3-9FC8-1A17B359B060}"/>
    <cellStyle name="Normal 4 45" xfId="3207" xr:uid="{E87BC91F-1B10-4F66-8224-49B0A9EB9D79}"/>
    <cellStyle name="Normal 4 46" xfId="3208" xr:uid="{631FB32D-9378-4E8E-90C6-A22E1662374B}"/>
    <cellStyle name="Normal 4 47" xfId="3209" xr:uid="{74979738-A755-4F77-A2BA-12B2A8E9658B}"/>
    <cellStyle name="Normal 4 48" xfId="3210" xr:uid="{B9555DF2-0383-4C03-AA8A-D7B68AA4F7EB}"/>
    <cellStyle name="Normal 4 49" xfId="3211" xr:uid="{08C8A1C0-AACE-4C42-83B3-C9E1625068AB}"/>
    <cellStyle name="Normal 4 5" xfId="3212" xr:uid="{2D6B9905-7FD6-49EB-8605-9F1A2CF95F5D}"/>
    <cellStyle name="Normal 4 5 2" xfId="3213" xr:uid="{474C40EB-08E2-4662-906B-E4D7F77491FC}"/>
    <cellStyle name="Normal 4 50" xfId="3214" xr:uid="{CCBFB9EA-5607-4474-8BAF-BEC9B52A6D96}"/>
    <cellStyle name="Normal 4 51" xfId="3215" xr:uid="{D032E06A-6241-42CE-AF98-65C0D5C5CCE8}"/>
    <cellStyle name="Normal 4 52" xfId="3216" xr:uid="{A9E37FBA-EAFB-45EC-B460-0FB145AE78C2}"/>
    <cellStyle name="Normal 4 53" xfId="3217" xr:uid="{86601C59-0666-4F85-9921-FA6A8EB96908}"/>
    <cellStyle name="Normal 4 54" xfId="3218" xr:uid="{058CE4E4-6C36-4E0E-BC33-E5F36C0727FB}"/>
    <cellStyle name="Normal 4 55" xfId="3219" xr:uid="{A4E6D465-9CC2-424E-9F7A-36F13C506C2F}"/>
    <cellStyle name="Normal 4 56" xfId="3220" xr:uid="{E5033118-C575-4A1A-A66D-CE952FD55667}"/>
    <cellStyle name="Normal 4 57" xfId="3221" xr:uid="{41924B40-28E1-43CD-BB5C-B2F155BACA96}"/>
    <cellStyle name="Normal 4 58" xfId="3222" xr:uid="{FAE521FE-0233-4AA0-B6C2-5FF93AA876B1}"/>
    <cellStyle name="Normal 4 59" xfId="3223" xr:uid="{2EC6E695-4734-4B81-AD1D-E69E2B801374}"/>
    <cellStyle name="Normal 4 6" xfId="3224" xr:uid="{6C1142F0-34A9-48E6-BBD3-D1FAD6023993}"/>
    <cellStyle name="Normal 4 6 2" xfId="3225" xr:uid="{5A6CC620-EE02-48CF-8750-8C4E70118C69}"/>
    <cellStyle name="Normal 4 60" xfId="3226" xr:uid="{2ED01F3A-6529-4F4F-9466-D115781EFC98}"/>
    <cellStyle name="Normal 4 61" xfId="3227" xr:uid="{89CDE52F-ECEC-4CD1-B403-48743377C8D9}"/>
    <cellStyle name="Normal 4 62" xfId="3228" xr:uid="{7453C242-3662-4AA2-A531-8E39143609A5}"/>
    <cellStyle name="Normal 4 63" xfId="3229" xr:uid="{E19F6B83-B8CD-419F-9F4E-11F3BE891CED}"/>
    <cellStyle name="Normal 4 64" xfId="3230" xr:uid="{65B4FC60-4133-4E7B-BA18-9A1C6FBD6A8E}"/>
    <cellStyle name="Normal 4 65" xfId="3231" xr:uid="{0EFD3A29-35F5-401F-84AA-DE5F57A9AC3D}"/>
    <cellStyle name="Normal 4 66" xfId="3232" xr:uid="{339B8239-62DD-4817-9B74-983DFCAD8DF2}"/>
    <cellStyle name="Normal 4 67" xfId="3233" xr:uid="{AE8E5C20-0FF5-49EF-B4CC-78823C063F69}"/>
    <cellStyle name="Normal 4 68" xfId="3234" xr:uid="{088B1B5F-269E-442F-A427-5BA62825BB7A}"/>
    <cellStyle name="Normal 4 69" xfId="3235" xr:uid="{5EB1A0FA-3538-436C-815A-6DF5E7DBC12E}"/>
    <cellStyle name="Normal 4 7" xfId="3236" xr:uid="{79D073D1-CB09-415C-BD1C-7DEC662F13B9}"/>
    <cellStyle name="Normal 4 7 2" xfId="3237" xr:uid="{465263AA-F118-4927-BBD2-7671B6C27CBE}"/>
    <cellStyle name="Normal 4 70" xfId="3238" xr:uid="{F97CF358-88C7-4A5F-99C5-D580B0D3B93D}"/>
    <cellStyle name="Normal 4 71" xfId="3239" xr:uid="{57FCF708-F734-45EA-B177-81428C5F84E2}"/>
    <cellStyle name="Normal 4 72" xfId="3240" xr:uid="{D7CE4F2E-9B38-4DE7-BC07-C529B9B33876}"/>
    <cellStyle name="Normal 4 73" xfId="3241" xr:uid="{775DE010-C898-4614-A092-D447346657BB}"/>
    <cellStyle name="Normal 4 74" xfId="3242" xr:uid="{895649C9-B05E-4B84-B903-850CF7D80702}"/>
    <cellStyle name="Normal 4 75" xfId="3243" xr:uid="{5D5CDD6E-23ED-4C39-9931-7999C390FEC1}"/>
    <cellStyle name="Normal 4 76" xfId="3244" xr:uid="{17106083-5A19-4563-86E7-D21CEFCFB094}"/>
    <cellStyle name="Normal 4 77" xfId="3245" xr:uid="{7D3C7EF5-9071-4446-8430-F683EED760D3}"/>
    <cellStyle name="Normal 4 78" xfId="3246" xr:uid="{932647E6-6DB5-4A67-A2FF-A3DC1030595E}"/>
    <cellStyle name="Normal 4 79" xfId="3247" xr:uid="{24C45925-9B17-4012-B24D-A9AF0C7A25D7}"/>
    <cellStyle name="Normal 4 8" xfId="3248" xr:uid="{6074BD56-A9AE-459C-B0AD-3F7ADA0442EE}"/>
    <cellStyle name="Normal 4 8 2" xfId="3249" xr:uid="{183D8D3E-3F3B-46BE-991E-E1584447727A}"/>
    <cellStyle name="Normal 4 80" xfId="3250" xr:uid="{DC1605A0-05CF-4ED8-918A-23CE77086AC3}"/>
    <cellStyle name="Normal 4 81" xfId="3251" xr:uid="{B3B1F710-97C3-4F21-95D9-FE90E0D2D4C3}"/>
    <cellStyle name="Normal 4 82" xfId="3252" xr:uid="{F8E5E700-42A4-4DF2-B9F5-5B2227420A9A}"/>
    <cellStyle name="Normal 4 83" xfId="3253" xr:uid="{F7EDA2D8-B993-4F6D-B7B2-5DB0339A158A}"/>
    <cellStyle name="Normal 4 84" xfId="3254" xr:uid="{C7BFE52B-F907-4D4A-9C32-A51C6E92DDC2}"/>
    <cellStyle name="Normal 4 85" xfId="3255" xr:uid="{D68F8694-2AB9-459F-A6D8-613D801A102A}"/>
    <cellStyle name="Normal 4 86" xfId="3256" xr:uid="{DED15E74-12EA-410D-A5F2-B525769362F8}"/>
    <cellStyle name="Normal 4 87" xfId="3257" xr:uid="{56FEB6C1-2D5E-4A97-947F-F96E559929AF}"/>
    <cellStyle name="Normal 4 88" xfId="3258" xr:uid="{3F0C3BD3-E4A9-4513-81DE-E9060FF9E90D}"/>
    <cellStyle name="Normal 4 89" xfId="3259" xr:uid="{F1008CA4-A064-4CB6-B32E-04BE80C88872}"/>
    <cellStyle name="Normal 4 9" xfId="3260" xr:uid="{DE4CF76C-F434-42B7-A3B4-7F282A0740DF}"/>
    <cellStyle name="Normal 4 9 2" xfId="3261" xr:uid="{78B833F7-17AB-4CF9-89D4-EC61FE9AC548}"/>
    <cellStyle name="Normal 4 90" xfId="3262" xr:uid="{52BD019C-AE4E-4B2F-8D6E-10FEE77D1DD1}"/>
    <cellStyle name="Normal 4 91" xfId="3263" xr:uid="{4CA5EFF2-D92E-4EA2-B78C-492995BD1695}"/>
    <cellStyle name="Normal 4 92" xfId="3264" xr:uid="{A2035B82-7C09-4B43-8F40-80CAB623C6E7}"/>
    <cellStyle name="Normal 4 93" xfId="3265" xr:uid="{741FAF12-71C7-45D4-81F1-4DF349BD1E66}"/>
    <cellStyle name="Normal 4 94" xfId="3266" xr:uid="{00505D81-F289-4AEF-BC4F-A9B760AEAD45}"/>
    <cellStyle name="Normal 4 95" xfId="3267" xr:uid="{C837938B-A81F-4A36-8F06-C9C8DE001228}"/>
    <cellStyle name="Normal 4 96" xfId="3268" xr:uid="{32E0DBA7-7282-4282-83B4-91FBDCA5804B}"/>
    <cellStyle name="Normal 4 97" xfId="3269" xr:uid="{0756AF22-6180-409E-821C-05DA05BF1082}"/>
    <cellStyle name="Normal 4 98" xfId="3270" xr:uid="{12928E99-C33B-44D0-AA7E-AD8AFDFDC1DE}"/>
    <cellStyle name="Normal 4 99" xfId="3271" xr:uid="{24F20482-FD0B-4A85-A4A9-BB09CC3E65EC}"/>
    <cellStyle name="Normal 40" xfId="3272" xr:uid="{D0CCF4B8-69C9-4E0D-804F-DE51061A4E2F}"/>
    <cellStyle name="Normal 41" xfId="3273" xr:uid="{2791B523-419B-41AB-964E-6E97BE3154F7}"/>
    <cellStyle name="Normal 42" xfId="3274" xr:uid="{BC0627A2-E47D-466C-BFCB-8C161B57442D}"/>
    <cellStyle name="Normal 43" xfId="3275" xr:uid="{8BCD81EF-D14D-468C-9D45-BE3D14538559}"/>
    <cellStyle name="Normal 44" xfId="3276" xr:uid="{5D0B9B84-A555-47F7-8C76-DC062160E341}"/>
    <cellStyle name="Normal 45" xfId="3277" xr:uid="{ED79F6E5-CD10-4594-B199-B47FF9B475EF}"/>
    <cellStyle name="Normal 46" xfId="3278" xr:uid="{99D68CD0-F46A-4EB6-9686-7EA47D961F89}"/>
    <cellStyle name="Normal 47" xfId="3279" xr:uid="{94A4EA45-ACD0-41D1-8984-49AB0CB46AEB}"/>
    <cellStyle name="Normal 47 10" xfId="3280" xr:uid="{41187C14-6CFF-4050-B10E-E037A4536BC8}"/>
    <cellStyle name="Normal 47 11" xfId="3281" xr:uid="{48723A0B-9B9C-45DF-B742-979044F0360E}"/>
    <cellStyle name="Normal 47 11 2" xfId="3282" xr:uid="{2369ADDC-9833-44C1-B4A7-E482B20B7445}"/>
    <cellStyle name="Normal 47 11 3" xfId="3283" xr:uid="{F907267E-409B-4F8B-B80A-4640A8C9CC1B}"/>
    <cellStyle name="Normal 47 11 4" xfId="3284" xr:uid="{4135E0E7-246C-4D72-A197-2F787C6DE658}"/>
    <cellStyle name="Normal 47 11 5" xfId="3285" xr:uid="{E69497D7-37AB-4C75-9C1B-8C6758854ACA}"/>
    <cellStyle name="Normal 47 11 6" xfId="3286" xr:uid="{DC42F107-9B57-4E8C-B488-A8CFA3BAE123}"/>
    <cellStyle name="Normal 47 11 7" xfId="3287" xr:uid="{33871180-BB7D-4BAB-9646-5057DE1433D8}"/>
    <cellStyle name="Normal 47 11 8" xfId="3288" xr:uid="{E962FCAB-09AA-4C5D-B891-1D26261D3295}"/>
    <cellStyle name="Normal 47 12" xfId="3289" xr:uid="{AF1D946E-5047-4F9B-BEC0-8650D6D7993B}"/>
    <cellStyle name="Normal 47 13" xfId="3290" xr:uid="{C97DFEC8-7E86-40C7-A68C-29DEDFDC18AA}"/>
    <cellStyle name="Normal 47 14" xfId="3291" xr:uid="{F57C4E29-D420-4990-9A1D-8F682E584DE3}"/>
    <cellStyle name="Normal 47 15" xfId="3292" xr:uid="{D9757990-A2EC-45F9-A9B2-D9D017BE39F8}"/>
    <cellStyle name="Normal 47 16" xfId="3293" xr:uid="{D10C6314-C767-4397-A85B-D22F9E8B9FA1}"/>
    <cellStyle name="Normal 47 17" xfId="3294" xr:uid="{70AFAE36-ED65-4BCB-8307-B0241D746C44}"/>
    <cellStyle name="Normal 47 2" xfId="3295" xr:uid="{8D7CB634-B267-49F6-9618-41BF6546AD0F}"/>
    <cellStyle name="Normal 47 3" xfId="3296" xr:uid="{7A860AD4-A4DE-4D13-9E82-B1D2977CB386}"/>
    <cellStyle name="Normal 47 3 2" xfId="3297" xr:uid="{9C46C987-6F14-421A-919C-A810237F0E33}"/>
    <cellStyle name="Normal 47 3 3" xfId="3298" xr:uid="{3763CAE7-3DE7-45B2-98C3-22071A644B9F}"/>
    <cellStyle name="Normal 47 3 4" xfId="3299" xr:uid="{263CDB88-A508-4263-8B8C-4AC393735D3F}"/>
    <cellStyle name="Normal 47 3 5" xfId="3300" xr:uid="{04AF9AF7-00E1-46C5-9A89-61CD4B49E6B9}"/>
    <cellStyle name="Normal 47 3 6" xfId="3301" xr:uid="{AB883EE2-8E82-47E3-98E1-F26D2F642363}"/>
    <cellStyle name="Normal 47 3 7" xfId="3302" xr:uid="{1ED9D45D-2E96-4515-9098-1FEBE3BD42F7}"/>
    <cellStyle name="Normal 47 3 8" xfId="3303" xr:uid="{1D7B3CD8-A2D2-41C4-AED4-DD81D15DF177}"/>
    <cellStyle name="Normal 47 4" xfId="3304" xr:uid="{8835BC03-DA69-4313-8B63-D25F8089F0CF}"/>
    <cellStyle name="Normal 47 4 2" xfId="3305" xr:uid="{D8DFE4C8-C4A7-44DE-8112-243153C36B3F}"/>
    <cellStyle name="Normal 47 4 3" xfId="3306" xr:uid="{FF2717E0-EAA1-4E0D-88B5-C11C135DDD22}"/>
    <cellStyle name="Normal 47 4 4" xfId="3307" xr:uid="{F11B3BEA-EBFA-4240-9F4B-67D4070A5B61}"/>
    <cellStyle name="Normal 47 4 5" xfId="3308" xr:uid="{839E0B6A-1932-4CD3-BAEF-618AFDED2E88}"/>
    <cellStyle name="Normal 47 4 6" xfId="3309" xr:uid="{6DAC9BB9-DE50-4257-AFFC-FCC843D9926B}"/>
    <cellStyle name="Normal 47 4 7" xfId="3310" xr:uid="{052A423A-A1DB-4360-A0CE-37FAB2E42CF6}"/>
    <cellStyle name="Normal 47 4 8" xfId="3311" xr:uid="{791CC161-0E5C-424E-ABFB-A44F3B5B4965}"/>
    <cellStyle name="Normal 47 5" xfId="3312" xr:uid="{0B15EEF4-0D39-4011-B440-5DCA512CE14F}"/>
    <cellStyle name="Normal 47 5 2" xfId="3313" xr:uid="{951E0CCA-1D15-41EC-AD86-8B5A213D08E8}"/>
    <cellStyle name="Normal 47 5 3" xfId="3314" xr:uid="{6C550BED-4BA0-4A15-A9F4-B5187500B5AD}"/>
    <cellStyle name="Normal 47 5 4" xfId="3315" xr:uid="{68215DE8-B8AC-4E98-B9BF-EA95F26B788A}"/>
    <cellStyle name="Normal 47 5 5" xfId="3316" xr:uid="{7DCD6384-8BD8-47B7-870B-F856609744B7}"/>
    <cellStyle name="Normal 47 5 6" xfId="3317" xr:uid="{19851EB2-BD3C-4F01-A535-3CD92DC0D374}"/>
    <cellStyle name="Normal 47 5 7" xfId="3318" xr:uid="{157031C2-ADA8-4190-AAF5-688D5E424487}"/>
    <cellStyle name="Normal 47 5 8" xfId="3319" xr:uid="{BF38FCC5-CE75-4473-8D12-57BE2421F925}"/>
    <cellStyle name="Normal 47 6" xfId="3320" xr:uid="{2EC6D9D1-DA68-46DE-ADAF-22AC6AC9CC03}"/>
    <cellStyle name="Normal 47 6 2" xfId="3321" xr:uid="{53A8C598-A59E-4123-A64C-842DE3952D8C}"/>
    <cellStyle name="Normal 47 6 3" xfId="3322" xr:uid="{6089A608-E82C-42DE-9F21-ADD9BF890E10}"/>
    <cellStyle name="Normal 47 6 4" xfId="3323" xr:uid="{C8F52F0A-FF86-4AE3-90B1-2F2584FFE05E}"/>
    <cellStyle name="Normal 47 6 5" xfId="3324" xr:uid="{F1E01C22-65B0-4D02-BDCC-5B5A608C7D83}"/>
    <cellStyle name="Normal 47 6 6" xfId="3325" xr:uid="{F857B250-54FE-4154-B8AE-454C1FE9D05B}"/>
    <cellStyle name="Normal 47 6 7" xfId="3326" xr:uid="{4DAE8DA6-36C8-4741-85DE-8657852A41AF}"/>
    <cellStyle name="Normal 47 6 8" xfId="3327" xr:uid="{5E500E8E-2522-47B9-BEC6-6D9381E030BF}"/>
    <cellStyle name="Normal 47 7" xfId="3328" xr:uid="{A4546234-0F04-4B8C-A008-1447F12C36D7}"/>
    <cellStyle name="Normal 47 7 2" xfId="3329" xr:uid="{13AA2E32-29BA-4303-B48C-D3C40D710E07}"/>
    <cellStyle name="Normal 47 7 3" xfId="3330" xr:uid="{9CECAFF4-1CB1-49FD-88CB-6F8BD66D0DC7}"/>
    <cellStyle name="Normal 47 7 4" xfId="3331" xr:uid="{E15E2AEB-DBEC-442B-91C5-93761B5D0C59}"/>
    <cellStyle name="Normal 47 7 5" xfId="3332" xr:uid="{AA93DE69-33C6-4330-82AB-4C4182F9A3AC}"/>
    <cellStyle name="Normal 47 7 6" xfId="3333" xr:uid="{0C758C8B-092B-46C9-A3E7-6D701AEE43B6}"/>
    <cellStyle name="Normal 47 7 7" xfId="3334" xr:uid="{EF213747-EFFB-47C8-B0DF-3518774B0B15}"/>
    <cellStyle name="Normal 47 7 8" xfId="3335" xr:uid="{F2334E80-2E65-476B-9EED-E2CEE86A38ED}"/>
    <cellStyle name="Normal 47 8" xfId="3336" xr:uid="{48D541DD-3505-4D54-8F78-8C4C2E4615D6}"/>
    <cellStyle name="Normal 47 8 2" xfId="3337" xr:uid="{24C9FAC8-EEFB-4AFA-94E9-6E898DDE7EEC}"/>
    <cellStyle name="Normal 47 8 3" xfId="3338" xr:uid="{2681D73C-3120-4855-B4DB-4914275155AE}"/>
    <cellStyle name="Normal 47 8 4" xfId="3339" xr:uid="{3909A9FC-B794-4DB1-89F1-C203C427491F}"/>
    <cellStyle name="Normal 47 8 5" xfId="3340" xr:uid="{718412FD-07B0-4F1A-B542-26E803EDFEA6}"/>
    <cellStyle name="Normal 47 8 6" xfId="3341" xr:uid="{91D0084F-12B6-4A5E-9BC9-3DCB464A0090}"/>
    <cellStyle name="Normal 47 8 7" xfId="3342" xr:uid="{CD577125-E292-44A3-A724-A2BC06F0C66A}"/>
    <cellStyle name="Normal 47 8 8" xfId="3343" xr:uid="{FB85F7E4-E0AD-4D1B-8FDA-E8278801A9EB}"/>
    <cellStyle name="Normal 47 9" xfId="3344" xr:uid="{C6F3A367-DEE2-42FA-93AD-1238C18B6AA4}"/>
    <cellStyle name="Normal 48" xfId="3345" xr:uid="{81F356B0-F4D3-44A9-9B54-ED545A3254ED}"/>
    <cellStyle name="Normal 49" xfId="3346" xr:uid="{B9110DE1-A346-49D9-B0B0-076959213C04}"/>
    <cellStyle name="Normal 49 2" xfId="3347" xr:uid="{25DBDC1D-CBFD-4401-A039-3175B9B956F2}"/>
    <cellStyle name="Normal 49 2 2" xfId="3348" xr:uid="{EBF82024-F549-4624-AE4D-1D3CEE2463B7}"/>
    <cellStyle name="Normal 49 2 2 2" xfId="3349" xr:uid="{0BE63F67-C0EC-4613-AFA0-A06D18C77AA3}"/>
    <cellStyle name="Normal 49 2 2 2 2" xfId="3350" xr:uid="{714E080E-F94F-4B85-ADBC-D33777A1976F}"/>
    <cellStyle name="Normal 49 2 2 3" xfId="3351" xr:uid="{60FF91A3-BC19-4CFB-B462-186447376C32}"/>
    <cellStyle name="Normal 49 2 3" xfId="3352" xr:uid="{B92A81FE-228E-4068-8E6D-4093206A50DE}"/>
    <cellStyle name="Normal 49 2 3 2" xfId="3353" xr:uid="{E77DD08A-7DCE-443F-9899-5278B71EB816}"/>
    <cellStyle name="Normal 49 2 4" xfId="3354" xr:uid="{039E5F12-D6A6-42E8-9BA8-AA51FB2E2095}"/>
    <cellStyle name="Normal 49 3" xfId="3355" xr:uid="{A03CA46C-0496-4326-8CFC-69DC0559ED07}"/>
    <cellStyle name="Normal 49 3 2" xfId="3356" xr:uid="{726809B1-94B4-40E8-A995-DDD3C52C482F}"/>
    <cellStyle name="Normal 49 3 2 2" xfId="3357" xr:uid="{57D2E417-BC83-449A-95C6-810C079D6B8A}"/>
    <cellStyle name="Normal 49 3 2 2 2" xfId="3358" xr:uid="{63439B0C-A379-40EA-8AC3-CF75F6AAA97C}"/>
    <cellStyle name="Normal 49 3 2 3" xfId="3359" xr:uid="{9BF7B825-A38A-4C72-A2EB-BADA0BD214A9}"/>
    <cellStyle name="Normal 49 3 3" xfId="3360" xr:uid="{AC98C214-2830-4694-A8CA-0EE074BF8FD4}"/>
    <cellStyle name="Normal 49 3 3 2" xfId="3361" xr:uid="{D820DF39-1AD8-4326-80E4-6B2EA9C5CA56}"/>
    <cellStyle name="Normal 49 3 4" xfId="3362" xr:uid="{C769D93C-2483-434A-80D7-99D08032C77C}"/>
    <cellStyle name="Normal 49 4" xfId="3363" xr:uid="{EE61F823-5DF7-4BC0-82A4-8657BAA66B95}"/>
    <cellStyle name="Normal 49 4 2" xfId="3364" xr:uid="{EE8E5633-8814-4673-A089-D2C39AED9140}"/>
    <cellStyle name="Normal 49 4 2 2" xfId="3365" xr:uid="{023E2733-62B9-4B2F-874F-08B6AF03DD42}"/>
    <cellStyle name="Normal 49 4 2 2 2" xfId="3366" xr:uid="{9968F206-E4B6-4845-A812-E3BC22844584}"/>
    <cellStyle name="Normal 49 4 2 3" xfId="3367" xr:uid="{4C37E573-CB92-4FD5-BFC0-01F5281C6B13}"/>
    <cellStyle name="Normal 49 4 3" xfId="3368" xr:uid="{A319283C-D99F-4933-8BEF-CCB85514C092}"/>
    <cellStyle name="Normal 49 4 3 2" xfId="3369" xr:uid="{45CE5313-B4A9-4904-9691-C8AD2A580072}"/>
    <cellStyle name="Normal 49 4 4" xfId="3370" xr:uid="{5DE38D10-8862-4476-A8CB-81CB0B8CF1FC}"/>
    <cellStyle name="Normal 49 5" xfId="3371" xr:uid="{725CF2B0-1D76-4023-B76E-303A75A34835}"/>
    <cellStyle name="Normal 49 5 2" xfId="3372" xr:uid="{71649A72-2ECE-43C9-8002-54AAA03B5EED}"/>
    <cellStyle name="Normal 49 5 2 2" xfId="3373" xr:uid="{9BEA5AD6-89F1-4A80-8267-E0177141BB9E}"/>
    <cellStyle name="Normal 49 5 3" xfId="3374" xr:uid="{3ABC0285-CDB4-4D7C-ADB3-C76C9777229A}"/>
    <cellStyle name="Normal 49 6" xfId="3375" xr:uid="{A0A00175-75E7-4AE8-A094-58CF8B2CDA3E}"/>
    <cellStyle name="Normal 49 6 2" xfId="3376" xr:uid="{8F4C3111-0335-49EC-A632-B056203DA9FF}"/>
    <cellStyle name="Normal 49 7" xfId="3377" xr:uid="{FBE84993-4A9D-47AD-A9CB-4269C1F82BA0}"/>
    <cellStyle name="Normal 49 8" xfId="3378" xr:uid="{2CEEBA2C-1EF0-46B4-9B0B-5A27C5A23591}"/>
    <cellStyle name="Normal 5" xfId="3379" xr:uid="{8F5C6A4D-DE96-4505-B348-D1934F932203}"/>
    <cellStyle name="Normal-- 5" xfId="3380" xr:uid="{230352AD-733F-45DC-9CCD-A0F6529F2306}"/>
    <cellStyle name="Normal 5 10" xfId="3381" xr:uid="{F9251357-A046-4923-8CC0-81F25CC3CA92}"/>
    <cellStyle name="Normal 5 10 2" xfId="3382" xr:uid="{81DB054C-844C-43D4-A975-3C0ED8F4FD4D}"/>
    <cellStyle name="Normal 5 100" xfId="3383" xr:uid="{4CB5748F-FA20-45D5-BCD8-994D5ED14446}"/>
    <cellStyle name="Normal 5 101" xfId="3384" xr:uid="{F99D99F4-9331-4BCE-BC7C-B59785EBEE6C}"/>
    <cellStyle name="Normal 5 102" xfId="3385" xr:uid="{9FD508E4-4DB2-49AD-AD62-A40166CA31CA}"/>
    <cellStyle name="Normal 5 103" xfId="3386" xr:uid="{61CC34E8-B556-41FA-976B-6CD1A6F68C74}"/>
    <cellStyle name="Normal 5 104" xfId="3387" xr:uid="{D373DAFA-1628-4A80-B2E8-9EB2C2D76F07}"/>
    <cellStyle name="Normal 5 105" xfId="3388" xr:uid="{D6A130F1-D4BE-40F1-B7EF-3ED3B83C498D}"/>
    <cellStyle name="Normal 5 106" xfId="3389" xr:uid="{05A671AD-B702-45CC-9DAC-243237CF0787}"/>
    <cellStyle name="Normal 5 107" xfId="3390" xr:uid="{3C6F51A4-122E-48B5-83D0-F84AED655BF5}"/>
    <cellStyle name="Normal 5 108" xfId="3391" xr:uid="{641F4473-CBD2-4918-99F8-3A23DCAA80E9}"/>
    <cellStyle name="Normal 5 109" xfId="3392" xr:uid="{4D2992CC-B722-43CB-8C17-7149181DD3F2}"/>
    <cellStyle name="Normal 5 11" xfId="3393" xr:uid="{2424F044-EDE3-4865-8B9C-B6B450A9168E}"/>
    <cellStyle name="Normal 5 11 2" xfId="3394" xr:uid="{D318A1A0-6C1D-4108-809B-3B10C2D53EFB}"/>
    <cellStyle name="Normal 5 110" xfId="3395" xr:uid="{63DE62D6-5131-4574-8E1C-61497A273F61}"/>
    <cellStyle name="Normal 5 111" xfId="3396" xr:uid="{247B1E8D-F70B-4695-B450-D7C8AD94D92B}"/>
    <cellStyle name="Normal 5 112" xfId="3397" xr:uid="{D4CA210E-DAE8-4C33-97A9-DC2228C5642F}"/>
    <cellStyle name="Normal 5 113" xfId="3398" xr:uid="{0C22F308-919D-4BB9-83D1-F6561B904193}"/>
    <cellStyle name="Normal 5 12" xfId="3399" xr:uid="{E4090EE9-C89C-4CF2-99AA-BE67BD1D1974}"/>
    <cellStyle name="Normal 5 12 2" xfId="3400" xr:uid="{14519827-7978-46AE-8D29-D595E56DFBE1}"/>
    <cellStyle name="Normal 5 13" xfId="3401" xr:uid="{D2267E2B-373F-4366-898F-4C341C97DB83}"/>
    <cellStyle name="Normal 5 13 2" xfId="3402" xr:uid="{8AA651EC-1A9C-4BB0-BECE-99F86C011BE2}"/>
    <cellStyle name="Normal 5 14" xfId="3403" xr:uid="{95E6E7B1-9D5A-471C-8C2B-6A9565C5724B}"/>
    <cellStyle name="Normal 5 14 2" xfId="3404" xr:uid="{5D27B467-6BD1-46AE-95EB-C84F586157A1}"/>
    <cellStyle name="Normal 5 15" xfId="3405" xr:uid="{01A92C40-9EFA-4289-AA49-1243B9EB4880}"/>
    <cellStyle name="Normal 5 15 2" xfId="3406" xr:uid="{F4164CD3-17ED-4B45-9052-33539A3F3C02}"/>
    <cellStyle name="Normal 5 16" xfId="3407" xr:uid="{5674E8BA-77EF-4818-8220-E2BE2A633620}"/>
    <cellStyle name="Normal 5 16 2" xfId="3408" xr:uid="{03D17B9F-B220-49CA-9774-8E6D60248974}"/>
    <cellStyle name="Normal 5 17" xfId="3409" xr:uid="{E5DD72C6-7299-4EC1-ADA2-61D4B8654F5A}"/>
    <cellStyle name="Normal 5 17 2" xfId="3410" xr:uid="{A44B03AC-82DA-43EE-A3F2-EE46F90FDA7B}"/>
    <cellStyle name="Normal 5 18" xfId="3411" xr:uid="{76FE4BAE-516C-4173-9061-42BA3A4DC2E4}"/>
    <cellStyle name="Normal 5 18 2" xfId="3412" xr:uid="{0EFDBDCE-FCB2-4797-ADC9-2304EDA4EC09}"/>
    <cellStyle name="Normal 5 19" xfId="3413" xr:uid="{BC87BCE8-FAF0-43D2-8A3F-27E766884E7F}"/>
    <cellStyle name="Normal 5 19 2" xfId="3414" xr:uid="{2A5C9919-CF39-4334-A93E-AAEA150C9C09}"/>
    <cellStyle name="Normal 5 2" xfId="3415" xr:uid="{E68B04AF-42AD-467E-BD40-763C7974EED6}"/>
    <cellStyle name="Normal 5 2 2" xfId="3416" xr:uid="{C1E05512-26FA-4D4F-A9FC-6168A12FFA93}"/>
    <cellStyle name="Normal 5 2 3" xfId="3417" xr:uid="{9DDEE92F-8B3C-414B-8F50-0930B195C6A8}"/>
    <cellStyle name="Normal 5 2 4" xfId="3418" xr:uid="{F726F291-40DE-4D5F-A816-91FE70FEDB5B}"/>
    <cellStyle name="Normal 5 2 5" xfId="3419" xr:uid="{44C005C8-630F-492C-BBCD-35C48AC419A0}"/>
    <cellStyle name="Normal 5 20" xfId="3420" xr:uid="{200F9120-615B-40FD-A6E7-36793500CD80}"/>
    <cellStyle name="Normal 5 20 2" xfId="3421" xr:uid="{4634B136-00E5-4A03-AB00-67CA07F59281}"/>
    <cellStyle name="Normal 5 21" xfId="3422" xr:uid="{800D4F67-6246-4FB7-8A4B-42E1196E6381}"/>
    <cellStyle name="Normal 5 21 2" xfId="3423" xr:uid="{323842B9-9D6E-4A17-94A0-9B8196D341D2}"/>
    <cellStyle name="Normal 5 22" xfId="3424" xr:uid="{AFF3E808-8473-4BBE-A720-6CB265A0A77A}"/>
    <cellStyle name="Normal 5 22 2" xfId="3425" xr:uid="{99119799-A98F-4762-A04F-5590BBC2035E}"/>
    <cellStyle name="Normal 5 22 2 2" xfId="3426" xr:uid="{1164659C-D1BC-4922-92ED-E8AFFBCD6ABE}"/>
    <cellStyle name="Normal 5 22 3" xfId="3427" xr:uid="{F8FFE20A-9AE7-44F6-95E0-B004B3C54B91}"/>
    <cellStyle name="Normal 5 22 4" xfId="3428" xr:uid="{D90956D4-35A8-4D0A-BB9C-7FB38AFF4EA1}"/>
    <cellStyle name="Normal 5 23" xfId="3429" xr:uid="{AF65792F-A12B-42E1-B9B1-5E25605BFFEC}"/>
    <cellStyle name="Normal 5 23 2" xfId="3430" xr:uid="{2B83FA6A-226D-43E2-9C80-3B4EC40B09EC}"/>
    <cellStyle name="Normal 5 24" xfId="3431" xr:uid="{EF59ACD4-20C1-4DDE-99B1-CFB371BC587C}"/>
    <cellStyle name="Normal 5 24 2" xfId="3432" xr:uid="{7BDBFFD7-86EA-421A-AECD-D5555DC63AF1}"/>
    <cellStyle name="Normal 5 25" xfId="3433" xr:uid="{46E71740-2252-4BDB-B582-AF146407F895}"/>
    <cellStyle name="Normal 5 25 2" xfId="3434" xr:uid="{952252B4-C1EE-4024-A418-8C80B854F5DB}"/>
    <cellStyle name="Normal 5 26" xfId="3435" xr:uid="{9B8226C7-6A45-404E-875F-5B90E566AF33}"/>
    <cellStyle name="Normal 5 26 2" xfId="3436" xr:uid="{7478EDBB-DAF4-4762-8B3C-E65C03ED23F0}"/>
    <cellStyle name="Normal 5 27" xfId="3437" xr:uid="{A1726637-5EA1-481B-A102-401104A45AB9}"/>
    <cellStyle name="Normal 5 27 2" xfId="3438" xr:uid="{E161D749-6316-489C-9419-F0B7825AD6D1}"/>
    <cellStyle name="Normal 5 28" xfId="3439" xr:uid="{54E48412-FADB-4129-B592-2CAB5497ABA2}"/>
    <cellStyle name="Normal 5 28 2" xfId="3440" xr:uid="{B7A76E1B-3502-4779-81BC-D8D75C34C0E3}"/>
    <cellStyle name="Normal 5 29" xfId="3441" xr:uid="{A463FD97-60EA-4E62-BE72-CBB21F81E35A}"/>
    <cellStyle name="Normal 5 29 2" xfId="3442" xr:uid="{09AE5FE8-40F8-4503-910C-05B09F409B8E}"/>
    <cellStyle name="Normal 5 3" xfId="3443" xr:uid="{EE8BD221-3058-454B-B513-8804507883FF}"/>
    <cellStyle name="Normal 5 3 2" xfId="3444" xr:uid="{1970A00A-FB5A-4815-AF76-BB0FE1732598}"/>
    <cellStyle name="Normal 5 30" xfId="3445" xr:uid="{EAF40FC2-584B-48B8-9962-DDCE942355F2}"/>
    <cellStyle name="Normal 5 30 2" xfId="3446" xr:uid="{E3DB805C-C135-49E1-A9FE-8CF14C4FFFC6}"/>
    <cellStyle name="Normal 5 31" xfId="3447" xr:uid="{50A21F65-370B-4A70-9894-2C46ADB6340C}"/>
    <cellStyle name="Normal 5 31 2" xfId="3448" xr:uid="{448032CC-4758-46EE-8940-2E3958828A89}"/>
    <cellStyle name="Normal 5 32" xfId="3449" xr:uid="{1F701DA7-A2AC-4DD3-9EAD-C1DAA4D0C4D4}"/>
    <cellStyle name="Normal 5 32 2" xfId="3450" xr:uid="{CE0C6A78-4CB4-4104-A652-F1CFECF47909}"/>
    <cellStyle name="Normal 5 33" xfId="3451" xr:uid="{491BBA90-6AEF-476F-939B-61632550E542}"/>
    <cellStyle name="Normal 5 33 2" xfId="3452" xr:uid="{747771CA-8359-41A4-89BC-55EC01C0F4B2}"/>
    <cellStyle name="Normal 5 34" xfId="3453" xr:uid="{54F7A685-CF41-4E1F-BE7C-A42B1ED8B979}"/>
    <cellStyle name="Normal 5 34 2" xfId="3454" xr:uid="{4A0404FD-A091-4A40-AF95-047F9563D309}"/>
    <cellStyle name="Normal 5 35" xfId="3455" xr:uid="{314B2A1E-2142-43AB-8B1D-056414BFEC9E}"/>
    <cellStyle name="Normal 5 35 2" xfId="3456" xr:uid="{48097BAF-B151-4038-AEB6-4027293BA4D3}"/>
    <cellStyle name="Normal 5 36" xfId="3457" xr:uid="{EEB9886F-F314-4F75-9C24-A2D34423F4F9}"/>
    <cellStyle name="Normal 5 36 2" xfId="3458" xr:uid="{626E124D-1F3D-43ED-94B0-16C817916594}"/>
    <cellStyle name="Normal 5 37" xfId="3459" xr:uid="{F42B9AAA-194C-447D-81D4-43C4F34683A4}"/>
    <cellStyle name="Normal 5 37 2" xfId="3460" xr:uid="{C62807A3-4438-4B6B-9705-ECEE3624BEEE}"/>
    <cellStyle name="Normal 5 38" xfId="3461" xr:uid="{8299E4FE-F20F-472D-9F1F-1C2F02F99392}"/>
    <cellStyle name="Normal 5 39" xfId="3462" xr:uid="{44ABD92A-FCF9-452A-9381-765695976D61}"/>
    <cellStyle name="Normal 5 4" xfId="3463" xr:uid="{74422983-987A-498E-9DE2-A0A5D877C4D4}"/>
    <cellStyle name="Normal 5 4 2" xfId="3464" xr:uid="{721D4970-BFB0-4CE3-B22B-37FAB523B801}"/>
    <cellStyle name="Normal 5 40" xfId="3465" xr:uid="{B547A3DE-858E-4CD3-8ADE-F02F30919B55}"/>
    <cellStyle name="Normal 5 41" xfId="3466" xr:uid="{8AE1D01C-6DAC-4F7F-B60E-E65A2E3EF3B2}"/>
    <cellStyle name="Normal 5 42" xfId="3467" xr:uid="{526B0F3E-1A65-42A6-9374-3E6B49474F22}"/>
    <cellStyle name="Normal 5 43" xfId="3468" xr:uid="{01618DC7-7414-46B8-BF33-DC697D820C35}"/>
    <cellStyle name="Normal 5 44" xfId="3469" xr:uid="{F8B584D8-0F98-4545-9414-0935EC8EDBDA}"/>
    <cellStyle name="Normal 5 45" xfId="3470" xr:uid="{B47810D6-9E6B-4CF8-B14B-8CAAB74686E2}"/>
    <cellStyle name="Normal 5 46" xfId="3471" xr:uid="{DDAB87BB-6DCD-4B68-84EF-A2020F6BD828}"/>
    <cellStyle name="Normal 5 47" xfId="3472" xr:uid="{A76938C4-8AA9-4D31-ADA9-8D6C9AD74B7D}"/>
    <cellStyle name="Normal 5 48" xfId="3473" xr:uid="{C193544B-AE5D-473D-A489-2ACACB8C9EBA}"/>
    <cellStyle name="Normal 5 49" xfId="3474" xr:uid="{0BBA6E2A-231E-4814-9658-A586A057DCC5}"/>
    <cellStyle name="Normal 5 5" xfId="3475" xr:uid="{C170A25D-1A01-441C-BA7C-5B18E17DA127}"/>
    <cellStyle name="Normal 5 5 2" xfId="3476" xr:uid="{4DBC0FC9-D69F-4D48-A1CA-97C4E823A598}"/>
    <cellStyle name="Normal 5 50" xfId="3477" xr:uid="{1FD6E192-7D0C-49C4-9870-BB1A437D2D9F}"/>
    <cellStyle name="Normal 5 51" xfId="3478" xr:uid="{D38CC1B3-E4E3-48C3-AA53-995A253CF84B}"/>
    <cellStyle name="Normal 5 52" xfId="3479" xr:uid="{EEF16202-12E8-481E-A225-1126F7549F26}"/>
    <cellStyle name="Normal 5 53" xfId="3480" xr:uid="{EC4BFB1A-1BBB-4A1C-B549-76BC5620C73E}"/>
    <cellStyle name="Normal 5 54" xfId="3481" xr:uid="{4D8E66A4-B34F-402A-9E1E-3FE53E52230F}"/>
    <cellStyle name="Normal 5 55" xfId="3482" xr:uid="{C372FFBB-BC8B-4437-B0E6-F6C522666282}"/>
    <cellStyle name="Normal 5 56" xfId="3483" xr:uid="{3C699AA7-012A-4EEE-96B9-EA7EFA36D0B8}"/>
    <cellStyle name="Normal 5 57" xfId="3484" xr:uid="{AA95D047-038B-4A77-BEE7-F46406C1C2E1}"/>
    <cellStyle name="Normal 5 58" xfId="3485" xr:uid="{8F21F80D-2470-48E0-9491-F82D75B303A0}"/>
    <cellStyle name="Normal 5 59" xfId="3486" xr:uid="{960996CD-6E65-45FA-A69D-2F4C1043B861}"/>
    <cellStyle name="Normal 5 6" xfId="3487" xr:uid="{DD7E56C5-D2E5-49E6-8AE9-9FC797A00443}"/>
    <cellStyle name="Normal 5 6 2" xfId="3488" xr:uid="{311C6AD4-2121-4160-80EC-4658ED26CA1E}"/>
    <cellStyle name="Normal 5 60" xfId="3489" xr:uid="{20DD9945-4056-4834-910D-13D54C1E9D20}"/>
    <cellStyle name="Normal 5 61" xfId="3490" xr:uid="{51B98F4C-F441-4ED5-A063-1A30630704BA}"/>
    <cellStyle name="Normal 5 62" xfId="3491" xr:uid="{43E17021-2EC4-4CE4-B5EA-031DA54B2AC6}"/>
    <cellStyle name="Normal 5 63" xfId="3492" xr:uid="{60AE3752-0850-4E2B-916A-0F369014E6CE}"/>
    <cellStyle name="Normal 5 64" xfId="3493" xr:uid="{ACBB77D1-52E3-4E25-AB70-8D4B8F51BBC2}"/>
    <cellStyle name="Normal 5 65" xfId="3494" xr:uid="{A4F61EEE-E8BC-4C23-9F97-3BDC436ADA44}"/>
    <cellStyle name="Normal 5 66" xfId="3495" xr:uid="{45F3FE2C-BFFC-4FC4-9A65-68240327DE4C}"/>
    <cellStyle name="Normal 5 67" xfId="3496" xr:uid="{386B4DD7-B122-4D2D-B7BD-DC780D8067B4}"/>
    <cellStyle name="Normal 5 68" xfId="3497" xr:uid="{8DF871CE-3F29-4BC9-ADE7-21F04ADF9682}"/>
    <cellStyle name="Normal 5 69" xfId="3498" xr:uid="{F8B30007-EDFA-49E2-A35E-D64FAF091371}"/>
    <cellStyle name="Normal 5 7" xfId="3499" xr:uid="{E257D105-8C4B-4D99-9268-4068733AB41F}"/>
    <cellStyle name="Normal 5 7 2" xfId="3500" xr:uid="{DA1B4BF5-6273-47E5-B4A2-D8914B8DBE26}"/>
    <cellStyle name="Normal 5 70" xfId="3501" xr:uid="{77AB15B1-BE97-48EF-8C2F-90626F2791B5}"/>
    <cellStyle name="Normal 5 71" xfId="3502" xr:uid="{95D87005-4596-4871-ACDA-C74D76176B6C}"/>
    <cellStyle name="Normal 5 72" xfId="3503" xr:uid="{D291964F-EE7E-4520-A598-BA8B7CB9660B}"/>
    <cellStyle name="Normal 5 73" xfId="3504" xr:uid="{389CCC5A-E6B9-423F-900C-25A9B8E8B9AE}"/>
    <cellStyle name="Normal 5 74" xfId="3505" xr:uid="{A3E9F3A0-B23C-47F8-8B3D-717327635380}"/>
    <cellStyle name="Normal 5 75" xfId="3506" xr:uid="{3C263D80-5E29-4FEE-9E3B-FA2A2796104C}"/>
    <cellStyle name="Normal 5 76" xfId="3507" xr:uid="{CDC38792-987D-4FD4-96BC-6F3D8C8056EF}"/>
    <cellStyle name="Normal 5 77" xfId="3508" xr:uid="{817FE1BD-B113-4DC1-A20E-14856550A759}"/>
    <cellStyle name="Normal 5 78" xfId="3509" xr:uid="{50AD2D1F-C1CB-4099-BE7D-DF39FB9B3463}"/>
    <cellStyle name="Normal 5 79" xfId="3510" xr:uid="{6A8D8FEB-5326-45FC-9C85-933F7D1CA522}"/>
    <cellStyle name="Normal 5 8" xfId="3511" xr:uid="{A54CD2BA-513F-488A-98A9-6CD744FB033A}"/>
    <cellStyle name="Normal 5 8 2" xfId="3512" xr:uid="{3A42DE32-8967-4069-8C6D-9E6D3714375E}"/>
    <cellStyle name="Normal 5 80" xfId="3513" xr:uid="{B428E3BC-9925-4013-AD34-0BE5922C20B4}"/>
    <cellStyle name="Normal 5 81" xfId="3514" xr:uid="{755F15D4-0E6A-4959-B319-C05030EB3578}"/>
    <cellStyle name="Normal 5 82" xfId="3515" xr:uid="{22F8A094-4868-4538-8C18-DF5E6B00FCAE}"/>
    <cellStyle name="Normal 5 83" xfId="3516" xr:uid="{276F1E6B-7640-4197-82C7-FAFF20C6C752}"/>
    <cellStyle name="Normal 5 84" xfId="3517" xr:uid="{4BB3C14F-44F0-4426-B186-85B68DB598F0}"/>
    <cellStyle name="Normal 5 85" xfId="3518" xr:uid="{4B140A17-0A00-4E8B-A91A-B7C1D42A7247}"/>
    <cellStyle name="Normal 5 86" xfId="3519" xr:uid="{E9A7F20C-9307-48B9-8546-B806DB07600E}"/>
    <cellStyle name="Normal 5 87" xfId="3520" xr:uid="{EB2EEB23-41F8-4CA5-9C79-9C0614CD53A9}"/>
    <cellStyle name="Normal 5 88" xfId="3521" xr:uid="{45E06134-D84E-45A8-9781-CB8ADCC8FE5A}"/>
    <cellStyle name="Normal 5 89" xfId="3522" xr:uid="{F5232DEF-E2B1-4134-B647-8F43808A4B80}"/>
    <cellStyle name="Normal 5 9" xfId="3523" xr:uid="{048078BA-184A-43C4-9F58-33D8ED152B8C}"/>
    <cellStyle name="Normal 5 9 2" xfId="3524" xr:uid="{BAD83CE2-DE27-4F37-8495-900970943A88}"/>
    <cellStyle name="Normal 5 90" xfId="3525" xr:uid="{ED9E1C92-E2EA-4F18-B45D-07E9829E9524}"/>
    <cellStyle name="Normal 5 91" xfId="3526" xr:uid="{28B92CC0-EBD2-4524-BD0E-EDF664DF5194}"/>
    <cellStyle name="Normal 5 92" xfId="3527" xr:uid="{2F9AFAF8-B9FE-4ECA-90F2-6CEC4150580A}"/>
    <cellStyle name="Normal 5 93" xfId="3528" xr:uid="{05736EFB-EF50-4717-A25F-1D8B33DA5FE4}"/>
    <cellStyle name="Normal 5 94" xfId="3529" xr:uid="{3C5C9396-B989-48FE-A2A7-8F82A56A8F3B}"/>
    <cellStyle name="Normal 5 95" xfId="3530" xr:uid="{E14B1426-F94C-4EF1-9E94-BA3D05B43B2E}"/>
    <cellStyle name="Normal 5 96" xfId="3531" xr:uid="{D3CF0F32-AB7E-443C-BAC4-855AE82A41DA}"/>
    <cellStyle name="Normal 5 97" xfId="3532" xr:uid="{21FC7860-B797-4F16-A27C-270BC4F2563B}"/>
    <cellStyle name="Normal 5 98" xfId="3533" xr:uid="{40A21770-6267-4C1F-B259-6BCF7351F978}"/>
    <cellStyle name="Normal 5 99" xfId="3534" xr:uid="{C2E02EA0-9E48-44DC-8F36-AFA42B917A7A}"/>
    <cellStyle name="Normal 50" xfId="3535" xr:uid="{6E96BD8B-59D0-456E-8FF1-B73052BA6EBD}"/>
    <cellStyle name="Normal 50 2" xfId="3536" xr:uid="{030551B6-CDDE-4ED5-948A-34301C05A031}"/>
    <cellStyle name="Normal 50 3" xfId="3537" xr:uid="{215BB3A7-8318-4481-8024-AF0BBA6A3B54}"/>
    <cellStyle name="Normal 50 4" xfId="3538" xr:uid="{9D0CCCBC-2166-4F7B-87F5-786BB323A3D3}"/>
    <cellStyle name="Normal 50 5" xfId="3539" xr:uid="{AF85C367-2790-41A7-BAC6-713032DDF22C}"/>
    <cellStyle name="Normal 50 6" xfId="3540" xr:uid="{FEFA2C35-17AC-4564-9B44-31360F209A05}"/>
    <cellStyle name="Normal 50 7" xfId="3541" xr:uid="{243D8329-3057-4705-8539-B176ED791A24}"/>
    <cellStyle name="Normal 50 8" xfId="3542" xr:uid="{9586CF5B-474F-4C14-834F-7C19B3D8F385}"/>
    <cellStyle name="Normal 51" xfId="3543" xr:uid="{12F82A5F-1B73-43EA-8344-EF69BD1BBA8A}"/>
    <cellStyle name="Normal 51 2" xfId="3544" xr:uid="{00939454-D577-428E-8508-52C5701FFFD9}"/>
    <cellStyle name="Normal 51 2 2" xfId="3545" xr:uid="{1B165048-DC23-4744-BC2D-27EFC95389E1}"/>
    <cellStyle name="Normal 51 2 2 2" xfId="3546" xr:uid="{4E3D0D6A-8854-4132-92EF-6D9593FDC138}"/>
    <cellStyle name="Normal 51 2 2 2 2" xfId="3547" xr:uid="{101C01DD-74D3-4D30-B614-299883F4563E}"/>
    <cellStyle name="Normal 51 2 2 3" xfId="3548" xr:uid="{47FEC51A-4EB7-457B-B1B2-807FA0D82E9A}"/>
    <cellStyle name="Normal 51 2 3" xfId="3549" xr:uid="{9363ADB4-D3A4-4455-88FE-1E3B3D6C1949}"/>
    <cellStyle name="Normal 51 2 3 2" xfId="3550" xr:uid="{71691133-002F-4608-9EBF-F41EB026F891}"/>
    <cellStyle name="Normal 51 2 4" xfId="3551" xr:uid="{53F54BBF-94A4-49C6-9574-A57F9C7720E4}"/>
    <cellStyle name="Normal 51 3" xfId="3552" xr:uid="{CB09FBCE-9FDC-46D7-B48E-E0DDE08196C3}"/>
    <cellStyle name="Normal 51 3 2" xfId="3553" xr:uid="{CAD253A2-53CD-4500-A411-61721B87DCD9}"/>
    <cellStyle name="Normal 51 3 2 2" xfId="3554" xr:uid="{F450F3A7-19BF-4471-9702-FAAB958373BD}"/>
    <cellStyle name="Normal 51 3 3" xfId="3555" xr:uid="{0666012F-F00B-41F4-800C-4FDFEB94690D}"/>
    <cellStyle name="Normal 51 4" xfId="3556" xr:uid="{C4199559-7551-432D-968E-2A0F1CA4D412}"/>
    <cellStyle name="Normal 51 4 2" xfId="3557" xr:uid="{6A154D8F-2BA1-4B6D-9DDB-623BE28DBA94}"/>
    <cellStyle name="Normal 51 5" xfId="3558" xr:uid="{D448179F-A344-4010-8249-471D5466186E}"/>
    <cellStyle name="Normal 51 6" xfId="3559" xr:uid="{07EF226E-68C2-4C69-A36F-BE9CE15788EF}"/>
    <cellStyle name="Normal 51 7" xfId="3560" xr:uid="{50E7EDFD-34D0-43E2-B041-701259BA4F6E}"/>
    <cellStyle name="Normal 51 8" xfId="3561" xr:uid="{7D8BD508-B7CE-4CB5-AEF9-03624BA6A6A6}"/>
    <cellStyle name="Normal 52" xfId="3562" xr:uid="{138C1F42-CA72-43B7-B1B2-4AE4AFFF28B8}"/>
    <cellStyle name="Normal 52 2" xfId="3563" xr:uid="{11082089-EB97-4BDD-A6D4-E1290EABE009}"/>
    <cellStyle name="Normal 52 2 2" xfId="3564" xr:uid="{DDDB422C-3050-4443-9173-0C474448A282}"/>
    <cellStyle name="Normal 52 3" xfId="3565" xr:uid="{57068C2D-59F0-450A-8A66-868E876A08CE}"/>
    <cellStyle name="Normal 52 4" xfId="3566" xr:uid="{070F7B7B-3B31-4702-A9EE-B6A6F1202610}"/>
    <cellStyle name="Normal 52 5" xfId="3567" xr:uid="{0F3B6715-153E-453D-AA56-49469AB347DD}"/>
    <cellStyle name="Normal 52 6" xfId="3568" xr:uid="{A019A5AE-1111-4D7B-BF68-B2AB2ECAAB2A}"/>
    <cellStyle name="Normal 52 7" xfId="3569" xr:uid="{191DEEA3-521B-4F32-A745-5B3569B803A1}"/>
    <cellStyle name="Normal 52 8" xfId="3570" xr:uid="{6720CFEA-901A-4F03-AC9C-964114E6677C}"/>
    <cellStyle name="Normal 53" xfId="3571" xr:uid="{31464B5B-49E3-4405-96CB-A441D7F4BFEE}"/>
    <cellStyle name="Normal 53 2" xfId="3572" xr:uid="{177C0223-E129-4D53-A194-0B22BB58DF3B}"/>
    <cellStyle name="Normal 53 2 2" xfId="3573" xr:uid="{E1A54497-BD30-47D6-9397-EB493BCFEA38}"/>
    <cellStyle name="Normal 53 2 2 2" xfId="3574" xr:uid="{27ECCA08-96DD-4E12-9A82-BB1D75CB0B01}"/>
    <cellStyle name="Normal 53 2 3" xfId="3575" xr:uid="{E120AEAA-FE16-470A-828D-CD0A921E1C31}"/>
    <cellStyle name="Normal 53 3" xfId="3576" xr:uid="{0F6E1D35-3052-4414-AA6F-FE6BC22C0BD7}"/>
    <cellStyle name="Normal 53 3 2" xfId="3577" xr:uid="{41D8CC65-0DB8-4ACA-A2E6-2B0AAEB131B2}"/>
    <cellStyle name="Normal 53 4" xfId="3578" xr:uid="{61C815C7-EB6D-42C4-BED4-D202BCE3878F}"/>
    <cellStyle name="Normal 53 5" xfId="3579" xr:uid="{77EEC1ED-8F42-48DF-85CF-7191C208BCEB}"/>
    <cellStyle name="Normal 53 6" xfId="3580" xr:uid="{6261C725-A0BA-4447-9A9E-1D08DC1268FF}"/>
    <cellStyle name="Normal 53 7" xfId="3581" xr:uid="{5C26CE45-2EBF-4A9D-9604-962A5985E62B}"/>
    <cellStyle name="Normal 53 8" xfId="3582" xr:uid="{22C08A0A-B773-4718-9841-85F6A1C3D890}"/>
    <cellStyle name="Normal 54" xfId="3583" xr:uid="{F3BA75DE-0D12-4510-B380-FF9EEF04EB08}"/>
    <cellStyle name="Normal 54 2" xfId="3584" xr:uid="{793E4B80-4BC1-4090-A686-4CE8BCDCDDD5}"/>
    <cellStyle name="Normal 54 3" xfId="3585" xr:uid="{F60DC29D-A562-4384-84FD-EBBAFB60B307}"/>
    <cellStyle name="Normal 54 4" xfId="3586" xr:uid="{703DBAFF-4125-4FF6-9AC3-83D1F867BBD4}"/>
    <cellStyle name="Normal 54 5" xfId="3587" xr:uid="{CDA11CE2-CB61-4529-AD31-567EB0074326}"/>
    <cellStyle name="Normal 54 6" xfId="3588" xr:uid="{09C52C2D-0A47-4DC1-B996-0524CDF22C12}"/>
    <cellStyle name="Normal 54 7" xfId="3589" xr:uid="{8E09A7F6-2F4F-458B-9BD8-4C117E19506F}"/>
    <cellStyle name="Normal 54 8" xfId="3590" xr:uid="{1B55B002-A4D1-4EF4-AF0D-BE9C5B20C97E}"/>
    <cellStyle name="Normal 55" xfId="3591" xr:uid="{7C7D887A-26E5-43DB-89B2-B65A95FBB16B}"/>
    <cellStyle name="Normal 55 2" xfId="3592" xr:uid="{D8CEC3DD-67EB-4782-BB9A-11920CBC769F}"/>
    <cellStyle name="Normal 55 3" xfId="3593" xr:uid="{BB1F8056-81D1-43FA-8D2B-A1CCBE4288F5}"/>
    <cellStyle name="Normal 55 4" xfId="3594" xr:uid="{5AC14515-A503-4C41-9833-C12C436B04DF}"/>
    <cellStyle name="Normal 55 5" xfId="3595" xr:uid="{3441118D-3197-4ECD-BDB3-4C2EDA37EEBD}"/>
    <cellStyle name="Normal 55 6" xfId="3596" xr:uid="{AFC2FE60-B727-4E95-937B-283322708E01}"/>
    <cellStyle name="Normal 55 7" xfId="3597" xr:uid="{13E82DA2-0501-4564-ACAA-063DF0DACFA9}"/>
    <cellStyle name="Normal 55 8" xfId="3598" xr:uid="{6ADEB098-7D9E-4F48-A2F0-842F4A3D7023}"/>
    <cellStyle name="Normal 56" xfId="3599" xr:uid="{54B83D60-FE6D-402A-B910-372D9F28CBB8}"/>
    <cellStyle name="Normal 56 2" xfId="3600" xr:uid="{4A24108E-47C6-483D-B835-62303ABA47BD}"/>
    <cellStyle name="Normal 56 3" xfId="3601" xr:uid="{6BB316B7-84F8-4977-B6B7-A3A37BF45CDD}"/>
    <cellStyle name="Normal 56 4" xfId="3602" xr:uid="{D24AADC1-161E-4D20-BF32-F94F63D7B942}"/>
    <cellStyle name="Normal 56 5" xfId="3603" xr:uid="{5E6E9C00-F9C9-4F77-B021-D0F4036FF5F1}"/>
    <cellStyle name="Normal 56 6" xfId="3604" xr:uid="{40E88EB9-4886-4F9D-A35D-90725D240E7A}"/>
    <cellStyle name="Normal 56 7" xfId="3605" xr:uid="{55B8580D-B8D8-4238-B884-71D7A8823C8B}"/>
    <cellStyle name="Normal 56 8" xfId="3606" xr:uid="{F9BB2164-6D43-4884-8E9D-7622CD9B65E7}"/>
    <cellStyle name="Normal 57" xfId="3607" xr:uid="{71258507-D7E1-48B6-BAAF-1E79FD1F5DD2}"/>
    <cellStyle name="Normal 57 2" xfId="3608" xr:uid="{0A539E14-47F3-40BF-B35F-05CCC6574C06}"/>
    <cellStyle name="Normal 57 3" xfId="3609" xr:uid="{61CE9EB2-F3E2-46E9-83A6-5BE2328B8BDC}"/>
    <cellStyle name="Normal 57 4" xfId="3610" xr:uid="{1D1B126D-989A-4325-ADF6-E9D9731F65BD}"/>
    <cellStyle name="Normal 57 5" xfId="3611" xr:uid="{123969E9-5FD7-4D97-AFA3-7BB142CEECF9}"/>
    <cellStyle name="Normal 57 6" xfId="3612" xr:uid="{AECE5473-5F86-46AA-8F7B-37CCCDD391F0}"/>
    <cellStyle name="Normal 57 7" xfId="3613" xr:uid="{40DF59AC-5199-474F-B9FC-F5149A06FCC3}"/>
    <cellStyle name="Normal 57 8" xfId="3614" xr:uid="{EF7697A0-F3B9-4180-B8CF-27D6F4076E88}"/>
    <cellStyle name="Normal 58" xfId="3615" xr:uid="{D3E97141-15B7-4139-B4EF-35A3D41A8C54}"/>
    <cellStyle name="Normal 58 2" xfId="3616" xr:uid="{CCC6E093-BF74-4C80-9378-CD60BA671E36}"/>
    <cellStyle name="Normal 58 3" xfId="3617" xr:uid="{8B0BC0A6-5991-4254-9217-CA41996340AC}"/>
    <cellStyle name="Normal 58 4" xfId="3618" xr:uid="{DA189BEF-5E40-4349-93B2-7B8186A1C307}"/>
    <cellStyle name="Normal 58 5" xfId="3619" xr:uid="{D416383A-F998-48E9-B2A6-5D59207DA497}"/>
    <cellStyle name="Normal 58 6" xfId="3620" xr:uid="{A54CA8B0-8C28-4A37-96A8-5FFAC2BC8B0C}"/>
    <cellStyle name="Normal 58 7" xfId="3621" xr:uid="{D443BDC5-9E8C-45AF-B613-38C85BA58050}"/>
    <cellStyle name="Normal 58 8" xfId="3622" xr:uid="{7E907942-85C1-4458-AFF4-8BA03FEF28B1}"/>
    <cellStyle name="Normal 59" xfId="3623" xr:uid="{C9A8E647-7E5A-4983-BEFB-B148B2779075}"/>
    <cellStyle name="Normal 59 2" xfId="3624" xr:uid="{BF3A7EB4-0467-48B7-A77E-B4C4586BF091}"/>
    <cellStyle name="Normal 59 3" xfId="3625" xr:uid="{324FA0A6-7923-4604-A905-FDA343B3E348}"/>
    <cellStyle name="Normal 59 4" xfId="3626" xr:uid="{F1E67840-E6EB-46C7-92B9-4440EEE34802}"/>
    <cellStyle name="Normal 59 5" xfId="3627" xr:uid="{4D3BA364-5663-4762-B83F-D1B2C96B1D00}"/>
    <cellStyle name="Normal 59 6" xfId="3628" xr:uid="{F30A3F06-0679-42C2-9B4E-B45791B76268}"/>
    <cellStyle name="Normal 59 7" xfId="3629" xr:uid="{974D2185-6210-4504-AD28-EB73CF95A2BE}"/>
    <cellStyle name="Normal 59 8" xfId="3630" xr:uid="{93CAE81B-29E8-4EBA-A920-5F87D13FC2FA}"/>
    <cellStyle name="Normal 6" xfId="3631" xr:uid="{7A02ED40-5210-4AAC-90BC-4CB12A6F22C4}"/>
    <cellStyle name="Normal-- 6" xfId="3632" xr:uid="{C0EE3F63-F09A-43F7-8DCC-151A57BBAEF7}"/>
    <cellStyle name="Normal 6 10" xfId="3633" xr:uid="{BF8CC0CB-0B07-48D7-906C-9BEFF7465DA4}"/>
    <cellStyle name="Normal 6 10 2" xfId="3634" xr:uid="{27C4173A-9C7B-4DDA-8747-F8C00E036334}"/>
    <cellStyle name="Normal 6 100" xfId="3635" xr:uid="{46757981-118B-4C41-A825-DA58E85C2DAF}"/>
    <cellStyle name="Normal 6 101" xfId="3636" xr:uid="{70ABC09C-2C1E-467A-8D9A-5E843EFCCF4C}"/>
    <cellStyle name="Normal 6 102" xfId="3637" xr:uid="{C02A1707-9D7F-4D43-B74A-B9643315BCB1}"/>
    <cellStyle name="Normal 6 103" xfId="3638" xr:uid="{119DB109-049C-4CB4-8761-F38F36E4A326}"/>
    <cellStyle name="Normal 6 104" xfId="3639" xr:uid="{89E0EAAD-BBB6-47BC-98A6-E48AB3C556DC}"/>
    <cellStyle name="Normal 6 105" xfId="3640" xr:uid="{0910ACDE-F54F-4B46-B60A-3BF59AF4F3E9}"/>
    <cellStyle name="Normal 6 106" xfId="3641" xr:uid="{850C4E6F-7771-4A4E-8C29-E90EE92FDF5C}"/>
    <cellStyle name="Normal 6 107" xfId="3642" xr:uid="{DD805923-34FB-45DD-B75F-B9309A543A58}"/>
    <cellStyle name="Normal 6 108" xfId="3643" xr:uid="{655D780A-281E-4B73-9019-977903FBBEAD}"/>
    <cellStyle name="Normal 6 109" xfId="3644" xr:uid="{E6D1CCAE-E299-4452-9005-43B981751F66}"/>
    <cellStyle name="Normal 6 11" xfId="3645" xr:uid="{812EC39D-5976-4656-8B18-999067DE7B51}"/>
    <cellStyle name="Normal 6 11 2" xfId="3646" xr:uid="{ABEAE037-C777-4B12-AAFC-72CF10AD7C85}"/>
    <cellStyle name="Normal 6 110" xfId="3647" xr:uid="{1DC8B6D2-7E0C-495B-A25A-F2BD2AF3BF62}"/>
    <cellStyle name="Normal 6 111" xfId="3648" xr:uid="{926600A3-6C12-44E4-BAB1-28D29915BCB3}"/>
    <cellStyle name="Normal 6 112" xfId="3649" xr:uid="{EB1657F9-BB4E-4599-AE2F-875CADFC6C7B}"/>
    <cellStyle name="Normal 6 113" xfId="3650" xr:uid="{7808943A-92E8-4E20-9EE4-9C2ECDEAA990}"/>
    <cellStyle name="Normal 6 114" xfId="3651" xr:uid="{20285415-78A6-4DBC-86F2-BD51279C3C5F}"/>
    <cellStyle name="Normal 6 114 2" xfId="3652" xr:uid="{5A8A8690-E9F7-48AB-BE7F-76D17845E328}"/>
    <cellStyle name="Normal 6 115" xfId="3653" xr:uid="{CDD1D5AD-289B-459A-B378-05C92C1E13F1}"/>
    <cellStyle name="Normal 6 115 2" xfId="3654" xr:uid="{52B09119-3C97-47FF-8527-F14E26007A7F}"/>
    <cellStyle name="Normal 6 116" xfId="3655" xr:uid="{7CDF6002-0E97-493E-AFEF-7DB93285B18B}"/>
    <cellStyle name="Normal 6 116 2" xfId="3656" xr:uid="{98F66F31-9431-4B5A-BC8E-C3F7130C2E0A}"/>
    <cellStyle name="Normal 6 117" xfId="3657" xr:uid="{26922542-EE6A-4825-8BFC-BBF1216FA8E6}"/>
    <cellStyle name="Normal 6 12" xfId="3658" xr:uid="{D699ACCC-A7CE-4555-8496-A35BD3D21B65}"/>
    <cellStyle name="Normal 6 12 2" xfId="3659" xr:uid="{B7B56356-584B-4960-8D34-825C863087C9}"/>
    <cellStyle name="Normal 6 13" xfId="3660" xr:uid="{280D9BEB-C06B-4E26-ABC6-23AA45AF28BF}"/>
    <cellStyle name="Normal 6 13 2" xfId="3661" xr:uid="{016CD8B5-9D55-4B9D-9ED5-E99BE7083E8C}"/>
    <cellStyle name="Normal 6 14" xfId="3662" xr:uid="{B3FFAFE8-555C-48A5-9EFA-398DAF070BE8}"/>
    <cellStyle name="Normal 6 14 2" xfId="3663" xr:uid="{9B7ABD80-B631-44F3-9CB3-54836D797210}"/>
    <cellStyle name="Normal 6 15" xfId="3664" xr:uid="{405D0101-9212-4CE4-90EE-4D7DE1B87EC5}"/>
    <cellStyle name="Normal 6 15 2" xfId="3665" xr:uid="{8E5203DD-B23D-4AD5-A073-95A434065606}"/>
    <cellStyle name="Normal 6 16" xfId="3666" xr:uid="{D4E89D09-5C48-4644-9CCC-DD9DF8FD563F}"/>
    <cellStyle name="Normal 6 16 2" xfId="3667" xr:uid="{F92A15D5-24C5-4A8D-BEC0-44347D769C90}"/>
    <cellStyle name="Normal 6 17" xfId="3668" xr:uid="{6EAEEF3A-FD90-45D7-AFCB-DBDD87862775}"/>
    <cellStyle name="Normal 6 17 2" xfId="3669" xr:uid="{FEF07D2A-694D-4419-A881-406605B055DA}"/>
    <cellStyle name="Normal 6 18" xfId="3670" xr:uid="{1034D633-0E49-4AA8-A5EA-02E023A9DF53}"/>
    <cellStyle name="Normal 6 18 2" xfId="3671" xr:uid="{405A44B0-5D5B-4C9A-9065-A9C74F2FE9DB}"/>
    <cellStyle name="Normal 6 19" xfId="3672" xr:uid="{F047A4DD-C1AA-4023-9A91-2357DCEF16C4}"/>
    <cellStyle name="Normal 6 19 2" xfId="3673" xr:uid="{60D8CB1F-77F9-4B06-A6E7-8EE75132B33C}"/>
    <cellStyle name="Normal 6 2" xfId="3674" xr:uid="{190D681E-0BD8-4EA8-BB25-4B7C06250180}"/>
    <cellStyle name="Normal 6 2 2" xfId="3675" xr:uid="{453361AA-9508-4B76-A737-0E516A2FDF96}"/>
    <cellStyle name="Normal 6 2 3" xfId="3676" xr:uid="{2355DC19-190F-4146-A0A0-1515E55C7BAB}"/>
    <cellStyle name="Normal 6 2 4" xfId="3677" xr:uid="{AA8948DE-5A34-4411-991A-2077168F2CDD}"/>
    <cellStyle name="Normal 6 2 5" xfId="3678" xr:uid="{93BCE992-B8CC-4F59-BC0D-F0C2B07F0E8C}"/>
    <cellStyle name="Normal 6 20" xfId="3679" xr:uid="{6057E98D-3212-4CD9-9E3C-69D52C915B4D}"/>
    <cellStyle name="Normal 6 20 2" xfId="3680" xr:uid="{3EE17F41-0EC8-4318-B5B3-8C0048450A53}"/>
    <cellStyle name="Normal 6 21" xfId="3681" xr:uid="{C72003AD-2DDC-4D36-A365-640CDAA93A27}"/>
    <cellStyle name="Normal 6 21 2" xfId="3682" xr:uid="{A6CE636B-B2DB-4008-B5FA-EA4380AED980}"/>
    <cellStyle name="Normal 6 21 2 2" xfId="3683" xr:uid="{183ED667-3F4A-48C1-910A-E62E28577FEC}"/>
    <cellStyle name="Normal 6 21 3" xfId="3684" xr:uid="{EEE8A65A-27C1-43CA-B9B8-DB173C39510D}"/>
    <cellStyle name="Normal 6 21 4" xfId="3685" xr:uid="{5720ED0A-DD7D-42A0-B144-348214BD1C45}"/>
    <cellStyle name="Normal 6 22" xfId="3686" xr:uid="{A9705C37-86B8-41EC-8887-31DFF2B9DBD4}"/>
    <cellStyle name="Normal 6 22 2" xfId="3687" xr:uid="{0635E4D8-5C64-480F-BA3D-2A5DF788438E}"/>
    <cellStyle name="Normal 6 22 2 2" xfId="3688" xr:uid="{29E79731-A308-4856-AAED-0EADEB72B6F9}"/>
    <cellStyle name="Normal 6 22 3" xfId="3689" xr:uid="{496593D1-C63D-40F1-983D-F62CBE862911}"/>
    <cellStyle name="Normal 6 22 4" xfId="3690" xr:uid="{54F4C19E-352E-4D99-BA80-AE18914D2E1D}"/>
    <cellStyle name="Normal 6 23" xfId="3691" xr:uid="{0F5C11FD-0799-44F1-855A-432722B6A69B}"/>
    <cellStyle name="Normal 6 23 2" xfId="3692" xr:uid="{4116FA8B-53B2-42F9-80DF-51468DB19E9A}"/>
    <cellStyle name="Normal 6 24" xfId="3693" xr:uid="{03E138A1-7381-4513-BDB2-061F9C13F2CB}"/>
    <cellStyle name="Normal 6 24 2" xfId="3694" xr:uid="{67B715F4-8E87-4E19-90DC-100880EDEF1D}"/>
    <cellStyle name="Normal 6 25" xfId="3695" xr:uid="{34C06449-8390-42E5-BF21-F75481210443}"/>
    <cellStyle name="Normal 6 25 2" xfId="3696" xr:uid="{B6096D73-F0EC-408D-A874-7B2759137EC8}"/>
    <cellStyle name="Normal 6 26" xfId="3697" xr:uid="{7C47E267-7BBF-4048-AD09-51FE620E3D92}"/>
    <cellStyle name="Normal 6 26 2" xfId="3698" xr:uid="{B92EC0A2-5E33-48BD-A6F9-54C177A2FBD3}"/>
    <cellStyle name="Normal 6 27" xfId="3699" xr:uid="{88C2B2C7-0666-4281-BB9D-15DE18E16DA9}"/>
    <cellStyle name="Normal 6 27 2" xfId="3700" xr:uid="{669DA370-DB30-425D-B8C0-9C1C49046B08}"/>
    <cellStyle name="Normal 6 28" xfId="3701" xr:uid="{468D06D6-6F60-4187-9849-A5AE0B2082AC}"/>
    <cellStyle name="Normal 6 28 2" xfId="3702" xr:uid="{270153F8-36F0-45C7-95C3-CE2649A0F37B}"/>
    <cellStyle name="Normal 6 29" xfId="3703" xr:uid="{9B647366-CE4C-44EA-B913-F5D6297809FC}"/>
    <cellStyle name="Normal 6 29 2" xfId="3704" xr:uid="{147906CE-0954-4B77-8DBB-80A6324C2254}"/>
    <cellStyle name="Normal 6 3" xfId="3705" xr:uid="{5FFFBBEF-96AA-4847-9E9F-3A23877ED364}"/>
    <cellStyle name="Normal 6 3 2" xfId="3706" xr:uid="{BC645B8B-3B7D-4B9A-B7E8-FB50295A5C30}"/>
    <cellStyle name="Normal 6 3 3" xfId="3707" xr:uid="{65DCC7E6-D836-4979-B6D5-5EEBC5B6568B}"/>
    <cellStyle name="Normal 6 3 4" xfId="3708" xr:uid="{9652C7CE-6690-493A-82DF-2607DA6704D8}"/>
    <cellStyle name="Normal 6 30" xfId="3709" xr:uid="{C7598CD3-FBC5-4B8F-BD9B-C7160A9B2E4B}"/>
    <cellStyle name="Normal 6 31" xfId="3710" xr:uid="{E66EF8E6-0E0E-42A4-9A64-7D6E73816C61}"/>
    <cellStyle name="Normal 6 32" xfId="3711" xr:uid="{3C65595B-9CF0-4114-9E49-884DBCC97BA1}"/>
    <cellStyle name="Normal 6 33" xfId="3712" xr:uid="{2D6566F0-2AE0-4995-8561-C737FE0795A5}"/>
    <cellStyle name="Normal 6 34" xfId="3713" xr:uid="{255B983D-136E-49DD-8DD2-7E0795569FA0}"/>
    <cellStyle name="Normal 6 35" xfId="3714" xr:uid="{02B73AF0-2475-400E-97C2-0273C8735777}"/>
    <cellStyle name="Normal 6 36" xfId="3715" xr:uid="{D5EB3FEF-5ACA-4774-B5A0-2436B60E0E3E}"/>
    <cellStyle name="Normal 6 37" xfId="3716" xr:uid="{EF68BA07-50F6-4531-8C12-11A18FF2ABF6}"/>
    <cellStyle name="Normal 6 38" xfId="3717" xr:uid="{D15E153A-2F48-4CBF-BF62-69EBE22E4751}"/>
    <cellStyle name="Normal 6 39" xfId="3718" xr:uid="{A9C238E1-3F37-4458-AF79-751499FC33D3}"/>
    <cellStyle name="Normal 6 4" xfId="3719" xr:uid="{A113A2EB-F201-46AE-B039-AB6085644633}"/>
    <cellStyle name="Normal 6 4 2" xfId="3720" xr:uid="{EB72D3C0-C2F5-48BA-AA0C-A3A9607967B0}"/>
    <cellStyle name="Normal 6 40" xfId="3721" xr:uid="{CA24E365-52EA-4C42-8B7E-27D4E160BD49}"/>
    <cellStyle name="Normal 6 41" xfId="3722" xr:uid="{6165ED83-4ED7-4885-AE2E-47175066AE61}"/>
    <cellStyle name="Normal 6 42" xfId="3723" xr:uid="{662D7227-ED94-4BD4-A203-2C8DCC9C611B}"/>
    <cellStyle name="Normal 6 43" xfId="3724" xr:uid="{DCA5062A-11A8-45B5-96D2-7FF585CEC2EB}"/>
    <cellStyle name="Normal 6 44" xfId="3725" xr:uid="{18F20A8A-3355-4B54-9115-73922DDE0B39}"/>
    <cellStyle name="Normal 6 45" xfId="3726" xr:uid="{07D53E3F-F064-422A-9672-A8AECD836139}"/>
    <cellStyle name="Normal 6 46" xfId="3727" xr:uid="{EEC538D9-035F-44B5-AFEE-2FF883A4B047}"/>
    <cellStyle name="Normal 6 47" xfId="3728" xr:uid="{421171AB-D31E-40EB-BBB1-459927CC87D7}"/>
    <cellStyle name="Normal 6 48" xfId="3729" xr:uid="{8A945E72-D56E-4FE5-8512-2BCCAFEE473D}"/>
    <cellStyle name="Normal 6 49" xfId="3730" xr:uid="{8C982BD5-F86B-4D19-8BC6-1A69C76248C4}"/>
    <cellStyle name="Normal 6 5" xfId="3731" xr:uid="{F94CDCF7-10AB-4F3A-AB44-192E6338E789}"/>
    <cellStyle name="Normal 6 5 2" xfId="3732" xr:uid="{54F94EA8-1B5A-46E7-AB46-E8DF12BCDA38}"/>
    <cellStyle name="Normal 6 50" xfId="3733" xr:uid="{A74A0399-B56B-4EC5-AA3C-C4D39DDB84D7}"/>
    <cellStyle name="Normal 6 51" xfId="3734" xr:uid="{E28B79BE-CED2-4F04-A9D6-E11ACEEA7C87}"/>
    <cellStyle name="Normal 6 52" xfId="3735" xr:uid="{4EF1CC0A-B51D-4012-A6DE-C54EEA306991}"/>
    <cellStyle name="Normal 6 53" xfId="3736" xr:uid="{91156C7D-D3CF-46BA-840C-F092D7D5F022}"/>
    <cellStyle name="Normal 6 54" xfId="3737" xr:uid="{636786AE-F4BA-4E6E-AE3A-634787D15844}"/>
    <cellStyle name="Normal 6 55" xfId="3738" xr:uid="{5F7DE60D-671C-488D-9177-5E2F21E08655}"/>
    <cellStyle name="Normal 6 56" xfId="3739" xr:uid="{11AE5E0F-7580-4B51-A52A-C5A554753165}"/>
    <cellStyle name="Normal 6 57" xfId="3740" xr:uid="{69F1FC44-DE1A-478F-BBB4-EE2BF033A9A8}"/>
    <cellStyle name="Normal 6 58" xfId="3741" xr:uid="{470F1A6D-20B5-4AC9-8E14-3B4045CBF26F}"/>
    <cellStyle name="Normal 6 59" xfId="3742" xr:uid="{474458A3-AE3E-4DB1-B067-3E43F642D831}"/>
    <cellStyle name="Normal 6 6" xfId="3743" xr:uid="{71BF85BA-0C04-4FC8-94C6-A4CFE127D57E}"/>
    <cellStyle name="Normal 6 6 2" xfId="3744" xr:uid="{36989BD7-EA80-47B0-92A5-AB6208AF2480}"/>
    <cellStyle name="Normal 6 60" xfId="3745" xr:uid="{2091A404-5CBD-42B1-B398-FC9D41D29FCB}"/>
    <cellStyle name="Normal 6 61" xfId="3746" xr:uid="{771D4AD9-10B0-4CAD-B1B9-69CA51CC1FE0}"/>
    <cellStyle name="Normal 6 62" xfId="3747" xr:uid="{9FB744C0-4AE2-4464-9778-DD0552BC39F7}"/>
    <cellStyle name="Normal 6 63" xfId="3748" xr:uid="{0FC3DE5B-43EE-4848-8E9F-4DBA2ED37EF5}"/>
    <cellStyle name="Normal 6 64" xfId="3749" xr:uid="{18BB310E-44EA-4177-804C-A0A41684A75D}"/>
    <cellStyle name="Normal 6 65" xfId="3750" xr:uid="{B4B2427A-4493-4F5B-B0E7-AB81DE0D70EB}"/>
    <cellStyle name="Normal 6 66" xfId="3751" xr:uid="{C7164479-2D18-46E4-9068-D8A617A63B01}"/>
    <cellStyle name="Normal 6 67" xfId="3752" xr:uid="{36ADF7F1-03DB-4501-9AAE-CE0813F3E38A}"/>
    <cellStyle name="Normal 6 68" xfId="3753" xr:uid="{F3D52C04-71AA-4EA2-82A7-93DF3312BD4A}"/>
    <cellStyle name="Normal 6 69" xfId="3754" xr:uid="{B948E06E-C7D6-4CF0-8D5B-1956EDF39B08}"/>
    <cellStyle name="Normal 6 7" xfId="3755" xr:uid="{B3C694E4-BD19-487C-8B76-C8CE3614CBA9}"/>
    <cellStyle name="Normal 6 7 2" xfId="3756" xr:uid="{08FD0EB4-0B75-4E3D-8BD6-FE035AD97E86}"/>
    <cellStyle name="Normal 6 70" xfId="3757" xr:uid="{9DDDB873-65E1-4882-A71D-84DE972F98D5}"/>
    <cellStyle name="Normal 6 71" xfId="3758" xr:uid="{A53EB0CA-40BD-4259-AA3C-50AC78909B99}"/>
    <cellStyle name="Normal 6 72" xfId="3759" xr:uid="{BD3A7DC9-2A23-4C5A-99ED-2564FB7A117C}"/>
    <cellStyle name="Normal 6 73" xfId="3760" xr:uid="{93C1E0AA-B1C9-4034-B888-CE276A920E0E}"/>
    <cellStyle name="Normal 6 74" xfId="3761" xr:uid="{75C0F33D-4A6C-4CDF-8E9A-E4359B98DC80}"/>
    <cellStyle name="Normal 6 75" xfId="3762" xr:uid="{62070A98-B7D3-49BB-8B18-DA478543C497}"/>
    <cellStyle name="Normal 6 76" xfId="3763" xr:uid="{FA5EC3DB-6563-46F7-862B-94118BDA53DC}"/>
    <cellStyle name="Normal 6 77" xfId="3764" xr:uid="{862F275A-BDB8-484C-A989-BAB3F5036E1C}"/>
    <cellStyle name="Normal 6 78" xfId="3765" xr:uid="{37668C90-266D-4D54-A2DE-7F6BC2FD30AB}"/>
    <cellStyle name="Normal 6 79" xfId="3766" xr:uid="{0A2C88D9-2A99-4B42-81D6-2099C5339CC6}"/>
    <cellStyle name="Normal 6 8" xfId="3767" xr:uid="{DDFC0B10-6CAB-4ECD-BF4D-2DB87E920794}"/>
    <cellStyle name="Normal 6 8 2" xfId="3768" xr:uid="{DBDB91F1-9856-4A9C-8D4B-414E9951AFCA}"/>
    <cellStyle name="Normal 6 80" xfId="3769" xr:uid="{368B9F15-4C8A-4009-9081-5CA6622CC685}"/>
    <cellStyle name="Normal 6 81" xfId="3770" xr:uid="{DB9B6AC7-B5A9-4837-B45D-A167614985E2}"/>
    <cellStyle name="Normal 6 82" xfId="3771" xr:uid="{0DBFC406-0056-41D8-A929-6B1B0AB7AD02}"/>
    <cellStyle name="Normal 6 83" xfId="3772" xr:uid="{D457186F-5B22-4E3D-A699-2D73E03618A5}"/>
    <cellStyle name="Normal 6 84" xfId="3773" xr:uid="{37833153-2E92-46DD-B3AD-FF1A0A80251A}"/>
    <cellStyle name="Normal 6 85" xfId="3774" xr:uid="{03407320-380F-4AE2-BBBC-80A7276CE1CA}"/>
    <cellStyle name="Normal 6 86" xfId="3775" xr:uid="{65F2CBC3-F08B-4380-8FE9-905408F05817}"/>
    <cellStyle name="Normal 6 87" xfId="3776" xr:uid="{6F61F479-66C1-4CBF-BE06-BDE7C1F70E67}"/>
    <cellStyle name="Normal 6 88" xfId="3777" xr:uid="{BC6B667A-98DD-4492-B7C4-3DC22C4A26FC}"/>
    <cellStyle name="Normal 6 89" xfId="3778" xr:uid="{2F0D6B63-C210-4E3B-8748-79003DBC4E2F}"/>
    <cellStyle name="Normal 6 9" xfId="3779" xr:uid="{92335AB9-958D-4466-B828-629D84025F34}"/>
    <cellStyle name="Normal 6 9 2" xfId="3780" xr:uid="{6C35DCDF-174B-49FC-B948-AFD512441B8A}"/>
    <cellStyle name="Normal 6 90" xfId="3781" xr:uid="{B26069B5-F89E-4A04-93B4-0A95B3DEE876}"/>
    <cellStyle name="Normal 6 91" xfId="3782" xr:uid="{6EA5E186-3FA0-418D-9049-0821F7BA44A3}"/>
    <cellStyle name="Normal 6 92" xfId="3783" xr:uid="{B65E45EC-1D64-434E-B411-67CACF5F43BB}"/>
    <cellStyle name="Normal 6 93" xfId="3784" xr:uid="{375E730E-5380-40EF-8FF1-BBAB5CC2BAEA}"/>
    <cellStyle name="Normal 6 94" xfId="3785" xr:uid="{878F1CFB-E9DC-4B0B-BFBC-8C2C34708B1A}"/>
    <cellStyle name="Normal 6 95" xfId="3786" xr:uid="{BB91736C-9A0C-402C-A618-EFB818B16605}"/>
    <cellStyle name="Normal 6 96" xfId="3787" xr:uid="{6D2A9FF4-D461-4193-AE3F-5A5360D6D737}"/>
    <cellStyle name="Normal 6 97" xfId="3788" xr:uid="{DEB99ED7-F4AA-4FAB-8414-96908C364958}"/>
    <cellStyle name="Normal 6 98" xfId="3789" xr:uid="{68298215-1EB3-440E-9A89-5E0BC0A529C4}"/>
    <cellStyle name="Normal 6 99" xfId="3790" xr:uid="{1080890B-2E68-44CD-B3BB-824E8E273A0B}"/>
    <cellStyle name="Normal 60 2" xfId="3791" xr:uid="{00B0C48D-A0B5-44D1-BB57-471EAB656114}"/>
    <cellStyle name="Normal 60 3" xfId="3792" xr:uid="{0C02B831-459E-4AD9-824D-35266A9131E6}"/>
    <cellStyle name="Normal 60 4" xfId="3793" xr:uid="{24F2C347-5246-42AC-8D9A-BADB58361BAD}"/>
    <cellStyle name="Normal 60 5" xfId="3794" xr:uid="{1F8D666F-0190-4396-B671-A048DA8ABDDF}"/>
    <cellStyle name="Normal 60 6" xfId="3795" xr:uid="{CA773E62-84A6-4E50-9B27-C7C8C42B3EFA}"/>
    <cellStyle name="Normal 60 7" xfId="3796" xr:uid="{212F55D1-4C3F-4A0A-8D00-C135DAF9E540}"/>
    <cellStyle name="Normal 60 8" xfId="3797" xr:uid="{A885F091-759A-4F54-B898-F90117D843AD}"/>
    <cellStyle name="Normal 61 2" xfId="3798" xr:uid="{B44B3E1E-85A9-4FEA-ABAB-C4B800201A22}"/>
    <cellStyle name="Normal 61 3" xfId="3799" xr:uid="{AA2ABB2F-F5D7-4897-9FCC-0467E25C7666}"/>
    <cellStyle name="Normal 61 4" xfId="3800" xr:uid="{144CCF3B-DDE8-4BAE-8BBF-8405628214CF}"/>
    <cellStyle name="Normal 61 5" xfId="3801" xr:uid="{E177AA53-8698-4FA0-BA4A-CD97B6C1008A}"/>
    <cellStyle name="Normal 61 6" xfId="3802" xr:uid="{944DAA9D-07EA-413C-BBA4-B43BF91BB670}"/>
    <cellStyle name="Normal 61 7" xfId="3803" xr:uid="{74E63441-1CC3-4899-B1B9-FD4BCC16F940}"/>
    <cellStyle name="Normal 61 8" xfId="3804" xr:uid="{0432F2DC-37C8-44C8-8BE2-1892330973CC}"/>
    <cellStyle name="Normal 62 2" xfId="3805" xr:uid="{63C6D6B9-37B0-4E95-BD77-85719AE7F697}"/>
    <cellStyle name="Normal 62 3" xfId="3806" xr:uid="{25AC20F1-AC68-4D9C-A3DD-F0E55646F4AD}"/>
    <cellStyle name="Normal 62 4" xfId="3807" xr:uid="{F5F29200-64E1-4EC1-A627-0443AD81BFBA}"/>
    <cellStyle name="Normal 62 5" xfId="3808" xr:uid="{40D4B653-0099-4C08-AF27-43D7B2B542B7}"/>
    <cellStyle name="Normal 62 6" xfId="3809" xr:uid="{05967B5B-A3A6-47F3-925B-E8423B08E19C}"/>
    <cellStyle name="Normal 62 7" xfId="3810" xr:uid="{EF0773FD-575A-4680-80B9-AA15990EAD9C}"/>
    <cellStyle name="Normal 62 8" xfId="3811" xr:uid="{5BC97D0E-EACD-46ED-8157-5C5E920B9E25}"/>
    <cellStyle name="Normal 63 2" xfId="3812" xr:uid="{032A6501-8829-49A0-BCD6-840DF3417458}"/>
    <cellStyle name="Normal 63 3" xfId="3813" xr:uid="{AF43B9B3-D474-46D6-B6B8-A2DF58F46ADD}"/>
    <cellStyle name="Normal 63 4" xfId="3814" xr:uid="{515F959F-E9B4-46F3-9EC3-CF7B03056416}"/>
    <cellStyle name="Normal 63 5" xfId="3815" xr:uid="{0F0C30A5-5447-46F3-A49F-E67A09187D36}"/>
    <cellStyle name="Normal 63 6" xfId="3816" xr:uid="{FE2C916E-4AF5-461B-9250-9361BB5D3777}"/>
    <cellStyle name="Normal 63 7" xfId="3817" xr:uid="{10B690A9-9336-4230-B2C0-79FB706A972A}"/>
    <cellStyle name="Normal 63 8" xfId="3818" xr:uid="{5FDBC1B5-7C0F-473F-804C-B3A7FE36FACF}"/>
    <cellStyle name="Normal 64 2" xfId="3819" xr:uid="{0F494BE7-03B2-4821-8065-9C846DBD323D}"/>
    <cellStyle name="Normal 64 3" xfId="3820" xr:uid="{604DBAF0-46FB-423E-8136-38E65DBF7C9C}"/>
    <cellStyle name="Normal 64 4" xfId="3821" xr:uid="{0A3431F3-AEAD-43ED-A311-F745FC6BCF13}"/>
    <cellStyle name="Normal 64 5" xfId="3822" xr:uid="{EBB42651-B647-4CE4-8D0A-D7A4535AB62A}"/>
    <cellStyle name="Normal 64 6" xfId="3823" xr:uid="{D4EBC90B-66BA-40EC-96DF-62FFA3E461FE}"/>
    <cellStyle name="Normal 64 7" xfId="3824" xr:uid="{B17949C2-CC1B-4FE0-B590-1DFBB7658271}"/>
    <cellStyle name="Normal 64 8" xfId="3825" xr:uid="{0D60CE41-4AC3-489F-B667-8BFA2CEAADF2}"/>
    <cellStyle name="Normal 65" xfId="3826" xr:uid="{94637AA7-F222-42FB-A5A2-6DD9523E035A}"/>
    <cellStyle name="Normal 65 2" xfId="3827" xr:uid="{5406F303-C49D-4FC1-885E-0CA5480CC21A}"/>
    <cellStyle name="Normal 65 3" xfId="3828" xr:uid="{136BDA85-BC1B-4E2F-9389-23F1DEC4DE9B}"/>
    <cellStyle name="Normal 65 4" xfId="3829" xr:uid="{4B3AA4C7-9921-4CA6-9923-7B23EFF0581B}"/>
    <cellStyle name="Normal 65 5" xfId="3830" xr:uid="{F4A93DEF-4478-418E-B38E-8F0E8210148B}"/>
    <cellStyle name="Normal 65 6" xfId="3831" xr:uid="{AAD9BFCF-D3B8-4B0B-93FE-B3714F5A8B3D}"/>
    <cellStyle name="Normal 65 7" xfId="3832" xr:uid="{898639AA-E2C3-447A-8BC8-078C6E0D1B61}"/>
    <cellStyle name="Normal 65 8" xfId="3833" xr:uid="{EFB2E872-B30A-43E6-BB57-B2D6242CCC97}"/>
    <cellStyle name="Normal 67 2" xfId="3834" xr:uid="{853085C5-330F-468E-BEEB-B7226B1C2064}"/>
    <cellStyle name="Normal 67 3" xfId="3835" xr:uid="{CB3733A1-A6CB-46DA-875C-05A2E8893DCF}"/>
    <cellStyle name="Normal 67 4" xfId="3836" xr:uid="{CF557984-8B6E-408E-86B5-88EF965C6E02}"/>
    <cellStyle name="Normal 67 5" xfId="3837" xr:uid="{D734B20B-8F1A-47AB-9E9F-43293F5CB6BB}"/>
    <cellStyle name="Normal 67 6" xfId="3838" xr:uid="{7DFB59AB-8108-40A9-93DD-436DB361A0A7}"/>
    <cellStyle name="Normal 67 7" xfId="3839" xr:uid="{AFD24F92-456E-4F60-AACD-33F228ACBD72}"/>
    <cellStyle name="Normal 67 8" xfId="3840" xr:uid="{79253904-6823-4812-A78B-B7DE1D5E0361}"/>
    <cellStyle name="Normal 69 2" xfId="3841" xr:uid="{1455F8F1-6DF8-4892-939A-8A98648F04BE}"/>
    <cellStyle name="Normal 69 3" xfId="3842" xr:uid="{D025A5A2-A9E5-445B-AB40-519DE8F2F145}"/>
    <cellStyle name="Normal 69 4" xfId="3843" xr:uid="{B170C599-94CF-4475-A832-810B6066F083}"/>
    <cellStyle name="Normal 69 5" xfId="3844" xr:uid="{A2A5DF78-3787-4B2F-B25A-74A333131583}"/>
    <cellStyle name="Normal 69 6" xfId="3845" xr:uid="{5A665E86-22C1-4A43-AC8E-9A7F0E54AD23}"/>
    <cellStyle name="Normal 69 7" xfId="3846" xr:uid="{F2485FEC-AE10-4799-8184-AD35F312E7DB}"/>
    <cellStyle name="Normal 69 8" xfId="3847" xr:uid="{399FC60E-7824-485C-B15E-987C52768FE9}"/>
    <cellStyle name="Normal 7" xfId="3848" xr:uid="{1E0D0083-33E5-49BC-B0FB-F52518454E9B}"/>
    <cellStyle name="Normal-- 7" xfId="3849" xr:uid="{CC2A67A7-6910-4AF7-A2FD-B702E1618D0A}"/>
    <cellStyle name="Normal 7 10" xfId="3850" xr:uid="{7B6BE1C8-EF8F-4276-9718-F7B48BAAE6AF}"/>
    <cellStyle name="Normal 7 11" xfId="3851" xr:uid="{0CDA64E5-93B7-401E-8CBA-4FE34B971154}"/>
    <cellStyle name="Normal 7 12" xfId="3852" xr:uid="{095FCB12-3347-4389-850A-2B37C2A6BFFD}"/>
    <cellStyle name="Normal 7 13" xfId="3853" xr:uid="{15E46AB4-198F-4935-9FEB-18877F45A734}"/>
    <cellStyle name="Normal 7 14" xfId="3854" xr:uid="{DD1C8E10-B34B-42BD-8DA2-22D43594A398}"/>
    <cellStyle name="Normal 7 15" xfId="3855" xr:uid="{42D1D9BC-6A14-4486-8AD6-8D3790808BBB}"/>
    <cellStyle name="Normal 7 16" xfId="3856" xr:uid="{BD9BC1D0-68BC-4DB1-9060-8DD2F32713CE}"/>
    <cellStyle name="Normal 7 17" xfId="3857" xr:uid="{82BC71F5-7C6A-45D2-AEF6-BD4B3CF2CD63}"/>
    <cellStyle name="Normal 7 18" xfId="3858" xr:uid="{43E4FAA0-82BE-49B6-9AF3-72555FE61A27}"/>
    <cellStyle name="Normal 7 19" xfId="3859" xr:uid="{71950696-3B5C-4E22-B97C-4307E5F58024}"/>
    <cellStyle name="Normal 7 2" xfId="3860" xr:uid="{3463B3AE-8C9C-42D0-ACEF-DDCA912A0CD8}"/>
    <cellStyle name="Normal 7 2 2" xfId="3861" xr:uid="{C02A3AED-5966-45FD-BCCF-D8A435003100}"/>
    <cellStyle name="Normal 7 2 3" xfId="3862" xr:uid="{F083DFC3-3140-4C91-AE1C-6F93F1A0DA66}"/>
    <cellStyle name="Normal 7 2 4" xfId="3863" xr:uid="{4417503C-2B29-422C-961F-99542E318D02}"/>
    <cellStyle name="Normal 7 20" xfId="3864" xr:uid="{518FB9AB-50C9-43EF-9673-8C9893166F53}"/>
    <cellStyle name="Normal 7 21" xfId="3865" xr:uid="{58649BE0-A50D-4020-8949-FA534BB6FA79}"/>
    <cellStyle name="Normal 7 22" xfId="3866" xr:uid="{4C4C961E-7391-4A5D-BC1B-C35020E1B720}"/>
    <cellStyle name="Normal 7 23" xfId="3867" xr:uid="{7B4195F0-E9F7-48A7-8F39-4231E128DA14}"/>
    <cellStyle name="Normal 7 24" xfId="3868" xr:uid="{24D17463-FD00-4ABA-A845-DBEFEB3F6FC6}"/>
    <cellStyle name="Normal 7 25" xfId="3869" xr:uid="{17035962-D83F-4B3A-991B-3E59ADB9588A}"/>
    <cellStyle name="Normal 7 26" xfId="3870" xr:uid="{C50BD467-01F3-44FF-8A6A-B47319D60B0E}"/>
    <cellStyle name="Normal 7 27" xfId="3871" xr:uid="{139D2A38-E8A7-4FDC-91AF-9834DB9759E7}"/>
    <cellStyle name="Normal 7 28" xfId="3872" xr:uid="{585BA2A2-AF38-499C-B7AE-6AAC82370A78}"/>
    <cellStyle name="Normal 7 29" xfId="3873" xr:uid="{91778C07-42C2-492F-B975-23B79BB7F8F4}"/>
    <cellStyle name="Normal 7 3" xfId="3874" xr:uid="{071D02DB-7F1E-4C6C-93D7-8BC989ECE5A3}"/>
    <cellStyle name="Normal 7 30" xfId="3875" xr:uid="{E6A8D420-F832-42CB-BA4D-0B2EB5BB4CC0}"/>
    <cellStyle name="Normal 7 31" xfId="3876" xr:uid="{396C98C2-4E6E-4ABD-99D3-E66EF00D94BF}"/>
    <cellStyle name="Normal 7 32" xfId="3877" xr:uid="{47D33EFC-2728-4648-8E1E-9B77C237F224}"/>
    <cellStyle name="Normal 7 33" xfId="3878" xr:uid="{8C55EBF7-59E2-49B8-8502-D38A3902CDE3}"/>
    <cellStyle name="Normal 7 34" xfId="3879" xr:uid="{DB5A136A-307B-4FFE-9D10-C375E49493DF}"/>
    <cellStyle name="Normal 7 35" xfId="3880" xr:uid="{F627D3C3-7E82-4424-A370-6C22DBB9033A}"/>
    <cellStyle name="Normal 7 36" xfId="3881" xr:uid="{D7444F0B-E583-4E6C-A51F-762B74B1D677}"/>
    <cellStyle name="Normal 7 37" xfId="3882" xr:uid="{1311D033-0088-4DDD-B556-A3D097F29350}"/>
    <cellStyle name="Normal 7 38" xfId="3883" xr:uid="{4C418883-EFDE-42F3-8144-6CF03B8F017F}"/>
    <cellStyle name="Normal 7 4" xfId="3884" xr:uid="{1EBE69DA-A5C0-43E5-9DF9-29184C656F06}"/>
    <cellStyle name="Normal 7 5" xfId="3885" xr:uid="{0F8B95F8-3D87-4B8D-A1FF-AF45C8E2230D}"/>
    <cellStyle name="Normal 7 6" xfId="3886" xr:uid="{7CE97A00-6A80-482C-802A-624E079F93DF}"/>
    <cellStyle name="Normal 7 7" xfId="3887" xr:uid="{59A9DD9D-C61B-4544-9A97-0739EF5FE373}"/>
    <cellStyle name="Normal 7 8" xfId="3888" xr:uid="{1DDA40E2-B192-435A-B369-DBC9D342BD18}"/>
    <cellStyle name="Normal 7 9" xfId="3889" xr:uid="{0BB5FECF-18F2-4FB6-8307-39F71EFFB0BF}"/>
    <cellStyle name="Normal 70 2" xfId="3890" xr:uid="{1FBF3FB3-355D-4F9E-8D61-6CD3708C97EF}"/>
    <cellStyle name="Normal 70 3" xfId="3891" xr:uid="{230EF0BD-5C52-4D97-95A8-405C2FBD5626}"/>
    <cellStyle name="Normal 70 4" xfId="3892" xr:uid="{183314A3-D026-491D-8F56-7933978C761D}"/>
    <cellStyle name="Normal 70 5" xfId="3893" xr:uid="{B05593EA-AF28-4AA1-810D-EE96C8703F65}"/>
    <cellStyle name="Normal 70 6" xfId="3894" xr:uid="{E41F055B-AB3B-4E87-B1B1-EA0FF3E6CE2D}"/>
    <cellStyle name="Normal 70 7" xfId="3895" xr:uid="{BE8E62FE-A349-48B6-9D6C-ED9B24DE324D}"/>
    <cellStyle name="Normal 70 8" xfId="3896" xr:uid="{9C902277-D665-48FA-A518-5F9EF77129CE}"/>
    <cellStyle name="Normal 71 2" xfId="3897" xr:uid="{F0AAAA27-97A7-4704-9A69-EB6F32709B7C}"/>
    <cellStyle name="Normal 71 3" xfId="3898" xr:uid="{25235E13-4EDC-416D-9191-349495D36D13}"/>
    <cellStyle name="Normal 71 4" xfId="3899" xr:uid="{52558506-DECE-4BDD-8A79-31251AE849C4}"/>
    <cellStyle name="Normal 71 5" xfId="3900" xr:uid="{1FF02488-4476-49D0-9466-3EDE8FB5F8C5}"/>
    <cellStyle name="Normal 71 6" xfId="3901" xr:uid="{C17EDD21-BB21-4489-A98F-F980DC3E6CD8}"/>
    <cellStyle name="Normal 71 7" xfId="3902" xr:uid="{D938CEA5-260D-4A72-8145-831D7E03E83D}"/>
    <cellStyle name="Normal 71 8" xfId="3903" xr:uid="{1A12D534-2A63-4F45-A77C-C6BFE6469353}"/>
    <cellStyle name="Normal 72 2" xfId="3904" xr:uid="{56B98AC6-0E83-4F9B-98A1-D73D80442527}"/>
    <cellStyle name="Normal 72 3" xfId="3905" xr:uid="{97F52F42-4591-4AA6-9C63-BB5CDFBF1014}"/>
    <cellStyle name="Normal 72 4" xfId="3906" xr:uid="{588A609B-7363-487B-91FC-C69F972B2CF2}"/>
    <cellStyle name="Normal 72 5" xfId="3907" xr:uid="{410BE021-DC17-4682-B39F-9E878A19A2BB}"/>
    <cellStyle name="Normal 72 6" xfId="3908" xr:uid="{F5251EA0-1D33-45C0-BE8B-112B3BCCF158}"/>
    <cellStyle name="Normal 72 7" xfId="3909" xr:uid="{C905A39A-778D-40AE-951E-9DDAB0101BC0}"/>
    <cellStyle name="Normal 72 8" xfId="3910" xr:uid="{CD56DDF5-378F-4925-91AB-4FAF088C1BDC}"/>
    <cellStyle name="Normal 73 2" xfId="3911" xr:uid="{E839065C-1129-4798-B0C7-34560CCB3599}"/>
    <cellStyle name="Normal 73 3" xfId="3912" xr:uid="{ABD9EB3A-73F3-4EA9-A6E6-7742B92695DF}"/>
    <cellStyle name="Normal 73 4" xfId="3913" xr:uid="{F696C2B5-F2BA-40F0-A206-C383FAD39A9B}"/>
    <cellStyle name="Normal 73 5" xfId="3914" xr:uid="{31835608-0793-422C-90D4-9457C057DF33}"/>
    <cellStyle name="Normal 73 6" xfId="3915" xr:uid="{CC3309F9-00C5-40F1-A32B-F59207B6F788}"/>
    <cellStyle name="Normal 73 7" xfId="3916" xr:uid="{BFF465CF-4748-420F-9389-F14975A58022}"/>
    <cellStyle name="Normal 73 8" xfId="3917" xr:uid="{94FBF3A5-70EE-470B-8337-77D443E02A6D}"/>
    <cellStyle name="Normal 74 2" xfId="3918" xr:uid="{9648826E-45B0-432C-9F54-CE75ADD1DA82}"/>
    <cellStyle name="Normal 74 3" xfId="3919" xr:uid="{1E624AF1-C79C-4814-846E-D5CBA4376EA7}"/>
    <cellStyle name="Normal 74 4" xfId="3920" xr:uid="{DCB40E52-A014-4ED1-8722-23F41AA5122D}"/>
    <cellStyle name="Normal 74 5" xfId="3921" xr:uid="{22D64CB9-7FB8-4B93-BAC2-B8202835DA30}"/>
    <cellStyle name="Normal 74 6" xfId="3922" xr:uid="{5C28D056-48E5-47D1-B5B6-07BE5A653844}"/>
    <cellStyle name="Normal 74 7" xfId="3923" xr:uid="{9B4FAFC2-07A4-421C-8540-463F9C6733DF}"/>
    <cellStyle name="Normal 74 8" xfId="3924" xr:uid="{A9E57C76-06D0-402B-B3BE-E85257D7EF31}"/>
    <cellStyle name="Normal 75 2" xfId="3925" xr:uid="{FBFCEF7E-36E9-42F0-A186-5996EB9FD2E7}"/>
    <cellStyle name="Normal 75 3" xfId="3926" xr:uid="{CD58432A-5776-49E6-A8A6-91574BC92938}"/>
    <cellStyle name="Normal 75 4" xfId="3927" xr:uid="{931A68A9-A639-46F1-A3BB-F412A386BF59}"/>
    <cellStyle name="Normal 75 5" xfId="3928" xr:uid="{58BF4721-802D-4231-92B9-55B1EBBD957A}"/>
    <cellStyle name="Normal 75 6" xfId="3929" xr:uid="{51E1A24A-BDF6-4636-8D7E-01D7AABBD1B2}"/>
    <cellStyle name="Normal 75 7" xfId="3930" xr:uid="{5DCE53C7-E778-4372-AF7D-9567095D6606}"/>
    <cellStyle name="Normal 75 8" xfId="3931" xr:uid="{B9FCC519-B187-4F9A-A8DB-25929FBAD853}"/>
    <cellStyle name="Normal 76" xfId="3932" xr:uid="{3FF9A8D4-E2F2-42C6-904C-FD7B49FB5986}"/>
    <cellStyle name="Normal 77" xfId="3933" xr:uid="{D06A0C9B-D4A1-43F6-B638-4C685F475B8F}"/>
    <cellStyle name="Normal 8" xfId="3934" xr:uid="{4E0D2382-5486-45F3-8CDC-BDCE6756B2FD}"/>
    <cellStyle name="Normal-- 8" xfId="3935" xr:uid="{CD6B826F-EE92-42EE-89DC-5A113EF08707}"/>
    <cellStyle name="Normal 8 10" xfId="3936" xr:uid="{BDE1430C-8065-4C46-982E-6C9D1587CDA0}"/>
    <cellStyle name="Normal 8 11" xfId="3937" xr:uid="{A16BD390-63AB-4EA4-AB53-EE942913F1AB}"/>
    <cellStyle name="Normal 8 12" xfId="3938" xr:uid="{9A55787A-ED27-4C26-95B8-A16712E68B68}"/>
    <cellStyle name="Normal 8 13" xfId="3939" xr:uid="{A98219ED-E685-4A96-892C-8BEA1E2A7197}"/>
    <cellStyle name="Normal 8 14" xfId="3940" xr:uid="{D8B8A52E-B0B2-489C-B31B-ECEC90FCE2BC}"/>
    <cellStyle name="Normal 8 15" xfId="3941" xr:uid="{21E9339B-1C9F-40C3-9C0E-1A7F9E79E194}"/>
    <cellStyle name="Normal 8 16" xfId="3942" xr:uid="{E7CC607C-2B36-4802-8366-B12D86466A0D}"/>
    <cellStyle name="Normal 8 17" xfId="3943" xr:uid="{8C8C04D1-017B-4EC3-8945-0F7010586EB9}"/>
    <cellStyle name="Normal 8 18" xfId="3944" xr:uid="{539FA92D-0931-4636-BC45-B059C86672EA}"/>
    <cellStyle name="Normal 8 19" xfId="3945" xr:uid="{05FB5710-05A5-44FE-B4E7-9A16DA7A70F3}"/>
    <cellStyle name="Normal 8 2" xfId="3946" xr:uid="{90F9E743-D938-4054-974D-3282A780F39B}"/>
    <cellStyle name="Normal 8 2 2" xfId="3947" xr:uid="{DF92F432-D4E9-4405-ABBF-199CFA9310D0}"/>
    <cellStyle name="Normal 8 20" xfId="3948" xr:uid="{C9FACC7F-8777-4C11-AD86-EF789024E4E0}"/>
    <cellStyle name="Normal 8 21" xfId="3949" xr:uid="{25D9A1A2-2C15-41A5-80CA-576A9FC78AF0}"/>
    <cellStyle name="Normal 8 21 2" xfId="3950" xr:uid="{AF4A33B8-6E76-437A-A4FE-CBD0BC833D9A}"/>
    <cellStyle name="Normal 8 21 2 2" xfId="3951" xr:uid="{5D395B01-6547-4847-9262-AF89C64208DC}"/>
    <cellStyle name="Normal 8 21 2 2 2" xfId="3952" xr:uid="{4C2FCCED-5D8C-4817-9FB6-9D43C8CF0B76}"/>
    <cellStyle name="Normal 8 21 2 3" xfId="3953" xr:uid="{20F58B6E-B6BD-4119-A973-11BADD118954}"/>
    <cellStyle name="Normal 8 21 3" xfId="3954" xr:uid="{9A29E04C-B483-4576-9AD3-7D47771AB686}"/>
    <cellStyle name="Normal 8 21 3 2" xfId="3955" xr:uid="{4900A4A1-6C00-4BF9-BD2A-93724DE99F67}"/>
    <cellStyle name="Normal 8 21 4" xfId="3956" xr:uid="{DFD51D1F-4D6D-4710-92AA-206E9A069FFB}"/>
    <cellStyle name="Normal 8 22" xfId="3957" xr:uid="{557E27D5-1068-4C89-BFAA-66949C7753F1}"/>
    <cellStyle name="Normal 8 22 2" xfId="3958" xr:uid="{2A9B2D68-4F4E-4FC8-AA8B-D3CD814E4905}"/>
    <cellStyle name="Normal 8 22 2 2" xfId="3959" xr:uid="{EEEBCD12-31F1-4207-B686-8FCA2DE982C9}"/>
    <cellStyle name="Normal 8 22 2 2 2" xfId="3960" xr:uid="{19404AC2-5194-4B4E-9DA0-DD811A455FB7}"/>
    <cellStyle name="Normal 8 22 2 3" xfId="3961" xr:uid="{84B84B02-04AB-4B08-8CF9-AC4D5F508D0C}"/>
    <cellStyle name="Normal 8 22 3" xfId="3962" xr:uid="{0F7864FE-17E9-4740-9B8A-EE820B2B5CC3}"/>
    <cellStyle name="Normal 8 22 3 2" xfId="3963" xr:uid="{EF33994C-424F-43C4-BD8D-249D95C2B819}"/>
    <cellStyle name="Normal 8 22 4" xfId="3964" xr:uid="{37E97D85-CF6C-4CFC-8858-A6699C56BB61}"/>
    <cellStyle name="Normal 8 23" xfId="3965" xr:uid="{27AA09CF-2364-42D8-BD7C-8AE137C09443}"/>
    <cellStyle name="Normal 8 23 2" xfId="3966" xr:uid="{8C7A72C3-0F90-4EB9-BA44-663D5864353E}"/>
    <cellStyle name="Normal 8 23 2 2" xfId="3967" xr:uid="{A6847844-A771-4C60-AAA9-7840932C7F8F}"/>
    <cellStyle name="Normal 8 23 3" xfId="3968" xr:uid="{ADAFA611-1FE6-4831-9E00-353B6B0834AD}"/>
    <cellStyle name="Normal 8 24" xfId="3969" xr:uid="{E50189E6-0AC9-419C-8A8C-9746E97BB2B2}"/>
    <cellStyle name="Normal 8 24 2" xfId="3970" xr:uid="{093F83A5-AC7F-40B2-A574-993B3CB5D07A}"/>
    <cellStyle name="Normal 8 25" xfId="3971" xr:uid="{938A0DF9-87F3-4360-BCC7-B5FC338B8B01}"/>
    <cellStyle name="Normal 8 26" xfId="3972" xr:uid="{7924C1D6-C0C5-429F-AA4B-5F3C4B513978}"/>
    <cellStyle name="Normal 8 27" xfId="3973" xr:uid="{ADADDF3E-DABD-41DB-B314-538A6C29A6B8}"/>
    <cellStyle name="Normal 8 28" xfId="3974" xr:uid="{05490A85-3C3B-4C0E-A982-4AEF12B1E0B6}"/>
    <cellStyle name="Normal 8 29" xfId="3975" xr:uid="{FC3629B0-D136-409F-94D1-AE2C34AAE7E8}"/>
    <cellStyle name="Normal 8 3" xfId="3976" xr:uid="{1DB8D295-8313-41BA-8C39-4F48A36C8A0D}"/>
    <cellStyle name="Normal 8 3 2" xfId="3977" xr:uid="{3684E717-F4FC-4380-9379-AB0E07DD5672}"/>
    <cellStyle name="Normal 8 30" xfId="3978" xr:uid="{FEB73835-27FD-4D0D-A6DB-765C7C3026E0}"/>
    <cellStyle name="Normal 8 31" xfId="3979" xr:uid="{2247D2E5-28F0-4FE8-B863-135D58FA1940}"/>
    <cellStyle name="Normal 8 32" xfId="3980" xr:uid="{5F8A41B6-5570-491A-B1FA-851F28AE9A86}"/>
    <cellStyle name="Normal 8 33" xfId="3981" xr:uid="{CC8F2D6C-BD2D-48DB-9637-4B348A8D6DA6}"/>
    <cellStyle name="Normal 8 34" xfId="3982" xr:uid="{2D7211C8-ABE9-456C-AB96-A2B7BA96D38C}"/>
    <cellStyle name="Normal 8 35" xfId="3983" xr:uid="{4066E3F1-033E-4E13-9196-256202B8F32A}"/>
    <cellStyle name="Normal 8 36" xfId="3984" xr:uid="{4142E6C4-B918-40A5-B9DF-05C033D9E927}"/>
    <cellStyle name="Normal 8 37" xfId="3985" xr:uid="{4B4C30DC-78BE-4355-AC1C-D0C061F011CC}"/>
    <cellStyle name="Normal 8 38" xfId="3986" xr:uid="{A8415542-0F77-4F3E-AD21-92BC7F12EB41}"/>
    <cellStyle name="Normal 8 39" xfId="3987" xr:uid="{85678655-7163-4F22-9F49-FA2606C99633}"/>
    <cellStyle name="Normal 8 4" xfId="3988" xr:uid="{A10F0369-AB13-4724-8972-EBC034B4B59A}"/>
    <cellStyle name="Normal 8 40" xfId="3989" xr:uid="{63F8BE27-1314-4C5F-B3AB-0DCDBBAF268E}"/>
    <cellStyle name="Normal 8 41" xfId="3990" xr:uid="{D3ED4A3E-F635-4D32-BB41-3A3CA7ADCA51}"/>
    <cellStyle name="Normal 8 42" xfId="3991" xr:uid="{41572700-C615-4DE0-82D1-894CDFA38008}"/>
    <cellStyle name="Normal 8 5" xfId="3992" xr:uid="{7A876310-E907-4DDB-8401-28BF0101128B}"/>
    <cellStyle name="Normal 8 6" xfId="3993" xr:uid="{3C1D8209-DA8C-4118-B374-45C4691AC51E}"/>
    <cellStyle name="Normal 8 7" xfId="3994" xr:uid="{2F93C57A-ABB3-4FC3-8A55-652697BBC450}"/>
    <cellStyle name="Normal 8 8" xfId="3995" xr:uid="{02E240E0-1E95-4BAF-9240-3125823281AC}"/>
    <cellStyle name="Normal 8 9" xfId="3996" xr:uid="{35B0ECA6-1FDD-4D9F-BF23-20DA05B9EFCE}"/>
    <cellStyle name="Normal 9" xfId="3997" xr:uid="{3D4F6F6A-D8BB-412C-AB2B-7FE354E00174}"/>
    <cellStyle name="Normal 9 2" xfId="3998" xr:uid="{2EA7EB0F-473B-4EB4-A8CC-7C814DCF722A}"/>
    <cellStyle name="Normal 9 2 2" xfId="3999" xr:uid="{F80AA6FA-682F-4026-9B17-ED5AD099BF14}"/>
    <cellStyle name="Normal 9 3" xfId="4000" xr:uid="{407EC825-1456-4401-AC52-0C4DAEBAA50C}"/>
    <cellStyle name="Normal 9 4" xfId="4001" xr:uid="{4CDB3293-5930-4889-921A-8DBC878159F0}"/>
    <cellStyle name="Normal 9 5" xfId="4002" xr:uid="{B1D32EB5-FE32-458C-8046-453AA151C36D}"/>
    <cellStyle name="Normal 9 6" xfId="4003" xr:uid="{A0ADF729-E55D-4610-91D7-2C9EFA56BE9F}"/>
    <cellStyle name="Normal2" xfId="4004" xr:uid="{D348B258-4CA6-4F1D-BC42-97163167CB66}"/>
    <cellStyle name="Normale_97.98.us" xfId="4005" xr:uid="{7B39B990-510C-4B3C-9A90-FEE036EAE5BF}"/>
    <cellStyle name="NormalGB" xfId="4006" xr:uid="{AB2710D0-DA77-4B2A-98E0-55E9597CF8B1}"/>
    <cellStyle name="Normalx" xfId="4007" xr:uid="{27E40C7D-BED2-4EA9-936B-3E2F65F4ABFD}"/>
    <cellStyle name="Note" xfId="16" builtinId="10" customBuiltin="1"/>
    <cellStyle name="Note 2" xfId="4008" xr:uid="{BDFEDEB7-A5A3-4C46-AE95-DE904869C230}"/>
    <cellStyle name="Note 2 10" xfId="4009" xr:uid="{9DD5B8A8-28F3-4D36-8E2C-CBED970924D2}"/>
    <cellStyle name="Note 2 11" xfId="4010" xr:uid="{E35AE3A5-3051-45B5-960B-850FE86DBC98}"/>
    <cellStyle name="Note 2 11 2" xfId="4011" xr:uid="{7D21F80A-9D60-4B8F-B3AC-3FE3858F59E3}"/>
    <cellStyle name="Note 2 12" xfId="4012" xr:uid="{68F6E9C3-949E-4A1C-A41C-56E790FD14FC}"/>
    <cellStyle name="Note 2 2" xfId="4013" xr:uid="{10835274-6F03-42EB-8C20-80B7763B8682}"/>
    <cellStyle name="Note 2 2 2" xfId="4014" xr:uid="{5BA5908D-4463-446B-8711-A8699DE5EEE7}"/>
    <cellStyle name="Note 2 2 2 2" xfId="4015" xr:uid="{BC3410BD-F448-44BD-86F6-00F79EAC3DD0}"/>
    <cellStyle name="Note 2 2 2 3" xfId="4016" xr:uid="{EA409762-30AD-46D8-B26B-34B99637343D}"/>
    <cellStyle name="Note 2 2 2 3 2" xfId="4017" xr:uid="{7BD922BB-35E2-4FDB-9055-AE4D7E8863ED}"/>
    <cellStyle name="Note 2 2 2 4" xfId="4018" xr:uid="{7130459F-736B-469F-B9F0-DAE19D3AAD04}"/>
    <cellStyle name="Note 2 2 3" xfId="4019" xr:uid="{29D2FF3E-6DEB-4688-9C8C-44B5F39E709E}"/>
    <cellStyle name="Note 2 2 4" xfId="4020" xr:uid="{0BFB3B3A-25F6-4CF6-AD6E-1CF35CFA7E98}"/>
    <cellStyle name="Note 2 2 4 2" xfId="4021" xr:uid="{7845F70C-5E28-4298-B433-02671BE8582E}"/>
    <cellStyle name="Note 2 2 5" xfId="4022" xr:uid="{C3C3BD68-6A83-47B2-AF81-2A966AB6B9A7}"/>
    <cellStyle name="Note 2 3" xfId="4023" xr:uid="{504FADAE-C3BC-4274-B499-548418031AED}"/>
    <cellStyle name="Note 2 3 2" xfId="4024" xr:uid="{C1EF19CD-13D4-40DA-BA25-F609FCA09DCA}"/>
    <cellStyle name="Note 2 3 2 2" xfId="4025" xr:uid="{7122658D-83DE-4EE6-9AFB-253FB82C9910}"/>
    <cellStyle name="Note 2 3 3" xfId="4026" xr:uid="{F0F5E7CE-8175-43DB-8239-6ADF8C147F37}"/>
    <cellStyle name="Note 2 4" xfId="4027" xr:uid="{683FF584-6357-4EE8-B536-95C240C6B41F}"/>
    <cellStyle name="Note 2 4 2" xfId="4028" xr:uid="{59125B73-6D9F-4737-B7BC-DAEF6D068DA4}"/>
    <cellStyle name="Note 2 4 3" xfId="4029" xr:uid="{255E1996-6AEF-46EF-A792-756A9D92E168}"/>
    <cellStyle name="Note 2 5" xfId="4030" xr:uid="{1983545A-0567-4556-AC3D-7CC74B5C28E8}"/>
    <cellStyle name="Note 2 5 2" xfId="4031" xr:uid="{77B64239-990D-4EDE-BD05-7770727D3BEA}"/>
    <cellStyle name="Note 2 5 3" xfId="4032" xr:uid="{65058EB9-6B6C-4704-96E9-F7394C3EEFD3}"/>
    <cellStyle name="Note 2 6" xfId="4033" xr:uid="{09F8378C-5989-4C0E-A68A-CD71CFF3AA8F}"/>
    <cellStyle name="Note 2 6 2" xfId="4034" xr:uid="{E8DDD0B2-D337-45FF-8D8C-1C8CE5FB3544}"/>
    <cellStyle name="Note 2 6 3" xfId="4035" xr:uid="{999EEC23-1838-4180-829D-26BA3682F427}"/>
    <cellStyle name="Note 2 7" xfId="4036" xr:uid="{102075E2-CAEC-45B1-AE52-615F647CD30E}"/>
    <cellStyle name="Note 2 7 2" xfId="4037" xr:uid="{F6F46BBF-0BC3-4DBA-AFA8-1FE906680736}"/>
    <cellStyle name="Note 2 7 3" xfId="4038" xr:uid="{11045815-39EB-45A5-A5F9-3B4399F5CA92}"/>
    <cellStyle name="Note 2 8" xfId="4039" xr:uid="{DAF94987-B6DC-4CC6-AB2F-F74795CC066E}"/>
    <cellStyle name="Note 2 9" xfId="4040" xr:uid="{39879E28-8332-4C6C-A718-29FAA19C4A9C}"/>
    <cellStyle name="Note 3" xfId="4041" xr:uid="{4A8A6F3F-B226-40DA-9EBD-D423295EB79A}"/>
    <cellStyle name="Note 3 2" xfId="4042" xr:uid="{C2C3A2F8-D81E-418B-BEA4-93EAE87A9B7D}"/>
    <cellStyle name="Note 3 3" xfId="4043" xr:uid="{C0B6EB77-7DD0-4730-8D88-713FED7E9113}"/>
    <cellStyle name="Note 4" xfId="4044" xr:uid="{38C69823-83B5-47EB-9274-58C9D0609CFE}"/>
    <cellStyle name="Note 4 2" xfId="4045" xr:uid="{F59AF3F4-3AA1-46DC-84B9-9B12069E78F9}"/>
    <cellStyle name="Note 5" xfId="4046" xr:uid="{ECCF135B-D6A0-47B3-A834-5E72757538E6}"/>
    <cellStyle name="Note 5 2" xfId="4047" xr:uid="{BE0D7884-4D95-4D26-A79D-4A2CB4165462}"/>
    <cellStyle name="Note 6" xfId="4048" xr:uid="{569153F4-A920-4FD9-8A59-F87876068FBC}"/>
    <cellStyle name="Note 6 2" xfId="4049" xr:uid="{07520D74-626C-4B82-B246-6E9A6C00E741}"/>
    <cellStyle name="Note 7" xfId="4050" xr:uid="{E7B4E597-D276-4119-B808-BB45F7FC5984}"/>
    <cellStyle name="Note 7 2" xfId="4051" xr:uid="{BA45B040-AD96-4AE6-B61C-9138C808C171}"/>
    <cellStyle name="Note 8" xfId="4052" xr:uid="{86EED77B-C31A-478A-A256-4671C76196CF}"/>
    <cellStyle name="Note 8 2" xfId="4053" xr:uid="{9F964F6D-9E6C-4875-B133-5F1EC6CB79D5}"/>
    <cellStyle name="Note 8 2 2" xfId="4054" xr:uid="{F565A6AF-4061-47E0-B443-FF51A70D9867}"/>
    <cellStyle name="Note 8 2 2 2" xfId="4055" xr:uid="{FF8A04F7-7684-4827-A975-BDDA2358511C}"/>
    <cellStyle name="Note 8 2 2 2 2" xfId="4056" xr:uid="{5DF2CD98-AA91-4C04-A563-2CFB4181EC20}"/>
    <cellStyle name="Note 8 2 2 3" xfId="4057" xr:uid="{318D8098-335B-46AE-BEEC-B2080708A334}"/>
    <cellStyle name="Note 8 2 3" xfId="4058" xr:uid="{DC245952-863F-456E-9F1A-A2AAECA02E9E}"/>
    <cellStyle name="Note 8 2 3 2" xfId="4059" xr:uid="{B9849D92-EEC5-4B82-9234-7170144C1143}"/>
    <cellStyle name="Note 8 2 4" xfId="4060" xr:uid="{AF4BE32E-1FCC-4CBF-8520-381533E77905}"/>
    <cellStyle name="Note 8 3" xfId="4061" xr:uid="{35A309A6-70CA-433D-BA0E-04675702A865}"/>
    <cellStyle name="Note 8 3 2" xfId="4062" xr:uid="{97C7AD87-17D3-42EF-AB27-53CC30DBF27E}"/>
    <cellStyle name="Note 8 3 2 2" xfId="4063" xr:uid="{D6FC8816-E81E-4189-9A02-BEF6C7EAF043}"/>
    <cellStyle name="Note 8 3 2 2 2" xfId="4064" xr:uid="{5C576452-8995-4052-872F-CD778D540F34}"/>
    <cellStyle name="Note 8 3 2 3" xfId="4065" xr:uid="{CF1960A3-BE52-4566-8667-15C37E7ADC17}"/>
    <cellStyle name="Note 8 3 3" xfId="4066" xr:uid="{60A8A646-9DFA-4618-9E6F-FB05551CCB51}"/>
    <cellStyle name="Note 8 3 3 2" xfId="4067" xr:uid="{13CFD894-2AB9-48B8-B55F-55D97DDEE264}"/>
    <cellStyle name="Note 8 3 4" xfId="4068" xr:uid="{6FA07C73-D28C-42B2-B8B7-4588B63BE0B0}"/>
    <cellStyle name="Note 8 4" xfId="4069" xr:uid="{1CFDAA1F-698C-4577-A5E9-9A903BEA14DF}"/>
    <cellStyle name="Note 8 4 2" xfId="4070" xr:uid="{01F3BF0A-C4D7-4898-A322-F91532B888A0}"/>
    <cellStyle name="Note 8 4 2 2" xfId="4071" xr:uid="{19B77B3B-9F33-4EAF-A28D-FFCFB2D9D429}"/>
    <cellStyle name="Note 8 4 3" xfId="4072" xr:uid="{612AE060-0E75-44FB-A8D3-8719FDFF749C}"/>
    <cellStyle name="Note 8 5" xfId="4073" xr:uid="{48404C75-2C32-44B7-8CEE-49B61741A450}"/>
    <cellStyle name="Note 8 5 2" xfId="4074" xr:uid="{94C2E57D-9CFF-4708-9FE0-C87895CE3CF5}"/>
    <cellStyle name="Note 8 6" xfId="4075" xr:uid="{D3CE4D4A-A6A7-4E12-A7AF-46BAE909C690}"/>
    <cellStyle name="Nr 0 dec" xfId="4076" xr:uid="{43827A8D-FB16-4D94-8526-A3D154FD0014}"/>
    <cellStyle name="Nr 0 dec - Input" xfId="4077" xr:uid="{4C1DF5E8-1290-48CE-B072-678FDAFA9CBB}"/>
    <cellStyle name="Nr 0 dec - Subtotal" xfId="4078" xr:uid="{F036A78E-C303-4869-93B4-94DDD9369461}"/>
    <cellStyle name="Nr 0 dec - Subtotal 2" xfId="4079" xr:uid="{DDCA3F35-534F-4EF0-BBF7-C6FFD1254CBF}"/>
    <cellStyle name="Nr 0 dec_Data" xfId="4080" xr:uid="{035325E0-2921-47D5-BF59-ABEA80937695}"/>
    <cellStyle name="Nr 1 dec" xfId="4081" xr:uid="{4FC67513-2E9D-4A0C-B2B1-1C6761035A22}"/>
    <cellStyle name="Nr 1 dec - Input" xfId="4082" xr:uid="{0FE565D8-5438-40C7-9006-27A456E415F3}"/>
    <cellStyle name="Nr, 0 dec" xfId="4083" xr:uid="{648A1D1F-57E0-4C5F-9DDD-40D3113949A6}"/>
    <cellStyle name="number" xfId="4084" xr:uid="{ABBB51E5-9529-4FD4-92F7-7F1B8895CCA8}"/>
    <cellStyle name="Number, 1 dec" xfId="4085" xr:uid="{FDD85A85-411E-4C43-B1EC-5B74FF5A0432}"/>
    <cellStyle name="Output" xfId="11" builtinId="21" customBuiltin="1"/>
    <cellStyle name="Output (1dp#)" xfId="4086" xr:uid="{39510B45-B546-4110-B398-BCBA5811BF09}"/>
    <cellStyle name="Output (1dpx)_ Pies " xfId="4087" xr:uid="{C24B955B-114B-46D7-A244-B7197D7256E7}"/>
    <cellStyle name="Output 2" xfId="4088" xr:uid="{142FA420-2637-47DC-A138-76BB84062E25}"/>
    <cellStyle name="Output 2 10" xfId="4089" xr:uid="{ACCE1638-1309-4A13-83F8-E99211E4E3BF}"/>
    <cellStyle name="Output 2 11" xfId="4090" xr:uid="{50011F31-B3E3-4051-984D-9667DC0A5B89}"/>
    <cellStyle name="Output 2 2" xfId="4091" xr:uid="{AEE748EB-16C4-4025-8CB9-DE574FC395DA}"/>
    <cellStyle name="Output 2 2 2" xfId="4092" xr:uid="{F479AB12-DFD4-4A06-83B3-AD3A803D0D91}"/>
    <cellStyle name="Output 2 2 2 2" xfId="4093" xr:uid="{E8EDA3D2-0A18-41A0-B066-943E46EDE9FF}"/>
    <cellStyle name="Output 2 2 2 3" xfId="4094" xr:uid="{A8125C8F-11F0-49DF-B086-6CE2E5D7B6DC}"/>
    <cellStyle name="Output 2 2 3" xfId="4095" xr:uid="{DF54F209-FA47-472A-AA9D-185BC0922BE7}"/>
    <cellStyle name="Output 2 2 4" xfId="4096" xr:uid="{D4F00219-1CA3-4BDB-9155-84CDEC9F15B9}"/>
    <cellStyle name="Output 2 2 5" xfId="4097" xr:uid="{71D52E93-0E2C-4010-B152-DE8540D0B5E1}"/>
    <cellStyle name="Output 2 3" xfId="4098" xr:uid="{FB7561FB-EA9F-439E-ADCD-5A881CA44859}"/>
    <cellStyle name="Output 2 3 2" xfId="4099" xr:uid="{7FAD95CA-8097-49F9-9DD9-897B7C980775}"/>
    <cellStyle name="Output 2 3 3" xfId="4100" xr:uid="{EFB12EE4-ECE3-4FFF-88DD-6EA10421C062}"/>
    <cellStyle name="Output 2 4" xfId="4101" xr:uid="{E6FA4BD0-147E-4715-9757-F9A70B804CD5}"/>
    <cellStyle name="Output 2 4 2" xfId="4102" xr:uid="{AAA61B9D-3AC8-484E-B69E-F10F9B45CBA7}"/>
    <cellStyle name="Output 2 4 3" xfId="4103" xr:uid="{24B98E45-8816-4CF9-81F5-92B80E17716F}"/>
    <cellStyle name="Output 2 5" xfId="4104" xr:uid="{0C3A8175-6BDD-40B9-B1E5-1181017D0611}"/>
    <cellStyle name="Output 2 5 2" xfId="4105" xr:uid="{1EE9342A-4BF7-4CAD-8835-A69BD4131A16}"/>
    <cellStyle name="Output 2 5 3" xfId="4106" xr:uid="{89461A34-8124-4379-B3F0-D538FF500826}"/>
    <cellStyle name="Output 2 6" xfId="4107" xr:uid="{CF24A7A1-D488-49E6-93C9-1B12BB6918C3}"/>
    <cellStyle name="Output 2 6 2" xfId="4108" xr:uid="{1C27B455-65E6-46CB-839B-3994D896DC98}"/>
    <cellStyle name="Output 2 6 3" xfId="4109" xr:uid="{BCE5A183-3F8F-4105-B37F-A792C42033B5}"/>
    <cellStyle name="Output 2 7" xfId="4110" xr:uid="{36F492F4-1F5A-4DE4-B296-611616860D9A}"/>
    <cellStyle name="Output 2 7 2" xfId="4111" xr:uid="{3E98DB5C-3D3F-4B95-A6AF-FAA4CD74B9D0}"/>
    <cellStyle name="Output 2 7 3" xfId="4112" xr:uid="{11931CE3-0C90-44F4-A1B1-117E817A13AA}"/>
    <cellStyle name="Output 2 8" xfId="4113" xr:uid="{943B2405-5040-4119-9E43-C4561E2C2A52}"/>
    <cellStyle name="Output 2 9" xfId="4114" xr:uid="{12D12FFC-44F8-4B53-B28F-C3CC405F1315}"/>
    <cellStyle name="Page Heading" xfId="4115" xr:uid="{19B10D94-7BC4-4979-86FB-62BD51CB4AC6}"/>
    <cellStyle name="Page Heading Large" xfId="4116" xr:uid="{CEA7DCCE-7CFE-489A-8218-6DFA9004CBC4}"/>
    <cellStyle name="Page Heading Small" xfId="4117" xr:uid="{B149E6AD-0E10-40D4-8C2D-5174B5DC6BA3}"/>
    <cellStyle name="Page Number" xfId="4118" xr:uid="{B3829FA5-AE8D-4588-A9BD-5A6A72C2402B}"/>
    <cellStyle name="pb_page_heading_LS" xfId="4119" xr:uid="{CACE7B13-0D88-4AB3-AF9C-2A33C54BAFF3}"/>
    <cellStyle name="Per aandeel" xfId="4120" xr:uid="{A010ADAA-8F17-4E9A-A277-32B9A1BAEE95}"/>
    <cellStyle name="Percent (1)" xfId="4121" xr:uid="{72044CEC-3AC7-478D-8606-A73283D50C10}"/>
    <cellStyle name="Percent [0]" xfId="4122" xr:uid="{461DAC9E-BC7B-4CBB-9A8F-8EF9FEB861CB}"/>
    <cellStyle name="Percent [00]" xfId="4123" xr:uid="{C6CB6781-076C-4BE4-AAEC-B6C43AE29402}"/>
    <cellStyle name="Percent [1]" xfId="4124" xr:uid="{04DBB899-4174-4987-96B0-00C5A143A375}"/>
    <cellStyle name="Percent [2]" xfId="4125" xr:uid="{A275BEAD-4A30-48E1-8109-D0092425034E}"/>
    <cellStyle name="Percent [2] 2" xfId="4126" xr:uid="{1359470A-04E8-4E5C-8896-753721B428D2}"/>
    <cellStyle name="Percent [2] 3" xfId="4127" xr:uid="{17A26AB9-9044-4A50-AEF9-76EFFA3D16DB}"/>
    <cellStyle name="Percent 1 dec" xfId="4128" xr:uid="{DA40E354-E7A8-4D0E-967B-C8485BB50F0B}"/>
    <cellStyle name="Percent 1 dec - Input" xfId="4129" xr:uid="{3DA0C951-E39B-4CE5-8830-0F7695160422}"/>
    <cellStyle name="Percent 1 dec_Data" xfId="4130" xr:uid="{272EACC2-175F-4FE1-91C0-585FC691631F}"/>
    <cellStyle name="Percent 10" xfId="4131" xr:uid="{BD129F9A-963B-4A3D-88AB-4E0094208702}"/>
    <cellStyle name="Percent 2" xfId="4132" xr:uid="{CE2E07F4-E7E4-45E0-B4D0-A20F2CB97047}"/>
    <cellStyle name="Percent 2 10" xfId="4133" xr:uid="{A5CB1320-B297-4BC6-A686-15E792AE6332}"/>
    <cellStyle name="Percent 2 10 2" xfId="4134" xr:uid="{D332A7AA-B205-4CCE-B3C4-62F16943BC1E}"/>
    <cellStyle name="Percent 2 10 2 2" xfId="4135" xr:uid="{FA844309-A69A-4E68-AD51-41AB192F3984}"/>
    <cellStyle name="Percent 2 10 3" xfId="4136" xr:uid="{0163897E-F08B-44C1-898B-4CFF77F75F97}"/>
    <cellStyle name="Percent 2 11" xfId="4137" xr:uid="{F9CEF0D4-C70F-4554-9E40-BD35BE797ED8}"/>
    <cellStyle name="Percent 2 12" xfId="4138" xr:uid="{89255E11-1209-4553-BAD7-6776B8510CD2}"/>
    <cellStyle name="Percent 2 12 2" xfId="4139" xr:uid="{ABD9FF49-4194-4182-94E4-C66F7B928BB8}"/>
    <cellStyle name="Percent 2 12 2 2" xfId="4140" xr:uid="{466F002F-F7A8-4900-BE75-9632C45F53B4}"/>
    <cellStyle name="Percent 2 12 3" xfId="4141" xr:uid="{37311715-43C8-45E9-847A-DD8731307B78}"/>
    <cellStyle name="Percent 2 13" xfId="4142" xr:uid="{52CC16DF-391F-4FE2-B04B-64E87E85DB4F}"/>
    <cellStyle name="Percent 2 13 2" xfId="4143" xr:uid="{ECD9418C-B7A9-4677-A86D-C191896EE005}"/>
    <cellStyle name="Percent 2 14" xfId="4144" xr:uid="{464980ED-25A0-4AF1-A115-FCBA7229E5B4}"/>
    <cellStyle name="Percent 2 15" xfId="4145" xr:uid="{4912F0D7-1007-4693-9C45-E5A16E130ACB}"/>
    <cellStyle name="Percent 2 16" xfId="4146" xr:uid="{8E0CADF2-2EDD-42BE-8ADC-E3DF30ADFA84}"/>
    <cellStyle name="Percent 2 17" xfId="4147" xr:uid="{3F9A10F7-D56B-49C6-BC4C-C21BFE4792BB}"/>
    <cellStyle name="Percent 2 18" xfId="4148" xr:uid="{BE7F92AA-C813-4C70-92ED-B18CEB9EB3D0}"/>
    <cellStyle name="Percent 2 19" xfId="4149" xr:uid="{0ADEF5BF-A063-4427-BD52-FB1206ABA2E3}"/>
    <cellStyle name="Percent 2 2" xfId="4150" xr:uid="{54AD2246-C8BB-4083-B60D-62623D339D7E}"/>
    <cellStyle name="Percent 2 2 2" xfId="4151" xr:uid="{62DF057C-F896-4206-9219-B13D6169C432}"/>
    <cellStyle name="Percent 2 2 3" xfId="4152" xr:uid="{DB7EDC35-9204-459B-9C1A-0CC916060277}"/>
    <cellStyle name="Percent 2 2 4" xfId="4153" xr:uid="{DE02EE61-6B2D-4131-93EB-7E78928DA4BF}"/>
    <cellStyle name="Percent 2 2 4 2" xfId="4154" xr:uid="{566B60ED-7F52-4307-B531-BA770EB5E041}"/>
    <cellStyle name="Percent 2 2 4 2 2" xfId="4155" xr:uid="{E199BBB4-30DA-4BC8-81F1-F36B2B4333EB}"/>
    <cellStyle name="Percent 2 2 4 2 2 2" xfId="4156" xr:uid="{3BDF1AB5-95B9-491C-97CD-B1FFB1CCBB91}"/>
    <cellStyle name="Percent 2 2 4 2 3" xfId="4157" xr:uid="{4A9CA295-0778-452A-A123-E957D09C5E6D}"/>
    <cellStyle name="Percent 2 2 4 3" xfId="4158" xr:uid="{65201F6E-A9B9-427C-A5DD-1AD682188173}"/>
    <cellStyle name="Percent 2 2 4 3 2" xfId="4159" xr:uid="{C45A7151-3CED-4150-BBE3-0373DA13021F}"/>
    <cellStyle name="Percent 2 2 4 4" xfId="4160" xr:uid="{F872F321-5BC9-466C-9C26-0430F78A06E6}"/>
    <cellStyle name="Percent 2 2 5" xfId="4161" xr:uid="{DAD06C06-2301-49B6-B2AD-725723B036AF}"/>
    <cellStyle name="Percent 2 2 6" xfId="4162" xr:uid="{F1DA96A7-C900-4940-AA91-F015830799E2}"/>
    <cellStyle name="Percent 2 3" xfId="4163" xr:uid="{CF466FB1-75AA-4CD6-AA97-5DC8EAFC4ED3}"/>
    <cellStyle name="Percent 2 4" xfId="4164" xr:uid="{617B85DB-C944-4F9F-A898-4A82234D447D}"/>
    <cellStyle name="Percent 2 5" xfId="4165" xr:uid="{363FA533-F15D-4D7E-8069-C44C5C5999D9}"/>
    <cellStyle name="Percent 2 5 2" xfId="4166" xr:uid="{3396CB18-5197-494B-B08E-D2656C5A90F6}"/>
    <cellStyle name="Percent 2 5 2 2" xfId="4167" xr:uid="{68D240C8-4D73-438A-B691-238D7BDDF7CE}"/>
    <cellStyle name="Percent 2 5 2 2 2" xfId="4168" xr:uid="{1A6A2DF2-84A2-4795-9F3A-90398D3FD44F}"/>
    <cellStyle name="Percent 2 5 2 2 2 2" xfId="4169" xr:uid="{0182C64B-4BB3-4E45-A7E5-A588C5386339}"/>
    <cellStyle name="Percent 2 5 2 2 3" xfId="4170" xr:uid="{C727127A-A0A3-4CC2-B5DA-B675FF703CF3}"/>
    <cellStyle name="Percent 2 5 2 3" xfId="4171" xr:uid="{1C81866A-D81B-41BC-91D2-5C48A4CFDA21}"/>
    <cellStyle name="Percent 2 5 2 3 2" xfId="4172" xr:uid="{3406FA8A-A3A1-4205-9FF9-2B1ED51DF772}"/>
    <cellStyle name="Percent 2 5 2 4" xfId="4173" xr:uid="{7390E923-E7AA-4906-A758-5D436D54AE43}"/>
    <cellStyle name="Percent 2 5 3" xfId="4174" xr:uid="{37E5D696-EB4F-424F-8D43-6AF01D636728}"/>
    <cellStyle name="Percent 2 5 3 2" xfId="4175" xr:uid="{5858D0C9-155C-49FB-86E9-A12E2F97EFB3}"/>
    <cellStyle name="Percent 2 5 3 2 2" xfId="4176" xr:uid="{44DCC3DF-5308-415B-93DD-BCB725057A56}"/>
    <cellStyle name="Percent 2 5 3 2 2 2" xfId="4177" xr:uid="{1BB3EEF8-3AC9-4898-86F9-E31BC7375CA1}"/>
    <cellStyle name="Percent 2 5 3 2 3" xfId="4178" xr:uid="{88247DF8-87F7-4CA2-A9AF-5E4383E35842}"/>
    <cellStyle name="Percent 2 5 3 3" xfId="4179" xr:uid="{199C7913-2C42-43B1-8C3A-F643AB082476}"/>
    <cellStyle name="Percent 2 5 3 3 2" xfId="4180" xr:uid="{519C9493-172A-4995-B2D6-465428499A38}"/>
    <cellStyle name="Percent 2 5 3 4" xfId="4181" xr:uid="{83DBBAD1-A0F3-48A8-A895-A46FDC35C6C0}"/>
    <cellStyle name="Percent 2 5 4" xfId="4182" xr:uid="{87B672F0-8668-4E66-9D5E-5C9E6797B53C}"/>
    <cellStyle name="Percent 2 5 4 2" xfId="4183" xr:uid="{212F5E0E-CEF2-4642-B129-BF6A243D1282}"/>
    <cellStyle name="Percent 2 5 4 2 2" xfId="4184" xr:uid="{01D47485-571C-4C03-916F-CBBB7815C00A}"/>
    <cellStyle name="Percent 2 5 4 3" xfId="4185" xr:uid="{641CA001-BE00-450B-B5F0-70AA85772A58}"/>
    <cellStyle name="Percent 2 5 5" xfId="4186" xr:uid="{A3DE3F7F-57C6-4A36-8812-E7B7C7F55223}"/>
    <cellStyle name="Percent 2 5 5 2" xfId="4187" xr:uid="{A4ACC9F9-644C-44D0-9BCD-8442A8725271}"/>
    <cellStyle name="Percent 2 5 6" xfId="4188" xr:uid="{C8C16B93-6654-4B7E-A4F4-A1114E55F4AB}"/>
    <cellStyle name="Percent 2 6" xfId="4189" xr:uid="{C81F6570-73BB-4EB2-8620-72DB800206B9}"/>
    <cellStyle name="Percent 2 6 2" xfId="4190" xr:uid="{37CAF367-B257-4C16-8024-149E719AA6F6}"/>
    <cellStyle name="Percent 2 6 2 2" xfId="4191" xr:uid="{20BF75AB-3666-4090-B5CD-07E3B23636C9}"/>
    <cellStyle name="Percent 2 6 2 2 2" xfId="4192" xr:uid="{0A634CA2-C3A9-402F-87E2-AD2CFD3DD5DE}"/>
    <cellStyle name="Percent 2 6 2 2 2 2" xfId="4193" xr:uid="{FAF61DF2-CFB5-4306-856B-FD481A6D63B1}"/>
    <cellStyle name="Percent 2 6 2 2 3" xfId="4194" xr:uid="{91FFE878-EFFA-4215-BD5B-FB0050548785}"/>
    <cellStyle name="Percent 2 6 2 3" xfId="4195" xr:uid="{E314652B-0A38-4FC4-84AA-2DEFBC60772A}"/>
    <cellStyle name="Percent 2 6 2 3 2" xfId="4196" xr:uid="{E5EB0C36-058D-4803-BE5D-953C138EC42F}"/>
    <cellStyle name="Percent 2 6 2 4" xfId="4197" xr:uid="{4185D408-3C3F-41EF-B7E1-AE805408C0F5}"/>
    <cellStyle name="Percent 2 6 3" xfId="4198" xr:uid="{D65E8721-263E-4152-A753-12DECBBCDACA}"/>
    <cellStyle name="Percent 2 6 3 2" xfId="4199" xr:uid="{44041289-99A0-4A5B-8ED4-D9E17DE67884}"/>
    <cellStyle name="Percent 2 6 3 2 2" xfId="4200" xr:uid="{8CA97432-94F1-43C2-B944-E8B07BBB4578}"/>
    <cellStyle name="Percent 2 6 3 2 2 2" xfId="4201" xr:uid="{73BEB8B9-8135-4C65-81D2-9486EAD8272A}"/>
    <cellStyle name="Percent 2 6 3 2 3" xfId="4202" xr:uid="{8BA6C3DA-B1ED-42F2-8C57-7D7D6203E168}"/>
    <cellStyle name="Percent 2 6 3 3" xfId="4203" xr:uid="{52BF521E-52EB-4359-9C1D-6D12DFCD24B9}"/>
    <cellStyle name="Percent 2 6 3 3 2" xfId="4204" xr:uid="{0C25A652-08AE-42D3-ADF1-99129FA068FA}"/>
    <cellStyle name="Percent 2 6 3 4" xfId="4205" xr:uid="{5AFCBCBD-99BC-40DD-9452-82A83ADCA27E}"/>
    <cellStyle name="Percent 2 6 4" xfId="4206" xr:uid="{4BD087D5-A5B9-43BC-AED8-2B60D871F317}"/>
    <cellStyle name="Percent 2 6 4 2" xfId="4207" xr:uid="{90B98C5B-893E-4DAC-A128-ACE12DF23B4B}"/>
    <cellStyle name="Percent 2 6 4 2 2" xfId="4208" xr:uid="{A0D1E556-A830-4DF3-99FF-CE40019A84AA}"/>
    <cellStyle name="Percent 2 6 4 3" xfId="4209" xr:uid="{B77F15E0-CC88-45EE-9834-EE80A20DF9E7}"/>
    <cellStyle name="Percent 2 6 5" xfId="4210" xr:uid="{F46A9BBF-897E-4829-8FFC-BFD3E3AC5E47}"/>
    <cellStyle name="Percent 2 6 5 2" xfId="4211" xr:uid="{B2E9ECED-6582-489C-B734-FB02331F38D0}"/>
    <cellStyle name="Percent 2 6 6" xfId="4212" xr:uid="{7C361120-C1BA-4A21-8275-8021E73FF122}"/>
    <cellStyle name="Percent 2 7" xfId="4213" xr:uid="{D50DD5E5-9387-4804-9A70-F33F2D816EA6}"/>
    <cellStyle name="Percent 2 7 2" xfId="4214" xr:uid="{5B3FF486-8EAA-41B2-9EF1-4E6E3BA43432}"/>
    <cellStyle name="Percent 2 7 3" xfId="4215" xr:uid="{64FEC12D-A878-4C86-8C84-CABD4FB195C7}"/>
    <cellStyle name="Percent 2 7 4" xfId="4216" xr:uid="{66D9F8C9-C594-4795-8307-1FF2F2A83E83}"/>
    <cellStyle name="Percent 2 7 4 2" xfId="4217" xr:uid="{59CACABC-225F-48D3-B153-28F3A993FCB5}"/>
    <cellStyle name="Percent 2 7 4 2 2" xfId="4218" xr:uid="{24C1BC61-A44A-4138-8847-EAB6B844CC53}"/>
    <cellStyle name="Percent 2 7 4 3" xfId="4219" xr:uid="{D6C810F0-FA05-4783-98DD-DB803CAA60F4}"/>
    <cellStyle name="Percent 2 7 5" xfId="4220" xr:uid="{37801867-9B2D-4C68-9A06-798803467C84}"/>
    <cellStyle name="Percent 2 7 5 2" xfId="4221" xr:uid="{7501F771-A7B0-4067-BBD3-52F887FF7C75}"/>
    <cellStyle name="Percent 2 7 6" xfId="4222" xr:uid="{4230881F-454B-49A1-824E-D5935BB99334}"/>
    <cellStyle name="Percent 2 8" xfId="4223" xr:uid="{2558D5A0-6126-4B51-85E5-BE64D32435FF}"/>
    <cellStyle name="Percent 2 8 2" xfId="4224" xr:uid="{7D4A8484-D0F7-4F20-9408-4DCF9329B8DA}"/>
    <cellStyle name="Percent 2 8 2 2" xfId="4225" xr:uid="{5955F5E5-C7CC-4265-99FF-62775FCFA8F8}"/>
    <cellStyle name="Percent 2 8 2 2 2" xfId="4226" xr:uid="{CA081BE4-6B63-4362-A54E-4D3A293EE637}"/>
    <cellStyle name="Percent 2 8 2 3" xfId="4227" xr:uid="{A377C00A-21EB-4924-8097-4813D5A7D24D}"/>
    <cellStyle name="Percent 2 8 3" xfId="4228" xr:uid="{6125CD41-A0B3-49A3-BA7E-8671EFA31C7F}"/>
    <cellStyle name="Percent 2 8 3 2" xfId="4229" xr:uid="{0C2ABA77-0817-43E0-9961-E8C622951F79}"/>
    <cellStyle name="Percent 2 8 4" xfId="4230" xr:uid="{45308232-B547-4B9D-B648-EC32DC45E940}"/>
    <cellStyle name="Percent 2 9" xfId="4231" xr:uid="{B8CEF4FF-637F-4455-826E-BD49E0E07CA8}"/>
    <cellStyle name="Percent 3" xfId="4232" xr:uid="{C4DEDA6C-6247-4D6D-B7FF-282CE5C35BE0}"/>
    <cellStyle name="Percent 3 2" xfId="4233" xr:uid="{2AF58325-A927-4D81-BAF8-3A9A67DC2B5F}"/>
    <cellStyle name="Percent 3 2 2" xfId="4234" xr:uid="{D31FEB1D-E0D0-4157-8057-2B1F168B8337}"/>
    <cellStyle name="Percent 3 2 2 2" xfId="4235" xr:uid="{9CAD5CB2-7277-4B05-A43F-960D55DBB7B6}"/>
    <cellStyle name="Percent 3 2 3" xfId="4236" xr:uid="{D6F41AC9-4257-4A69-9753-8208DE971197}"/>
    <cellStyle name="Percent 3 2 4" xfId="4237" xr:uid="{0AC2BEA7-27CD-4594-ADB3-731CDF821FF1}"/>
    <cellStyle name="Percent 3 3" xfId="4238" xr:uid="{5ABB4EA1-BB7D-4D70-A507-66D25F220D71}"/>
    <cellStyle name="Percent 3 4" xfId="4239" xr:uid="{D5B39D73-6F96-48EB-9066-D2B8DBFD7EE9}"/>
    <cellStyle name="Percent 4" xfId="4240" xr:uid="{444A8BE4-EE1C-4C51-A5B1-48CF77323F87}"/>
    <cellStyle name="Percent 4 2" xfId="4241" xr:uid="{4CBFD880-F7AF-4D31-8E40-FFD075D691D5}"/>
    <cellStyle name="Percent 4 2 2" xfId="4242" xr:uid="{451DB7A5-0168-4ABF-9BB5-5E8632B904B5}"/>
    <cellStyle name="Percent 4 3" xfId="4243" xr:uid="{8D52A83B-DC7B-4740-959B-4BC0193208C3}"/>
    <cellStyle name="Percent 4 3 2" xfId="4244" xr:uid="{222339DD-6427-422A-9612-4949EB4FD585}"/>
    <cellStyle name="Percent 4 3 2 2" xfId="4245" xr:uid="{8803E3E0-90A2-42E3-887E-1BBCC279833A}"/>
    <cellStyle name="Percent 4 3 3" xfId="4246" xr:uid="{2BC7825C-04FA-4E80-BB4C-91CAE323725B}"/>
    <cellStyle name="Percent 5" xfId="4247" xr:uid="{2A3CAF70-897E-452C-825F-5B4465EEC69F}"/>
    <cellStyle name="Percent 5 2" xfId="4248" xr:uid="{0A478D24-2604-42C8-B1D7-5AF57A53F472}"/>
    <cellStyle name="Percent 5 2 2" xfId="4249" xr:uid="{C4B1EB64-5613-45B4-8E8B-34311CC858B1}"/>
    <cellStyle name="Percent 5 2 2 2" xfId="4250" xr:uid="{BF8B6C9B-EC7A-4764-BBD9-268290AE77B0}"/>
    <cellStyle name="Percent 5 2 3" xfId="4251" xr:uid="{3651BB7A-B78A-4FC9-9F00-6FB5C723F340}"/>
    <cellStyle name="Percent 6" xfId="4252" xr:uid="{7FA43CC4-917A-408A-A31F-0E4FF895A22E}"/>
    <cellStyle name="Percent 6 2" xfId="4253" xr:uid="{8639AD06-5E2F-4681-9412-F9EE85AA3BC3}"/>
    <cellStyle name="Percent 6 2 2" xfId="4254" xr:uid="{3BF7596F-8E11-478A-B99F-E5A2C0BFABED}"/>
    <cellStyle name="Percent 6 2 2 2" xfId="4255" xr:uid="{7E3C34AB-FB07-488B-AC25-25CF0CFA52E7}"/>
    <cellStyle name="Percent 6 2 3" xfId="4256" xr:uid="{4295414C-E891-4EBB-BCE3-2BD521177B2B}"/>
    <cellStyle name="Percent 6 3" xfId="4257" xr:uid="{87F0649C-9D94-4D5A-9A87-DD3B3AF9AD31}"/>
    <cellStyle name="Percent 6 3 2" xfId="4258" xr:uid="{3AF4C864-2D60-4384-8CD3-F225260DF4E5}"/>
    <cellStyle name="Percent 6 3 2 2" xfId="4259" xr:uid="{30F7F0D4-70B0-42A0-A90F-783E2D52AD9A}"/>
    <cellStyle name="Percent 6 3 3" xfId="4260" xr:uid="{F8B289B3-AE6B-4110-BA2D-EE4D773944A7}"/>
    <cellStyle name="Percent 7" xfId="4261" xr:uid="{3F62AF64-293C-4E41-BE9A-77F3FD585C79}"/>
    <cellStyle name="Percent 7 2" xfId="4262" xr:uid="{E872DBA5-0EBE-41F3-A3B4-829C9AD95ABF}"/>
    <cellStyle name="Percent 7 2 2" xfId="4263" xr:uid="{3A8B1FE2-9201-42F5-B06E-67580E898C1C}"/>
    <cellStyle name="Percent 7 2 2 2" xfId="4264" xr:uid="{E3230AC4-C7CD-48B9-BD9F-EB8A8B97128A}"/>
    <cellStyle name="Percent 7 2 3" xfId="4265" xr:uid="{F0288633-4B07-4AAE-9497-0C10EC50EF4D}"/>
    <cellStyle name="Percent 7 3" xfId="4266" xr:uid="{5687068C-E1E5-47FA-9832-EA8BBD5A4D64}"/>
    <cellStyle name="Percent 7 3 2" xfId="4267" xr:uid="{2909F096-C606-4DA2-9CA2-98EE6ADA0BCB}"/>
    <cellStyle name="Percent 7 4" xfId="4268" xr:uid="{E3359307-975C-4C7E-892B-4EB91442A49B}"/>
    <cellStyle name="Percent 8" xfId="4269" xr:uid="{24FDB41F-8CB2-47BA-96D8-81A69F60CE2B}"/>
    <cellStyle name="Percent 9" xfId="4270" xr:uid="{FF98F741-9BC2-4185-A30A-ECB9D8FBD9F0}"/>
    <cellStyle name="Percent Hard" xfId="4271" xr:uid="{9F4A1CE8-3675-4EB1-AD4F-72E4C4F276B9}"/>
    <cellStyle name="percentage" xfId="4272" xr:uid="{572BE48B-CAFB-418E-84DD-7FE85CA950D2}"/>
    <cellStyle name="PercentChange" xfId="4273" xr:uid="{09DB1209-6554-4617-A703-BB87B676797B}"/>
    <cellStyle name="PLAN1" xfId="4274" xr:uid="{78E0048B-1537-4BE4-B659-741704BC3DA7}"/>
    <cellStyle name="Porcentaje" xfId="4275" xr:uid="{6D92BF46-3C62-4F1B-A456-6099726FC730}"/>
    <cellStyle name="Pourcentage_Profit &amp; Loss" xfId="4276" xr:uid="{436E020A-AFF0-4EF5-8B39-DD565CED58C3}"/>
    <cellStyle name="PrePop Currency (0)" xfId="4277" xr:uid="{9404157C-D77C-477A-AA37-505918426513}"/>
    <cellStyle name="PrePop Currency (2)" xfId="4278" xr:uid="{B12BAF00-63DD-4981-B08F-9D30584D6754}"/>
    <cellStyle name="PrePop Units (0)" xfId="4279" xr:uid="{0A092D36-35AD-401E-BAF2-5952C37CFE49}"/>
    <cellStyle name="PrePop Units (1)" xfId="4280" xr:uid="{80E3E474-219F-47B6-BD63-78C08ADB7103}"/>
    <cellStyle name="PrePop Units (2)" xfId="4281" xr:uid="{A57E49DD-A264-40CB-9918-6482C242D592}"/>
    <cellStyle name="Procenten" xfId="4282" xr:uid="{C39F7FE7-446C-45D8-B83B-7642AAB86E91}"/>
    <cellStyle name="Procenten estimate" xfId="4283" xr:uid="{2F8274D4-8D91-44CA-84FE-F9F41E42717E}"/>
    <cellStyle name="Procenten_EMI" xfId="4284" xr:uid="{53352A06-4ABD-414E-B771-C1A6C5487BB1}"/>
    <cellStyle name="Profit figure" xfId="4285" xr:uid="{9349DF8F-BB3B-4DDA-98F1-13CD24C3E91B}"/>
    <cellStyle name="Protected" xfId="4286" xr:uid="{FED9A8E4-8360-47FD-8DF8-B2862489C215}"/>
    <cellStyle name="ProtectedDates" xfId="4287" xr:uid="{529C74D6-7A53-4942-AD8A-664AEACD33D2}"/>
    <cellStyle name="PSChar" xfId="4288" xr:uid="{1EE7A7C0-5EC9-4DA1-AAAA-73A726F8D75B}"/>
    <cellStyle name="PSDate" xfId="4289" xr:uid="{1E29E3B6-1CA1-4C7A-8069-CC85BBA5686C}"/>
    <cellStyle name="PSDec" xfId="4290" xr:uid="{EDCB2437-3BBA-415C-A836-9B1A0ECE7233}"/>
    <cellStyle name="PSHeading" xfId="4291" xr:uid="{CAFF4B95-9EE3-4992-BA94-F0230E4293E9}"/>
    <cellStyle name="PSInt" xfId="4292" xr:uid="{FB57F8A6-51DD-42C1-807D-73CFD647554B}"/>
    <cellStyle name="PSSpacer" xfId="4293" xr:uid="{148859E6-EE75-4F48-A1B0-408283C4AD4E}"/>
    <cellStyle name="RatioX" xfId="4294" xr:uid="{7AB29CA1-6960-4B8A-A2A2-2D535C2347C0}"/>
    <cellStyle name="Red font" xfId="4295" xr:uid="{7312074A-D6FE-44E9-96E2-8D1B603EDBBF}"/>
    <cellStyle name="ref" xfId="4296" xr:uid="{B041B8A2-7E94-4BF7-869E-2101BCA723F4}"/>
    <cellStyle name="Right" xfId="4297" xr:uid="{D002DF16-56DE-4549-9EE4-58BE6482E7D4}"/>
    <cellStyle name="Salomon Logo" xfId="4298" xr:uid="{8746D7C9-4490-435A-BFD1-93670EC424F8}"/>
    <cellStyle name="Salomon Logo 2" xfId="4645" xr:uid="{DCA6CAE9-09EC-4755-BA46-A0EF8D276EB2}"/>
    <cellStyle name="Salomon Logo 2 2" xfId="4650" xr:uid="{6D117BAD-34E6-496D-9A9D-7B566F34444D}"/>
    <cellStyle name="Salomon Logo 2 3" xfId="4649" xr:uid="{1C5D9D2C-33DE-4783-B995-732054FDF9DC}"/>
    <cellStyle name="Salomon Logo 3" xfId="4648" xr:uid="{ED604334-2730-4BB2-865F-7EBBC2B5ADE9}"/>
    <cellStyle name="ScripFactor" xfId="4299" xr:uid="{9780E29E-D7A2-4D14-AE18-ABA43A2556BF}"/>
    <cellStyle name="SectionHeading" xfId="4300" xr:uid="{A64EA376-03EE-49C0-97A0-853F9BC62892}"/>
    <cellStyle name="Shade" xfId="4301" xr:uid="{A07B665A-8BF2-4288-9B52-8C7A9157C49D}"/>
    <cellStyle name="Shade 2" xfId="4646" xr:uid="{4F082A66-45E3-4409-9FA1-1717E980BEFC}"/>
    <cellStyle name="Shade 2 2" xfId="4651" xr:uid="{A4AF1876-5A5C-489E-8AE9-90E03EBF077E}"/>
    <cellStyle name="Shade 2 3" xfId="4647" xr:uid="{ED173006-24F3-4C6E-9F73-918BB3C5CF73}"/>
    <cellStyle name="Shaded" xfId="4302" xr:uid="{6C1FD0D4-D82D-45D5-87B9-7C69537D1407}"/>
    <cellStyle name="Single Accounting" xfId="4303" xr:uid="{80DC21F8-14B5-4B3A-91AB-D929CAAC365F}"/>
    <cellStyle name="SingleLineAcctgn" xfId="4304" xr:uid="{958F478D-C3E5-424A-854E-7600C3C239B5}"/>
    <cellStyle name="SingleLinePercent" xfId="4305" xr:uid="{BDC05742-B840-4405-8A05-DFF9EBC1E5A0}"/>
    <cellStyle name="Source Superscript" xfId="4306" xr:uid="{84A0DB42-DB74-4220-B023-CDF171B9794A}"/>
    <cellStyle name="Source Text" xfId="4307" xr:uid="{7C66622F-4C06-43CC-9A5C-87D5AFC03DCC}"/>
    <cellStyle name="ssp " xfId="4308" xr:uid="{3637EFDC-2F96-4DC1-A42D-97B79BF0FBA3}"/>
    <cellStyle name="Standard" xfId="4309" xr:uid="{FF1DA58E-7ADF-4989-B40C-34DC2490F6BF}"/>
    <cellStyle name="Style 1" xfId="4310" xr:uid="{154F4004-289B-4106-8D9F-8A3AA27C2E65}"/>
    <cellStyle name="Style 10" xfId="4311" xr:uid="{DA433A19-02DB-4DB6-B1B5-1FFF6BA77F61}"/>
    <cellStyle name="Style 100" xfId="4312" xr:uid="{E9315BE8-66F7-4BC9-A3D4-5E11F870AEBE}"/>
    <cellStyle name="Style 101" xfId="4313" xr:uid="{036C5EAB-D892-4E9A-A998-A603A0BA0F10}"/>
    <cellStyle name="Style 102" xfId="4314" xr:uid="{07781E3B-B460-4E80-AF37-14122E47AB5E}"/>
    <cellStyle name="Style 103" xfId="4315" xr:uid="{B93CA692-BD85-4754-A4CB-207E448E3B71}"/>
    <cellStyle name="Style 104" xfId="4316" xr:uid="{302DBB30-1A45-4ED5-AFEC-FC081F2356A8}"/>
    <cellStyle name="Style 105" xfId="4317" xr:uid="{9936674F-1434-4C2D-849E-4BC620D5DF8D}"/>
    <cellStyle name="Style 106" xfId="4318" xr:uid="{03A614A9-7725-4E25-B5D6-C3B715CD6D2E}"/>
    <cellStyle name="Style 107" xfId="4319" xr:uid="{E70B32F6-B19C-4175-820D-638CA5C594B4}"/>
    <cellStyle name="Style 108" xfId="4320" xr:uid="{8598F8BE-566C-484A-98C7-C4752822F783}"/>
    <cellStyle name="Style 109" xfId="4321" xr:uid="{58887CD7-74D4-4E97-8B38-8CC9DE25F3F0}"/>
    <cellStyle name="Style 11" xfId="4322" xr:uid="{AD820BE0-E20D-4523-A847-3EA306B1477F}"/>
    <cellStyle name="Style 110" xfId="4323" xr:uid="{DC0E240E-E0B4-45F0-BE70-ECDC92CFC7B0}"/>
    <cellStyle name="Style 111" xfId="4324" xr:uid="{9F763650-15B9-4BDC-BCA8-E9EFFA2F4A68}"/>
    <cellStyle name="Style 112" xfId="4325" xr:uid="{8B005B53-E4E0-4379-9900-87CFF733E646}"/>
    <cellStyle name="Style 113" xfId="4326" xr:uid="{36D1A08E-8C9E-4B20-A4FB-568CA5A87BB4}"/>
    <cellStyle name="Style 114" xfId="4327" xr:uid="{C1045A2D-3987-4914-B67F-9F16AC62618C}"/>
    <cellStyle name="Style 115" xfId="4328" xr:uid="{44440CB6-D353-4F23-9A10-FE7168D23E2A}"/>
    <cellStyle name="Style 116" xfId="4329" xr:uid="{FEB88B8E-F463-4112-A1F1-73F6DCEEE8CC}"/>
    <cellStyle name="Style 117" xfId="4330" xr:uid="{FC5DBE1B-873E-4BF0-84B4-C76F535472EF}"/>
    <cellStyle name="Style 118" xfId="4331" xr:uid="{66750182-D247-49A9-A0D8-E4AAE8EB22BD}"/>
    <cellStyle name="Style 119" xfId="4332" xr:uid="{C8FC3BE0-B980-4C6E-9E5D-BFC37478B9DD}"/>
    <cellStyle name="Style 12" xfId="4333" xr:uid="{FA8A94D2-3A5F-46EB-B0B5-D611AB7776F9}"/>
    <cellStyle name="Style 120" xfId="4334" xr:uid="{002F669D-3F17-4801-AD09-BD2E2CDC5A99}"/>
    <cellStyle name="Style 121" xfId="4335" xr:uid="{BFBFD559-CA62-4CA0-ABC0-D7F414279F01}"/>
    <cellStyle name="Style 122" xfId="4336" xr:uid="{2066DBE2-9768-472D-B5BE-FCD0B7C90100}"/>
    <cellStyle name="Style 123" xfId="4337" xr:uid="{1EAD0EC5-46B4-444C-9E9C-5B74A9AF6124}"/>
    <cellStyle name="Style 124" xfId="4338" xr:uid="{16AB9804-3264-4AB4-AE01-ADA9F6C7E274}"/>
    <cellStyle name="Style 125" xfId="4339" xr:uid="{2EB8BE5A-0EA9-494D-AE70-359449A78C6B}"/>
    <cellStyle name="Style 126" xfId="4340" xr:uid="{7ABD7C22-B98B-42BE-945B-3F58992FFD17}"/>
    <cellStyle name="Style 127" xfId="4341" xr:uid="{F9D4D5BF-AB26-479D-8F3A-9A48BD3FC13B}"/>
    <cellStyle name="Style 128" xfId="4342" xr:uid="{70E605C1-8CB5-458E-A4D8-E09894B68C18}"/>
    <cellStyle name="Style 129" xfId="4343" xr:uid="{DD6F6507-E17C-4887-A332-3A3085EDE140}"/>
    <cellStyle name="Style 13" xfId="4344" xr:uid="{2AB10062-057B-4FF2-A491-FC0A1A31EDB8}"/>
    <cellStyle name="Style 130" xfId="4345" xr:uid="{1C1C962A-A879-483E-8739-3A21BB0747C3}"/>
    <cellStyle name="Style 131" xfId="4346" xr:uid="{42F405F0-1F6D-4FF0-9737-8F352DD2E16D}"/>
    <cellStyle name="Style 132" xfId="4347" xr:uid="{BB75DC58-ED0D-49B7-BDE4-FCBE40FEBBE9}"/>
    <cellStyle name="Style 133" xfId="4348" xr:uid="{3BE56999-7E6C-40D1-BBCD-FFD976A2C117}"/>
    <cellStyle name="Style 134" xfId="4349" xr:uid="{E01AB295-0A1A-48B7-A7BA-1D853587B087}"/>
    <cellStyle name="Style 135" xfId="4350" xr:uid="{C7EAE16D-024F-40F6-AC8B-3EC09EE81434}"/>
    <cellStyle name="Style 136" xfId="4351" xr:uid="{2CD1AF98-3909-4BDF-A3B3-B0F75E12E60C}"/>
    <cellStyle name="Style 137" xfId="4352" xr:uid="{5648503C-8E57-45B3-B7FA-F13AB4FC09CD}"/>
    <cellStyle name="Style 138" xfId="4353" xr:uid="{AAD84861-F27A-4523-9F0A-18CD0A03811D}"/>
    <cellStyle name="Style 139" xfId="4354" xr:uid="{7A2101E4-B09D-4EF2-A016-37CDA4C00C43}"/>
    <cellStyle name="Style 14" xfId="4355" xr:uid="{C378CC35-AADC-4F7D-A403-1E2B649F7073}"/>
    <cellStyle name="Style 140" xfId="4356" xr:uid="{1C04A01F-5E68-4E5E-8821-26E04EB06FEF}"/>
    <cellStyle name="Style 141" xfId="4357" xr:uid="{7A8A5C0C-299E-4F8E-A0C1-0B09D577A946}"/>
    <cellStyle name="Style 142" xfId="4358" xr:uid="{E07FDF45-B59D-4E89-89BA-D85E60D5D69E}"/>
    <cellStyle name="Style 143" xfId="4359" xr:uid="{0A150737-C824-4E19-9270-70D47D095183}"/>
    <cellStyle name="Style 144" xfId="4360" xr:uid="{4998900E-0A04-4E74-894E-8E38BBA51357}"/>
    <cellStyle name="Style 145" xfId="4361" xr:uid="{F6B966CD-958E-4BD9-90DE-8F8E95C20674}"/>
    <cellStyle name="Style 146" xfId="4362" xr:uid="{ED670C59-E995-4352-B1DA-C3B951849202}"/>
    <cellStyle name="Style 147" xfId="4363" xr:uid="{C5E5824A-8CF1-4D31-BF2C-BAA18DC67A90}"/>
    <cellStyle name="Style 148" xfId="4364" xr:uid="{5F500A65-A6D2-4B31-ABFE-F410999CCBCC}"/>
    <cellStyle name="Style 149" xfId="4365" xr:uid="{917442F1-C592-44A6-BF45-96A9DAC673C4}"/>
    <cellStyle name="Style 15" xfId="4366" xr:uid="{DE3CF973-78BA-4625-A112-3B05C3DFC7BD}"/>
    <cellStyle name="Style 150" xfId="4367" xr:uid="{CCE75C21-120C-4257-AE2C-649276306CD2}"/>
    <cellStyle name="Style 151" xfId="4368" xr:uid="{750DC505-7856-4556-BDE7-68D986F91C0B}"/>
    <cellStyle name="Style 152" xfId="4369" xr:uid="{28201987-1F6F-4BD9-B113-9EBE4CA4A32B}"/>
    <cellStyle name="Style 153" xfId="4370" xr:uid="{F9D407A2-FA0D-41E4-9895-38A5D30334C2}"/>
    <cellStyle name="Style 154" xfId="4371" xr:uid="{8A889813-A5F3-4352-AC51-A5A499804F5D}"/>
    <cellStyle name="Style 155" xfId="4372" xr:uid="{629AA3C5-5C64-4534-A3CE-80255659DA40}"/>
    <cellStyle name="Style 156" xfId="4373" xr:uid="{50FDAAC5-160C-4330-A4B6-309B38F5700A}"/>
    <cellStyle name="Style 157" xfId="4374" xr:uid="{8BE016F4-C092-4762-AFAF-60B21F5812ED}"/>
    <cellStyle name="Style 158" xfId="4375" xr:uid="{70DA2706-1C96-45EB-B8AB-20536A0C6DF0}"/>
    <cellStyle name="Style 159" xfId="4376" xr:uid="{26F12157-F328-4768-9F58-2DFA15372FBD}"/>
    <cellStyle name="Style 16" xfId="4377" xr:uid="{8BEF42DD-D89E-4FCA-8B8B-C8E35EFBF95F}"/>
    <cellStyle name="Style 160" xfId="4378" xr:uid="{74AA0682-F67F-46A1-8EB0-C0938DAA423D}"/>
    <cellStyle name="Style 161" xfId="4379" xr:uid="{36B0D18B-A053-47B2-8B63-2992C08A2809}"/>
    <cellStyle name="Style 162" xfId="4380" xr:uid="{618BC25A-DACC-4D4F-8784-07935D40CB11}"/>
    <cellStyle name="Style 163" xfId="4381" xr:uid="{124FCBBE-B13A-4A4F-B0C5-25C1771D47C8}"/>
    <cellStyle name="Style 164" xfId="4382" xr:uid="{8C80E0CC-D7B5-4496-B0CD-D664D09491A4}"/>
    <cellStyle name="Style 165" xfId="4383" xr:uid="{B27E55DC-C89F-4942-B1DE-1273078364C1}"/>
    <cellStyle name="Style 166" xfId="4384" xr:uid="{F0D37245-1D76-4D82-BA38-5A7FF9177D55}"/>
    <cellStyle name="Style 167" xfId="4385" xr:uid="{760FE59B-4894-422D-8BFF-84B9480DE3ED}"/>
    <cellStyle name="Style 168" xfId="4386" xr:uid="{AD634D1E-8AFA-4C0E-AC97-02D8AF8D5FAF}"/>
    <cellStyle name="Style 169" xfId="4387" xr:uid="{0D668EEE-A9F6-4EE5-92C6-AE58C362CDE3}"/>
    <cellStyle name="Style 17" xfId="4388" xr:uid="{273C5762-34FA-4FB5-BA53-23962EB8B9C5}"/>
    <cellStyle name="Style 170" xfId="4389" xr:uid="{06FF21BB-E3B0-426C-A8F9-9D6847363741}"/>
    <cellStyle name="Style 171" xfId="4390" xr:uid="{15DC90C8-201F-4F11-98BA-D6F587FD21B5}"/>
    <cellStyle name="Style 172" xfId="4391" xr:uid="{941596C7-D698-42A5-8C67-A0FB2DB0AE2E}"/>
    <cellStyle name="Style 173" xfId="4392" xr:uid="{7F2F2436-CB4C-402B-922B-924AC710E35C}"/>
    <cellStyle name="Style 174" xfId="4393" xr:uid="{0B51D70A-8670-4A9E-9231-D54CC3D595C6}"/>
    <cellStyle name="Style 175" xfId="4394" xr:uid="{B10BE788-3EAC-4624-95A5-C9A04D5D8F36}"/>
    <cellStyle name="Style 176" xfId="4395" xr:uid="{2281D721-318E-4108-B405-794A63DC6391}"/>
    <cellStyle name="Style 177" xfId="4396" xr:uid="{A77D2F67-8AD5-4313-9089-0863220BFFF1}"/>
    <cellStyle name="Style 178" xfId="4397" xr:uid="{90108963-01AF-4E64-8F99-0FCA673DDAE5}"/>
    <cellStyle name="Style 179" xfId="4398" xr:uid="{61EFCBD0-EEE6-4A1E-B2AB-0A77D00CEBDB}"/>
    <cellStyle name="Style 18" xfId="4399" xr:uid="{F79C5ED3-EB1C-43B8-BEEE-7DBA69866442}"/>
    <cellStyle name="Style 180" xfId="4400" xr:uid="{EECBD350-FE64-4E6D-AAD5-2978DF3AF38C}"/>
    <cellStyle name="Style 181" xfId="4401" xr:uid="{6A0F620E-036C-480E-8D95-465123D733DA}"/>
    <cellStyle name="Style 182" xfId="4402" xr:uid="{BDEE9140-D3F7-48C4-8013-D6978CBB70AF}"/>
    <cellStyle name="Style 183" xfId="4403" xr:uid="{251EDC71-BD88-42FB-8A3C-CBFC0523EB39}"/>
    <cellStyle name="Style 184" xfId="4404" xr:uid="{E4385E9B-D055-4DBF-8304-4659E6CFA0A1}"/>
    <cellStyle name="Style 185" xfId="4405" xr:uid="{B64B6D4E-6E36-4D32-B5A2-6A7D03532056}"/>
    <cellStyle name="Style 186" xfId="4406" xr:uid="{6F92F329-1598-49C3-A236-70D2938F700E}"/>
    <cellStyle name="Style 187" xfId="4407" xr:uid="{06764479-05CE-4BE3-8E1C-F08D4F1E9239}"/>
    <cellStyle name="Style 188" xfId="4408" xr:uid="{E9270216-70F7-4E31-BEA3-0D415A50C1CE}"/>
    <cellStyle name="Style 189" xfId="4409" xr:uid="{38CAB963-E179-4131-8E8C-A160CF7487B1}"/>
    <cellStyle name="Style 19" xfId="4410" xr:uid="{9CBD4464-DC67-46D2-A69F-8DD6A3E8398E}"/>
    <cellStyle name="Style 190" xfId="4411" xr:uid="{FE0E54F5-3347-4915-811E-B6046DA53347}"/>
    <cellStyle name="Style 191" xfId="4412" xr:uid="{98690642-CC53-4B5D-8197-9D7EA024EE6F}"/>
    <cellStyle name="Style 192" xfId="4413" xr:uid="{026E4E46-A244-47D3-8DFE-6B71ADF3F355}"/>
    <cellStyle name="Style 193" xfId="4414" xr:uid="{7D65A864-DA7F-44E0-80E9-412B25D39797}"/>
    <cellStyle name="Style 194" xfId="4415" xr:uid="{56EB7BBF-26B3-4F88-84E1-46C7EB7178B5}"/>
    <cellStyle name="Style 195" xfId="4416" xr:uid="{4F54E5A3-42DA-48A3-ACF5-90BB1F7457DC}"/>
    <cellStyle name="Style 196" xfId="4417" xr:uid="{2FE1C57A-D77A-4BC9-B3E0-02C43C24BDFB}"/>
    <cellStyle name="Style 197" xfId="4418" xr:uid="{B7BC6E1A-A40A-4A77-A7E5-7444DDDB22F0}"/>
    <cellStyle name="Style 198" xfId="4419" xr:uid="{45E56D7C-5B07-4DDB-AE99-73C6909453D2}"/>
    <cellStyle name="Style 199" xfId="4420" xr:uid="{501C120C-A6BC-42EE-B794-2162E021AF28}"/>
    <cellStyle name="Style 2" xfId="4421" xr:uid="{0DF6DA1A-5FE0-47B5-8102-571F22F572D4}"/>
    <cellStyle name="Style 20" xfId="4422" xr:uid="{AFF87104-C433-4A55-A22B-D5139746909A}"/>
    <cellStyle name="Style 200" xfId="4423" xr:uid="{3C62F5EB-F2FC-4C10-A6AE-94126FFAE71C}"/>
    <cellStyle name="Style 201" xfId="4424" xr:uid="{1B27749A-B17B-4172-AB02-C073DAA04006}"/>
    <cellStyle name="Style 202" xfId="4425" xr:uid="{83AEAEAF-4CD6-4AA9-994C-4BE442763679}"/>
    <cellStyle name="Style 203" xfId="4426" xr:uid="{DCC70998-E1EC-4F2B-A5A5-9BE030AD8CAD}"/>
    <cellStyle name="Style 204" xfId="4427" xr:uid="{93068F29-8FC1-449D-904B-ECE96B04AEBF}"/>
    <cellStyle name="Style 205" xfId="4428" xr:uid="{0A4F93BF-D4C0-49D1-BCE3-B09E22FB9569}"/>
    <cellStyle name="Style 206" xfId="4429" xr:uid="{8A320AF0-AD62-4FDE-AB41-43053DC72A65}"/>
    <cellStyle name="Style 207" xfId="4430" xr:uid="{B6F0C677-E626-46C6-A7EA-B2E7C4B430F6}"/>
    <cellStyle name="Style 208" xfId="4431" xr:uid="{2ABF55FA-B4F1-4A24-B110-0277E8FE9B72}"/>
    <cellStyle name="Style 209" xfId="4432" xr:uid="{0A1F3B5C-C7C9-47DF-84AE-EC2642F9ED7A}"/>
    <cellStyle name="Style 21" xfId="4433" xr:uid="{DA0665DB-7152-45FB-AB6D-61FF9CFF894A}"/>
    <cellStyle name="Style 21 2" xfId="4434" xr:uid="{6897AC81-14FC-409E-9A0F-719B8E555903}"/>
    <cellStyle name="Style 22" xfId="4435" xr:uid="{FED66087-B27B-4BCB-8AC7-5D3BA3BED923}"/>
    <cellStyle name="Style 22 2" xfId="4436" xr:uid="{FA3D877F-8CAE-449B-80C2-FCE9F8C8607F}"/>
    <cellStyle name="Style 22 3" xfId="4437" xr:uid="{50B11F7D-EB34-4D58-B139-731C92403B88}"/>
    <cellStyle name="Style 22 4" xfId="4438" xr:uid="{56B9C3BF-7ECC-43E4-99E6-B9008F53528B}"/>
    <cellStyle name="Style 23" xfId="4439" xr:uid="{8C90C3DC-53F6-49BF-82D5-10C1952C2A8D}"/>
    <cellStyle name="Style 23 2" xfId="4440" xr:uid="{9DAD0D32-7A2B-4392-9B96-D3683A6EEB76}"/>
    <cellStyle name="Style 23 3" xfId="4441" xr:uid="{1A0FC315-D612-4A85-80CF-39BE3283ECB0}"/>
    <cellStyle name="Style 24" xfId="4442" xr:uid="{6B87574D-7741-4A22-930E-668D1D913761}"/>
    <cellStyle name="Style 24 2" xfId="4443" xr:uid="{EEB1B6BA-9670-43DA-BF81-5E520FF8C726}"/>
    <cellStyle name="Style 24 3" xfId="4444" xr:uid="{D0D4D12E-19B8-4292-BA64-F130B84ADDF0}"/>
    <cellStyle name="Style 24 4" xfId="4445" xr:uid="{4CC61894-2BC3-427D-9F32-938F6CF476FE}"/>
    <cellStyle name="Style 25" xfId="4446" xr:uid="{67611C81-E06A-4CAE-8306-B922455E49FD}"/>
    <cellStyle name="Style 25 2" xfId="4447" xr:uid="{774E5BD1-9B02-4C99-9814-EB42645B7008}"/>
    <cellStyle name="Style 25 3" xfId="4448" xr:uid="{66699EB2-42B0-4D04-AF16-650BB0C11570}"/>
    <cellStyle name="Style 26" xfId="4449" xr:uid="{D4B8E47C-409F-4298-9583-E50DD2D78889}"/>
    <cellStyle name="Style 26 2" xfId="4450" xr:uid="{612B1280-4A93-4D4F-93C4-84215123B0FC}"/>
    <cellStyle name="Style 26 3" xfId="4451" xr:uid="{F6C38186-9F95-4B70-AB48-BB2A4F092F21}"/>
    <cellStyle name="Style 26 4" xfId="4452" xr:uid="{61F1E603-C2CD-4DEF-B341-8415868D33B8}"/>
    <cellStyle name="Style 27" xfId="4453" xr:uid="{DDE93AA6-F4CE-48E2-894B-AFAF863820F7}"/>
    <cellStyle name="Style 28" xfId="4454" xr:uid="{799BB26D-23EE-4306-ADE0-30B66EB60D1C}"/>
    <cellStyle name="Style 29" xfId="4455" xr:uid="{621C6E62-6001-40C3-9C46-975BF44E8A71}"/>
    <cellStyle name="Style 3" xfId="4456" xr:uid="{1F1D3A21-796E-4177-9511-1F4C2C7579FB}"/>
    <cellStyle name="Style 30" xfId="4457" xr:uid="{8D766FC3-BA4C-4E7D-B4EA-5B498407872F}"/>
    <cellStyle name="Style 31" xfId="4458" xr:uid="{827D81B4-38D6-4F1E-A09A-50E7618E6608}"/>
    <cellStyle name="Style 32" xfId="4459" xr:uid="{72C7509C-F71C-45E2-9043-E54B73DE996E}"/>
    <cellStyle name="Style 33" xfId="4460" xr:uid="{533F5962-E5FB-452E-856F-2CAC8BC712C6}"/>
    <cellStyle name="Style 34" xfId="4461" xr:uid="{C0AE122E-A2B6-4A07-B8B7-7CEA47792E81}"/>
    <cellStyle name="Style 35" xfId="4462" xr:uid="{08BD364F-CFDB-421C-87C0-A6C0D6C7DFF0}"/>
    <cellStyle name="Style 36" xfId="4463" xr:uid="{BA476937-8A38-4BA7-97AB-C702DF0A6EA8}"/>
    <cellStyle name="Style 37" xfId="4464" xr:uid="{95994237-4773-4766-B088-FEB51270E9FF}"/>
    <cellStyle name="Style 38" xfId="4465" xr:uid="{66A425A8-FCD3-4A43-8ACF-8F59192AC0D8}"/>
    <cellStyle name="Style 39" xfId="4466" xr:uid="{CB1FFBF8-BD2E-41A2-8607-D4371ED52250}"/>
    <cellStyle name="Style 4" xfId="4467" xr:uid="{8EFA7157-8BD2-4767-A0A7-03C6DE99A91A}"/>
    <cellStyle name="Style 40" xfId="4468" xr:uid="{15891C48-B18D-4504-8004-85AD132EAA48}"/>
    <cellStyle name="Style 41" xfId="4469" xr:uid="{578F12FA-4582-4671-88CE-83F7BAFFB75A}"/>
    <cellStyle name="Style 42" xfId="4470" xr:uid="{9378505B-484E-4C33-B630-9B603DD7D1EA}"/>
    <cellStyle name="Style 43" xfId="4471" xr:uid="{3F2A217D-DCBC-4B75-ABF3-D1AE149EFB87}"/>
    <cellStyle name="Style 44" xfId="4472" xr:uid="{AC8A6CDC-F933-493F-8CC0-7D58250102B9}"/>
    <cellStyle name="Style 45" xfId="4473" xr:uid="{469F6261-9BDF-47A9-AEC7-EA72C8FAE032}"/>
    <cellStyle name="Style 46" xfId="4474" xr:uid="{7D071931-89BA-4F6D-9A66-8A7E1815D23B}"/>
    <cellStyle name="Style 47" xfId="4475" xr:uid="{00C4DC9F-FE90-493D-97CE-09A2399440A3}"/>
    <cellStyle name="Style 48" xfId="4476" xr:uid="{F35F9BF6-E5F8-4521-8419-0CD4CBF3E40D}"/>
    <cellStyle name="Style 49" xfId="4477" xr:uid="{CD00BD9B-0B01-4815-86FD-FECBD5CBFC07}"/>
    <cellStyle name="Style 5" xfId="4478" xr:uid="{B65B0C5B-C76D-47CC-A425-4A7FFD56E49A}"/>
    <cellStyle name="Style 50" xfId="4479" xr:uid="{549E6091-D1EE-4E04-BB02-AA8DEA22647D}"/>
    <cellStyle name="Style 51" xfId="4480" xr:uid="{EC9DEB26-9A21-4F1E-9B6E-D9954316B02B}"/>
    <cellStyle name="Style 52" xfId="4481" xr:uid="{91C5E288-906C-4161-96C7-9A800A9063AC}"/>
    <cellStyle name="Style 53" xfId="4482" xr:uid="{878DE476-D779-4D27-98B6-4C5C31C13D45}"/>
    <cellStyle name="Style 54" xfId="4483" xr:uid="{0AAF182D-6DDE-4ABF-81EA-D9EDE2DAE37C}"/>
    <cellStyle name="Style 55" xfId="4484" xr:uid="{4A107B91-A14B-4AB8-8FEC-E6B20C447D4D}"/>
    <cellStyle name="Style 56" xfId="4485" xr:uid="{E623F78F-6FB5-4F30-80F6-DC4003571D1A}"/>
    <cellStyle name="Style 57" xfId="4486" xr:uid="{E1EEC7D9-7137-483D-B58B-ED2F62B55482}"/>
    <cellStyle name="Style 58" xfId="4487" xr:uid="{A52ACD97-5C8E-4C52-9EFF-0A3C3EC5DFEC}"/>
    <cellStyle name="Style 59" xfId="4488" xr:uid="{B88D04F6-52BB-44C2-B2EA-897F864F3908}"/>
    <cellStyle name="Style 6" xfId="4489" xr:uid="{335446A1-650B-437C-BE69-F49E4965B6D9}"/>
    <cellStyle name="Style 60" xfId="4490" xr:uid="{2082C898-D680-4389-ABBD-B531152C53E6}"/>
    <cellStyle name="Style 61" xfId="4491" xr:uid="{48A98EC5-8448-4806-9507-5D63C266470A}"/>
    <cellStyle name="Style 62" xfId="4492" xr:uid="{0C74B0E4-CF8F-4040-A249-21B302FE13F8}"/>
    <cellStyle name="Style 63" xfId="4493" xr:uid="{6A28A5B7-CC82-480B-86B0-AB653B4D617B}"/>
    <cellStyle name="Style 64" xfId="4494" xr:uid="{42C21232-CD6C-4EC3-994C-7EC29805EE7F}"/>
    <cellStyle name="Style 65" xfId="4495" xr:uid="{1E21B87D-BF74-4283-8235-3A6079F51803}"/>
    <cellStyle name="Style 66" xfId="4496" xr:uid="{F8871EB5-5086-4EEC-A6C1-8C19119A17B5}"/>
    <cellStyle name="Style 67" xfId="4497" xr:uid="{ED8709D7-AEA2-44D8-BE0B-895544A3500B}"/>
    <cellStyle name="Style 68" xfId="4498" xr:uid="{53A881BE-3759-4922-80AC-6D8FF2B5EE11}"/>
    <cellStyle name="Style 69" xfId="4499" xr:uid="{A0AEFB7C-3E12-4B3C-A700-09BBAEE4EC3A}"/>
    <cellStyle name="Style 7" xfId="4500" xr:uid="{8DA7A5A1-5869-4BD9-8A4F-A96251EE296D}"/>
    <cellStyle name="Style 70" xfId="4501" xr:uid="{029389C4-AAD1-421D-A842-46FDE4899ED2}"/>
    <cellStyle name="Style 71" xfId="4502" xr:uid="{D0C6743D-E99F-428C-B0F5-7AB35E5F278D}"/>
    <cellStyle name="Style 72" xfId="4503" xr:uid="{5660BBF1-8EDB-4998-8827-45EECC1B9695}"/>
    <cellStyle name="Style 73" xfId="4504" xr:uid="{9D1244D6-9D0A-4F5E-BBF1-B4C92CB096C7}"/>
    <cellStyle name="Style 74" xfId="4505" xr:uid="{3A17D808-17C2-47DC-871B-AD7CF76A3B92}"/>
    <cellStyle name="Style 75" xfId="4506" xr:uid="{DD1DA3E2-049E-4DE9-9121-012FA82931A7}"/>
    <cellStyle name="Style 76" xfId="4507" xr:uid="{C7EB8BE9-7F9F-4C6A-B215-A94F94D7FE15}"/>
    <cellStyle name="Style 77" xfId="4508" xr:uid="{F730803A-444B-4FC3-918C-07E529E22A98}"/>
    <cellStyle name="Style 78" xfId="4509" xr:uid="{AEE5C50A-8162-4BCB-90DE-8850C9161747}"/>
    <cellStyle name="Style 79" xfId="4510" xr:uid="{AAFB56FA-7C48-406C-B542-3449F5F7D6A9}"/>
    <cellStyle name="Style 8" xfId="4511" xr:uid="{6B1CB0D6-2B3C-4205-829A-DC50A5D7D5A9}"/>
    <cellStyle name="Style 80" xfId="4512" xr:uid="{A39AA736-4CAB-41B9-89E4-803C9C80478C}"/>
    <cellStyle name="Style 81" xfId="4513" xr:uid="{FA9F6C37-9FA6-453A-9EB7-41D276448A0C}"/>
    <cellStyle name="Style 82" xfId="4514" xr:uid="{0D7D3995-8EB2-4032-8551-45F4DC540BB3}"/>
    <cellStyle name="Style 83" xfId="4515" xr:uid="{F6912A4C-AE0F-4EEF-9F83-6F6FF39AC694}"/>
    <cellStyle name="Style 84" xfId="4516" xr:uid="{2508BEF2-A85A-480C-823F-001184727CEA}"/>
    <cellStyle name="Style 85" xfId="4517" xr:uid="{0CBF3D7F-0BF3-4757-A8FA-AFA736045727}"/>
    <cellStyle name="Style 86" xfId="4518" xr:uid="{0EBF09A2-FAFC-4B91-B05E-2D5C4417A965}"/>
    <cellStyle name="Style 87" xfId="4519" xr:uid="{0EC9237F-541D-43B4-91E4-D09BB4220B78}"/>
    <cellStyle name="Style 88" xfId="4520" xr:uid="{12354931-C07D-44FD-BD48-DAB3A0782EAE}"/>
    <cellStyle name="Style 89" xfId="4521" xr:uid="{4853CDC9-51C3-44B3-88EA-0A47608C0A8A}"/>
    <cellStyle name="Style 9" xfId="4522" xr:uid="{E095257D-15ED-458E-8D1E-F6F7E1AF3AE3}"/>
    <cellStyle name="Style 90" xfId="4523" xr:uid="{AECBB37A-61AF-452D-84F7-4AD10FB2D468}"/>
    <cellStyle name="Style 91" xfId="4524" xr:uid="{F5B88847-B766-4F49-A7D0-02CA75C8A59A}"/>
    <cellStyle name="Style 92" xfId="4525" xr:uid="{1E3D3B0A-9B99-4DE8-93E8-8461B015FCD3}"/>
    <cellStyle name="Style 93" xfId="4526" xr:uid="{6F0AB73A-312C-4611-B3EF-AC01B3DC01CD}"/>
    <cellStyle name="Style 94" xfId="4527" xr:uid="{147CFF1C-5A58-4894-9F2B-7A417F0C9E6F}"/>
    <cellStyle name="Style 95" xfId="4528" xr:uid="{018F5511-8FEE-48F2-A66D-BA3B96B03864}"/>
    <cellStyle name="Style 96" xfId="4529" xr:uid="{E634D326-5C1C-4424-9F3D-DE477072085D}"/>
    <cellStyle name="Style 97" xfId="4530" xr:uid="{6B700EB7-0A87-4723-95C5-D7554CAA3F32}"/>
    <cellStyle name="Style 98" xfId="4531" xr:uid="{B0D118AE-8296-4768-A824-D7960B461E4E}"/>
    <cellStyle name="Style 99" xfId="4532" xr:uid="{B22837B5-04FA-4C4B-B4FE-E4FA0105999D}"/>
    <cellStyle name="STYLE1" xfId="4533" xr:uid="{39D1E852-D664-455B-A739-53406D5D3638}"/>
    <cellStyle name="STYLE2" xfId="4534" xr:uid="{BAA4EB23-860C-4CB3-AAF3-41642F04A63F}"/>
    <cellStyle name="STYLE3" xfId="4535" xr:uid="{244EDCD9-79F5-490A-BD16-967135B82B76}"/>
    <cellStyle name="Subhead" xfId="4536" xr:uid="{2AE1C08E-9C91-43DD-A74C-5A58F5E3C4E9}"/>
    <cellStyle name="Subtotal_left" xfId="4537" xr:uid="{7CB1C47C-3D3B-4CFF-AFC0-F35C8D456CD1}"/>
    <cellStyle name="SwitchCell" xfId="4538" xr:uid="{9C96D80F-397F-4F1F-9CDC-430E858DB904}"/>
    <cellStyle name="t" xfId="4539" xr:uid="{9CCDE6E2-339C-499A-B940-E338AD1270F2}"/>
    <cellStyle name="Table Col Head" xfId="4540" xr:uid="{C77F34CD-CEA3-47F4-85DC-C86115CE4467}"/>
    <cellStyle name="Table Head" xfId="4541" xr:uid="{199EDAC0-C49D-4088-950C-3CFAE6538B9B}"/>
    <cellStyle name="Table Head Aligned" xfId="4542" xr:uid="{FBB7F540-86C8-4B11-A0CF-F4862EF553A8}"/>
    <cellStyle name="Table Head Blue" xfId="4543" xr:uid="{F89AF4D9-DB4D-4E08-BFAB-E2C068D77D78}"/>
    <cellStyle name="Table Head Green" xfId="4544" xr:uid="{0D18166F-45F7-4803-B201-51D7DF6E128A}"/>
    <cellStyle name="Table Head_Val_Sum_Graph" xfId="4545" xr:uid="{46AA8CC4-BB76-405D-972C-20B11BF8B9AD}"/>
    <cellStyle name="Table Sub Head" xfId="4546" xr:uid="{AB07980B-DF16-4327-8502-3B3FCB237BA8}"/>
    <cellStyle name="Table Text" xfId="4547" xr:uid="{B2922DF4-05BF-4DC6-9448-4432BC785662}"/>
    <cellStyle name="Table Title" xfId="4548" xr:uid="{09F31F6D-EC9B-428C-A4C6-423F998F19DE}"/>
    <cellStyle name="Table Units" xfId="4549" xr:uid="{81E5EDC5-F8E0-4A3D-8A2D-57B439E44CBA}"/>
    <cellStyle name="Table_Header" xfId="4550" xr:uid="{73B95F11-9B4D-4B9B-BBC7-1E5920FBFF75}"/>
    <cellStyle name="TableBorder" xfId="4551" xr:uid="{E6F6DAEA-7F42-400F-AD67-4D9A367028D1}"/>
    <cellStyle name="TableColumnHeader" xfId="4552" xr:uid="{90F1F02B-C86E-478B-80E5-42CB41DFDD49}"/>
    <cellStyle name="TableColumnHeader 2" xfId="4553" xr:uid="{E07CA85A-E741-4A9B-B36F-F5E6F362135E}"/>
    <cellStyle name="TableColumnHeader 3" xfId="4554" xr:uid="{5ECEEB64-B901-4898-8DF5-446E581F2F6D}"/>
    <cellStyle name="TableHeading" xfId="4555" xr:uid="{7BF691CF-42DE-4679-98EF-BC0AC1901DC0}"/>
    <cellStyle name="TableHighlight" xfId="4556" xr:uid="{22CB05FC-E250-4837-9C2E-36BEAD5FAF4A}"/>
    <cellStyle name="TableNote" xfId="4557" xr:uid="{DBC02A3A-9F5D-495F-AF18-EEDC4D78A53A}"/>
    <cellStyle name="test a style" xfId="4558" xr:uid="{0E0B48A5-3877-43D2-B3C3-FB29E1E29710}"/>
    <cellStyle name="Text 1" xfId="4559" xr:uid="{FC63A6D6-F606-427D-922B-052BB7CE7052}"/>
    <cellStyle name="Text Head 1" xfId="4560" xr:uid="{32E8B173-8F5C-47C2-AD44-39C874B135A1}"/>
    <cellStyle name="Text Indent A" xfId="4561" xr:uid="{E686DFA8-4F28-4791-9D3E-2DEAFC4C6605}"/>
    <cellStyle name="Text Indent B" xfId="4562" xr:uid="{4F679FC7-0E6C-40C7-AFC4-98B26FA29D1A}"/>
    <cellStyle name="Text Indent C" xfId="4563" xr:uid="{3CBB4D6B-2C01-455B-81FA-F06F3890B4B7}"/>
    <cellStyle name="Text Wrap" xfId="4564" xr:uid="{8669D975-7142-40F6-ADE6-E35B0135F848}"/>
    <cellStyle name="Time" xfId="4565" xr:uid="{441AD068-80BA-40D8-9898-083213D57DD0}"/>
    <cellStyle name="Times 10" xfId="4566" xr:uid="{3AD7B065-4EF0-4377-BD80-4AE33B0ADF36}"/>
    <cellStyle name="Times 12" xfId="4567" xr:uid="{4946D488-1578-4A2E-A30B-548DD1D7C8BA}"/>
    <cellStyle name="Times New Roman" xfId="4568" xr:uid="{72B06D9E-C1AC-4287-8F35-C0C4EAE9A649}"/>
    <cellStyle name="Title" xfId="2" builtinId="15" customBuiltin="1"/>
    <cellStyle name="Title 2" xfId="4569" xr:uid="{754C6F21-7814-45A3-B7AE-D8110E0BABCB}"/>
    <cellStyle name="Title 2 2" xfId="4570" xr:uid="{B9319CEC-FA17-4CA9-9A24-1D367D322B29}"/>
    <cellStyle name="Title 3" xfId="4571" xr:uid="{77CB35C4-AC37-413D-AF55-6C86B3AD5DFB}"/>
    <cellStyle name="Title 4" xfId="4637" xr:uid="{B24C4131-0D69-4474-8841-4C90FAFB6014}"/>
    <cellStyle name="title1" xfId="4572" xr:uid="{C39B2834-5DF2-49E5-BFB3-BB7712714A57}"/>
    <cellStyle name="title2" xfId="4573" xr:uid="{68633A33-0611-46CF-B8E1-AA84A6E6B72E}"/>
    <cellStyle name="Title-2" xfId="4574" xr:uid="{E97B8632-88A5-4EB4-B82C-20CB63F6824B}"/>
    <cellStyle name="Titles" xfId="4575" xr:uid="{22CA05E7-C67F-4A5F-85D9-7834CAAF5175}"/>
    <cellStyle name="titre_col" xfId="4576" xr:uid="{B49EDCF6-2659-428E-9EA5-3B1AB25432D3}"/>
    <cellStyle name="TOC" xfId="4577" xr:uid="{07E2F8CF-C41B-40DF-BB09-39A60E2E2534}"/>
    <cellStyle name="Total" xfId="18" builtinId="25" customBuiltin="1"/>
    <cellStyle name="Total 2" xfId="4578" xr:uid="{3DE363B8-67A4-4F3C-B04D-0976576B58C7}"/>
    <cellStyle name="Total 2 10" xfId="4579" xr:uid="{9C15BE01-91FE-465D-907C-BB01862A3670}"/>
    <cellStyle name="Total 2 10 2" xfId="4580" xr:uid="{11701657-2DF8-41FF-B57F-54AC53C6A521}"/>
    <cellStyle name="Total 2 11" xfId="4581" xr:uid="{E5A35818-99D3-447F-9D52-E6519CE03750}"/>
    <cellStyle name="Total 2 2" xfId="4582" xr:uid="{2377654D-8996-4717-9E54-A0D7B35EE7F2}"/>
    <cellStyle name="Total 2 2 2" xfId="4583" xr:uid="{3590C7DD-09E0-4925-B9E0-99D4F8F0342F}"/>
    <cellStyle name="Total 2 2 2 2" xfId="4584" xr:uid="{608D32F7-DE84-429D-9CA7-B297FDE40511}"/>
    <cellStyle name="Total 2 2 2 3" xfId="4585" xr:uid="{1A73FC33-CC7A-438B-9CE3-55D8453FFDDA}"/>
    <cellStyle name="Total 2 2 3" xfId="4586" xr:uid="{0A9D0C42-270E-49CD-8F06-1A4F31283D02}"/>
    <cellStyle name="Total 2 2 4" xfId="4587" xr:uid="{FB2D1A40-39F3-4572-A53B-587A3CB3975A}"/>
    <cellStyle name="Total 2 2 5" xfId="4588" xr:uid="{3CB1D069-68FE-4871-9AE6-9052AF750741}"/>
    <cellStyle name="Total 2 3" xfId="4589" xr:uid="{A360EF9E-098A-4602-B702-C10E0E03E70A}"/>
    <cellStyle name="Total 2 3 2" xfId="4590" xr:uid="{2B20A239-3561-4B8B-A4F2-ED73D38C1435}"/>
    <cellStyle name="Total 2 3 3" xfId="4591" xr:uid="{BDC354B9-9EF4-4526-99C3-54F54B0C79D6}"/>
    <cellStyle name="Total 2 4" xfId="4592" xr:uid="{A0549699-B3E0-49C6-AC2D-930FD2D5CF89}"/>
    <cellStyle name="Total 2 4 2" xfId="4593" xr:uid="{2BBE43DE-150D-4181-B5C7-7413AC505B3A}"/>
    <cellStyle name="Total 2 4 3" xfId="4594" xr:uid="{7B6C2219-F79A-40E3-99D3-7D07CCC08237}"/>
    <cellStyle name="Total 2 5" xfId="4595" xr:uid="{6940042C-93A5-4BCE-878D-2484AF499984}"/>
    <cellStyle name="Total 2 5 2" xfId="4596" xr:uid="{23F331BA-3AB8-45A4-8579-8351D3F5A078}"/>
    <cellStyle name="Total 2 5 3" xfId="4597" xr:uid="{2B96F171-84F5-4BED-A80F-394A014C53FB}"/>
    <cellStyle name="Total 2 6" xfId="4598" xr:uid="{1BDDBBE3-4660-4B03-B5A3-70911D5AC5C4}"/>
    <cellStyle name="Total 2 6 2" xfId="4599" xr:uid="{77074510-210A-42FD-954B-079484AE254E}"/>
    <cellStyle name="Total 2 6 3" xfId="4600" xr:uid="{CD0F459B-4564-4C80-B125-A0FEDBD3021B}"/>
    <cellStyle name="Total 2 7" xfId="4601" xr:uid="{BA4955D7-87F1-4D10-8FDD-72BC2320DCBE}"/>
    <cellStyle name="Total 2 7 2" xfId="4602" xr:uid="{B1AC9304-5161-4BA2-A064-813305EBE052}"/>
    <cellStyle name="Total 2 7 3" xfId="4603" xr:uid="{AA80CAB3-BE4F-438A-B15B-28D4452A30DA}"/>
    <cellStyle name="Total 2 8" xfId="4604" xr:uid="{804B8387-7A67-424F-AEFE-D7EF33EDBF04}"/>
    <cellStyle name="Total 2 9" xfId="4605" xr:uid="{5D9AE581-49A9-4C38-BD82-2F7A025A4CED}"/>
    <cellStyle name="Total 3" xfId="4606" xr:uid="{95988681-DD4A-492D-8D15-ADA5249B6ADD}"/>
    <cellStyle name="Total Bold" xfId="4607" xr:uid="{4DE076DA-AC1E-40FC-8D92-5DEB69DA2577}"/>
    <cellStyle name="Totals" xfId="4608" xr:uid="{364B9F16-1F4C-4268-BE56-FAA42A2B3D5D}"/>
    <cellStyle name="Underline_Single" xfId="4609" xr:uid="{E2F61133-42E1-4178-B20C-A8E5D9C599ED}"/>
    <cellStyle name="UnProtectedCalc" xfId="4610" xr:uid="{C5E398EF-B567-4261-A8EA-C2FC292C9CE0}"/>
    <cellStyle name="Valuta (0)_Sheet1" xfId="4611" xr:uid="{276B6ABB-628F-433F-B382-4C144ED184D1}"/>
    <cellStyle name="Valuta_piv_polio" xfId="4612" xr:uid="{87104EC7-8D51-439D-9B89-91261633DEFD}"/>
    <cellStyle name="Währung [0]_A17 - 31.03.1998" xfId="4613" xr:uid="{1ACAD22E-E2E6-4D91-BF58-938AEC485DAC}"/>
    <cellStyle name="Währung_A17 - 31.03.1998" xfId="4614" xr:uid="{754AB3F0-42C2-4B1B-B6B3-0E92F245C70D}"/>
    <cellStyle name="Warburg" xfId="4615" xr:uid="{C52B1267-4594-4C65-AECC-ABD09AC0BC2B}"/>
    <cellStyle name="Warning Text" xfId="15" builtinId="11" customBuiltin="1"/>
    <cellStyle name="Warning Text 2" xfId="4616" xr:uid="{5D941C52-BC35-4B36-B29C-F42D104DB782}"/>
    <cellStyle name="Warning Text 2 2" xfId="4617" xr:uid="{E9B52C62-731C-4EEE-BA91-DCDB5D75BB3D}"/>
    <cellStyle name="Warning Text 2 3" xfId="4618" xr:uid="{6362FCA8-6E75-4458-BB2D-453419C2DFF7}"/>
    <cellStyle name="Warning Text 2 4" xfId="4619" xr:uid="{AD3CE092-98B2-4B8D-A3A4-5E05165C295F}"/>
    <cellStyle name="Warning Text 2 5" xfId="4620" xr:uid="{DCE3BCEF-3072-4BAC-9219-FD7065E0AE6E}"/>
    <cellStyle name="Warning Text 2 6" xfId="4621" xr:uid="{790EBA0D-88A0-4373-88FB-8FD76B2BBD54}"/>
    <cellStyle name="Warning Text 2 7" xfId="4622" xr:uid="{C9E6F9D5-F42B-4EC7-99E9-D922E46F66E3}"/>
    <cellStyle name="Warning Text 2 8" xfId="4623" xr:uid="{91188A2B-6D55-49D3-979E-4A46AB3C4879}"/>
    <cellStyle name="Warning Text 2 9" xfId="4624" xr:uid="{CFD248E8-6085-4E7B-9D79-869DAE5D3074}"/>
    <cellStyle name="wild guess" xfId="4625" xr:uid="{6E08A59B-AD7E-4F17-BF93-02414BFAAAA1}"/>
    <cellStyle name="Wildguess" xfId="4626" xr:uid="{0F511C8F-BA3D-4A27-98D9-F1FCD48777D2}"/>
    <cellStyle name="Year" xfId="4627" xr:uid="{56A2EDB5-A02D-435E-8D63-347984740EB0}"/>
    <cellStyle name="Year Estimate" xfId="4628" xr:uid="{45A73AC1-9B52-4156-B9F2-6A138D6DE514}"/>
    <cellStyle name="Year, Actual" xfId="4629" xr:uid="{5780E795-2375-4021-9ABC-D344CA3EC4CB}"/>
    <cellStyle name="YearE_ Pies " xfId="4630" xr:uid="{12A85A56-1849-40D1-8CD9-57E57BCF82AB}"/>
    <cellStyle name="YearFormat" xfId="4631" xr:uid="{10731E64-5CF1-4BEF-92AD-9A0B2FC8FCBD}"/>
    <cellStyle name="Yen" xfId="4632" xr:uid="{DCA78724-5388-41E6-B8DC-BD649649F283}"/>
    <cellStyle name="YesNo" xfId="4633" xr:uid="{C93381E2-4EF7-4996-9BA9-33D9428FF57C}"/>
    <cellStyle name="쬞\?1@" xfId="4634" xr:uid="{98B2E86B-6BE6-40D4-99F6-84FC749EBE5E}"/>
    <cellStyle name="常规 2" xfId="4635" xr:uid="{BD641B17-27E5-439F-AD59-11DF15E62E27}"/>
    <cellStyle name="標準_car_JP" xfId="4636" xr:uid="{4A03EB70-7EB2-4B3C-ACA0-8720D79FA1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kauyJa.OEB1\AppData\Local\Temp\Entegrus_LRAMVA-2019Detail_20210818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ly Ladd" refreshedDate="44053.669166203705" createdVersion="6" refreshedVersion="6" minRefreshableVersion="3" recordCount="1227" xr:uid="{A5C4D870-D99A-4C7E-B163-08E5ECB4B5B3}">
  <cacheSource type="worksheet">
    <worksheetSource ref="A1:AA1048576" sheet="IESO P&amp;C Backup" r:id="rId2"/>
  </cacheSource>
  <cacheFields count="26">
    <cacheField name="LDC_Name" numFmtId="0">
      <sharedItems containsBlank="1"/>
    </cacheField>
    <cacheField name="Funding_Mechanism" numFmtId="0">
      <sharedItems containsBlank="1"/>
    </cacheField>
    <cacheField name="Application_ID" numFmtId="1">
      <sharedItems containsBlank="1" containsMixedTypes="1" containsNumber="1" containsInteger="1" minValue="127395" maxValue="6021239"/>
    </cacheField>
    <cacheField name="Program_Name" numFmtId="0">
      <sharedItems containsBlank="1"/>
    </cacheField>
    <cacheField name="Facility_LDC" numFmtId="0">
      <sharedItems containsBlank="1" count="3">
        <s v="Entegrus Powerlines Inc."/>
        <s v="St. Thomas Energy Inc."/>
        <m/>
      </sharedItems>
    </cacheField>
    <cacheField name="Facility_LDC (Salesforce)" numFmtId="0">
      <sharedItems containsBlank="1"/>
    </cacheField>
    <cacheField name="Phase_ID" numFmtId="0">
      <sharedItems containsNonDate="0" containsString="0" containsBlank="1"/>
    </cacheField>
    <cacheField name="Measure_Name" numFmtId="0">
      <sharedItems containsBlank="1"/>
    </cacheField>
    <cacheField name="Project_Track" numFmtId="0">
      <sharedItems containsBlank="1"/>
    </cacheField>
    <cacheField name="Measure_ID" numFmtId="0">
      <sharedItems containsBlank="1" containsMixedTypes="1" containsNumber="1" containsInteger="1" minValue="3" maxValue="656445"/>
    </cacheField>
    <cacheField name="Measure_End_Use_Category" numFmtId="0">
      <sharedItems containsBlank="1"/>
    </cacheField>
    <cacheField name="Measure_Type" numFmtId="0">
      <sharedItems containsBlank="1" containsMixedTypes="1" containsNumber="1" containsInteger="1" minValue="0" maxValue="0"/>
    </cacheField>
    <cacheField name="Measure_Description _x000a_(Custom Only)" numFmtId="0">
      <sharedItems containsBlank="1"/>
    </cacheField>
    <cacheField name="Measure_EUL" numFmtId="165">
      <sharedItems containsBlank="1" containsMixedTypes="1" containsNumber="1" minValue="0" maxValue="24"/>
    </cacheField>
    <cacheField name="Number_of_Units" numFmtId="0">
      <sharedItems containsString="0" containsBlank="1" containsNumber="1" containsInteger="1" minValue="0" maxValue="3425"/>
    </cacheField>
    <cacheField name="Base_Measure" numFmtId="0">
      <sharedItems containsBlank="1"/>
    </cacheField>
    <cacheField name="Project_Completion_Date" numFmtId="166">
      <sharedItems containsNonDate="0" containsDate="1" containsString="0" containsBlank="1" minDate="2016-02-26T00:00:00" maxDate="2019-03-22T00:00:00"/>
    </cacheField>
    <cacheField name="Total_Costs_of_Project" numFmtId="167">
      <sharedItems containsString="0" containsBlank="1" containsNumber="1" minValue="9.7200000000000006" maxValue="61754775"/>
    </cacheField>
    <cacheField name="Incremental_Equipment_Cost" numFmtId="167">
      <sharedItems containsString="0" containsBlank="1" containsNumber="1" minValue="0.23" maxValue="120000"/>
    </cacheField>
    <cacheField name="Gross_Energy_Savings" numFmtId="43">
      <sharedItems containsString="0" containsBlank="1" containsNumber="1" minValue="0" maxValue="5531638.0377999963"/>
    </cacheField>
    <cacheField name="Gross_Demand_Savings" numFmtId="43">
      <sharedItems containsString="0" containsBlank="1" containsNumber="1" minValue="0" maxValue="142.69999999999999"/>
    </cacheField>
    <cacheField name="ntg" numFmtId="0">
      <sharedItems containsBlank="1" containsMixedTypes="1" containsNumber="1" minValue="0.42374152159365025" maxValue="0.97583333333333266"/>
    </cacheField>
    <cacheField name="Net Savings" numFmtId="43">
      <sharedItems containsString="0" containsBlank="1" containsNumber="1" minValue="0" maxValue="261579.24764069449"/>
    </cacheField>
    <cacheField name="EPI Status" numFmtId="168">
      <sharedItems containsBlank="1" containsMixedTypes="1" containsNumber="1" containsInteger="1" minValue="2019" maxValue="2019" count="7">
        <s v="2016 CK True-Up?"/>
        <s v="2018 CK-STT"/>
        <s v="2017 CK True-Up"/>
        <s v="2019 Close Date"/>
        <e v="#N/A"/>
        <m/>
        <n v="2019" u="1"/>
      </sharedItems>
    </cacheField>
    <cacheField name="EPI Rate Class" numFmtId="168">
      <sharedItems containsBlank="1" count="5">
        <s v="GS &gt; 50"/>
        <s v="GS &lt; 50"/>
        <s v="Streetlights"/>
        <e v="#N/A"/>
        <m/>
      </sharedItems>
    </cacheField>
    <cacheField name="Program Name - Mapped" numFmtId="0">
      <sharedItems containsBlank="1" count="10">
        <s v="Save on Energy Retrofit Program"/>
        <s v="Instant Savings Program"/>
        <s v="Save on Energy Small Business Lighting Program"/>
        <s v="Save on Energy Home Assistance Program"/>
        <s v="Save on Energy Business Refrigeration Program"/>
        <s v="Save on Energy High Performance New Construction Program"/>
        <m/>
        <s v="Save on Energy New Construction Program" u="1"/>
        <s v="Save on Energy Audit Funding Program" u="1"/>
        <s v="Save on Energy Process &amp; Systems Upgrades Program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27">
  <r>
    <s v="Conservation Officer, Entegrus Powerlines"/>
    <s v="Full Cost Recovery"/>
    <n v="127395"/>
    <s v="Retrofit"/>
    <x v="0"/>
    <m/>
    <m/>
    <s v="LED"/>
    <s v="Custom"/>
    <s v="B0903"/>
    <m/>
    <m/>
    <m/>
    <n v="13.05797247010084"/>
    <n v="1"/>
    <m/>
    <d v="2016-10-27T00:00:00"/>
    <n v="4404.8999999999996"/>
    <m/>
    <n v="12421.7"/>
    <n v="0"/>
    <n v="0.6492862438707443"/>
    <n v="8065.2389354892248"/>
    <x v="0"/>
    <x v="0"/>
    <x v="0"/>
  </r>
  <r>
    <s v="Conservation Officer, Entegrus Powerlines"/>
    <s v="Full Cost Recovery"/>
    <n v="150944"/>
    <s v="Retrofit"/>
    <x v="0"/>
    <m/>
    <m/>
    <s v="LED fixture &lt;=30W"/>
    <s v="Prescriptive"/>
    <s v="B0901"/>
    <m/>
    <m/>
    <m/>
    <n v="13.083007376942414"/>
    <n v="1"/>
    <m/>
    <d v="2016-02-26T00:00:00"/>
    <n v="13611.05"/>
    <m/>
    <n v="273"/>
    <n v="0"/>
    <n v="0.91947522445769714"/>
    <n v="251.01673627695132"/>
    <x v="0"/>
    <x v="0"/>
    <x v="0"/>
  </r>
  <r>
    <s v="Conservation Officer, Entegrus Powerlines"/>
    <s v="Full Cost Recovery"/>
    <n v="150944"/>
    <s v="Retrofit"/>
    <x v="0"/>
    <m/>
    <m/>
    <s v="LED fixture &gt;120 to  &lt;= 200W"/>
    <s v="Prescriptive"/>
    <s v="B0901"/>
    <m/>
    <m/>
    <m/>
    <n v="13.083007376942414"/>
    <n v="2"/>
    <m/>
    <d v="2016-02-26T00:00:00"/>
    <n v="13611.05"/>
    <m/>
    <n v="2436"/>
    <n v="0"/>
    <n v="0.91947522445769714"/>
    <n v="2239.8416467789502"/>
    <x v="0"/>
    <x v="0"/>
    <x v="0"/>
  </r>
  <r>
    <s v="Conservation Officer, Entegrus Powerlines"/>
    <s v="Full Cost Recovery"/>
    <n v="150944"/>
    <s v="Retrofit"/>
    <x v="0"/>
    <m/>
    <m/>
    <s v="LED fixture &gt;30W to &lt;= 60W"/>
    <s v="Prescriptive"/>
    <s v="B0901"/>
    <m/>
    <m/>
    <m/>
    <n v="13.083007376942414"/>
    <n v="28"/>
    <m/>
    <d v="2016-02-26T00:00:00"/>
    <n v="13611.05"/>
    <m/>
    <n v="16352"/>
    <n v="0"/>
    <n v="0.91947522445769714"/>
    <n v="15035.258870332264"/>
    <x v="0"/>
    <x v="0"/>
    <x v="0"/>
  </r>
  <r>
    <s v="Conservation Officer, Entegrus Powerlines"/>
    <s v="Full Cost Recovery"/>
    <n v="156149"/>
    <s v="Retrofit"/>
    <x v="0"/>
    <s v="Entegrus Powerlines Inc."/>
    <m/>
    <s v="Compressor retrofit and remove water cooling"/>
    <s v="Custom"/>
    <s v="B0903"/>
    <m/>
    <m/>
    <m/>
    <n v="13.05797247010084"/>
    <n v="1"/>
    <m/>
    <d v="2018-03-09T00:00:00"/>
    <n v="242355"/>
    <m/>
    <n v="311329"/>
    <n v="46.25"/>
    <n v="0.6492862438707443"/>
    <n v="202141.63701803496"/>
    <x v="1"/>
    <x v="0"/>
    <x v="0"/>
  </r>
  <r>
    <s v="Conservation Officer, Entegrus Powerlines"/>
    <s v="Full Cost Recovery"/>
    <n v="157067"/>
    <s v="Retrofit"/>
    <x v="1"/>
    <m/>
    <m/>
    <s v="LED fixture &gt;60 to  &lt;= 120W"/>
    <s v="Prescriptive"/>
    <s v="B0901"/>
    <m/>
    <m/>
    <m/>
    <n v="13.083007376942414"/>
    <n v="13"/>
    <m/>
    <d v="2016-03-30T00:00:00"/>
    <n v="28600"/>
    <m/>
    <n v="10920"/>
    <n v="0"/>
    <n v="0.91947522445769714"/>
    <n v="10040.669451078053"/>
    <x v="0"/>
    <x v="0"/>
    <x v="0"/>
  </r>
  <r>
    <s v="Conservation Officer, Entegrus Powerlines"/>
    <s v="Full Cost Recovery"/>
    <n v="157067"/>
    <s v="Retrofit"/>
    <x v="1"/>
    <m/>
    <m/>
    <s v="LED fixture &gt;120 to  &lt;= 200W"/>
    <s v="Prescriptive"/>
    <s v="B0901"/>
    <m/>
    <m/>
    <m/>
    <n v="13.083007376942414"/>
    <n v="13"/>
    <m/>
    <d v="2016-03-30T00:00:00"/>
    <n v="28600"/>
    <m/>
    <n v="15834"/>
    <n v="0"/>
    <n v="0.91947522445769714"/>
    <n v="14558.970704063177"/>
    <x v="0"/>
    <x v="0"/>
    <x v="0"/>
  </r>
  <r>
    <s v="Conservation Officer, Entegrus Powerlines"/>
    <s v="Full Cost Recovery"/>
    <n v="158236"/>
    <s v="Retrofit"/>
    <x v="0"/>
    <s v="St. Thomas Energy Inc."/>
    <m/>
    <s v="LED fixture &gt;60 to &lt;= 120W EXPIRED JUNE 19 2016"/>
    <s v="Prescriptive"/>
    <s v="B0901"/>
    <m/>
    <m/>
    <m/>
    <n v="13.083007376942414"/>
    <n v="4"/>
    <m/>
    <d v="2016-05-23T00:00:00"/>
    <n v="6856.8"/>
    <m/>
    <n v="3360"/>
    <n v="0"/>
    <n v="0.91947522445769714"/>
    <n v="3089.4367541778624"/>
    <x v="1"/>
    <x v="1"/>
    <x v="0"/>
  </r>
  <r>
    <s v="Conservation Officer, Entegrus Powerlines"/>
    <s v="Full Cost Recovery"/>
    <n v="158236"/>
    <s v="Retrofit"/>
    <x v="0"/>
    <s v="St. Thomas Energy Inc."/>
    <m/>
    <s v="LED fixture &gt;30W to &lt;= 60W EXPIRED JUNE 19 2016"/>
    <s v="Prescriptive"/>
    <s v="B0901"/>
    <m/>
    <m/>
    <m/>
    <n v="13.083007376942414"/>
    <n v="10"/>
    <m/>
    <d v="2016-05-23T00:00:00"/>
    <n v="6856.8"/>
    <m/>
    <n v="5840"/>
    <n v="0"/>
    <n v="0.91947522445769725"/>
    <n v="5369.7353108329517"/>
    <x v="1"/>
    <x v="1"/>
    <x v="0"/>
  </r>
  <r>
    <s v="Conservation Officer, Entegrus Powerlines"/>
    <s v="Full Cost Recovery"/>
    <n v="158236"/>
    <s v="Retrofit"/>
    <x v="0"/>
    <s v="St. Thomas Energy Inc."/>
    <m/>
    <s v="ENERGY STAR® LED Recessed Downlight with Light Output &gt;800 lumens EXPIRED JUNE 19 2016"/>
    <s v="Prescriptive"/>
    <s v="B0901"/>
    <m/>
    <m/>
    <m/>
    <n v="13.083007376942414"/>
    <n v="2"/>
    <m/>
    <d v="2016-05-23T00:00:00"/>
    <n v="3887.03"/>
    <m/>
    <n v="373.536"/>
    <n v="0.14399999999999999"/>
    <n v="0.91947522445769714"/>
    <n v="343.45709744303036"/>
    <x v="1"/>
    <x v="1"/>
    <x v="0"/>
  </r>
  <r>
    <s v="Conservation Officer, Entegrus Powerlines"/>
    <s v="Full Cost Recovery"/>
    <n v="158236"/>
    <s v="Retrofit"/>
    <x v="0"/>
    <s v="St. Thomas Energy Inc."/>
    <m/>
    <s v="New Exit Signs - 5 Watt or less"/>
    <s v="Prescriptive"/>
    <s v="B0901"/>
    <m/>
    <m/>
    <m/>
    <n v="13.083007376942414"/>
    <n v="28"/>
    <m/>
    <d v="2016-05-23T00:00:00"/>
    <n v="3887.03"/>
    <m/>
    <n v="6377.28"/>
    <n v="0.72799999999999998"/>
    <n v="0.91947522445769714"/>
    <n v="5863.7509594295825"/>
    <x v="1"/>
    <x v="1"/>
    <x v="0"/>
  </r>
  <r>
    <s v="Conservation Officer, Entegrus Powerlines"/>
    <s v="Full Cost Recovery"/>
    <n v="158817"/>
    <s v="Retrofit"/>
    <x v="0"/>
    <m/>
    <m/>
    <s v="Unitary AC:  Split System &amp; Single Package &gt;=11.5 to &lt; 20.0 Tons; Heating Type:  All Other; Min. Efficiency Rating:  12 EER;"/>
    <s v="Prescriptive"/>
    <s v="B0901"/>
    <m/>
    <m/>
    <m/>
    <n v="13.083007376942414"/>
    <n v="1"/>
    <m/>
    <d v="2016-05-26T00:00:00"/>
    <n v="16000"/>
    <m/>
    <n v="1388.75"/>
    <n v="1.3875"/>
    <n v="0.91947522445769714"/>
    <n v="1276.921217965627"/>
    <x v="0"/>
    <x v="0"/>
    <x v="0"/>
  </r>
  <r>
    <s v="Conservation Officer, Entegrus Powerlines"/>
    <s v="Full Cost Recovery"/>
    <n v="161198"/>
    <s v="Retrofit"/>
    <x v="0"/>
    <m/>
    <m/>
    <s v="LED fixture &gt;120 to  &lt;= 200W"/>
    <s v="Prescriptive"/>
    <s v="B0901"/>
    <m/>
    <m/>
    <m/>
    <n v="13.083007376942414"/>
    <n v="1"/>
    <m/>
    <d v="2016-08-10T00:00:00"/>
    <n v="33378.660000000003"/>
    <m/>
    <n v="1218"/>
    <n v="0"/>
    <n v="0.91947522445769714"/>
    <n v="1119.9208233894751"/>
    <x v="0"/>
    <x v="0"/>
    <x v="0"/>
  </r>
  <r>
    <s v="Conservation Officer, Entegrus Powerlines"/>
    <s v="Full Cost Recovery"/>
    <n v="161198"/>
    <s v="Retrofit"/>
    <x v="0"/>
    <m/>
    <m/>
    <s v="LED fixture &gt;60 to  &lt;= 120W"/>
    <s v="Prescriptive"/>
    <s v="B0901"/>
    <m/>
    <m/>
    <m/>
    <n v="13.083007376942414"/>
    <n v="12"/>
    <m/>
    <d v="2016-08-10T00:00:00"/>
    <n v="33378.660000000003"/>
    <m/>
    <n v="10080"/>
    <n v="0"/>
    <n v="0.91947522445769714"/>
    <n v="9268.3102625335869"/>
    <x v="0"/>
    <x v="0"/>
    <x v="0"/>
  </r>
  <r>
    <s v="Conservation Officer, Entegrus Powerlines"/>
    <s v="Full Cost Recovery"/>
    <n v="161198"/>
    <s v="Retrofit"/>
    <x v="0"/>
    <m/>
    <m/>
    <s v="LED fixture &lt;=530W"/>
    <s v="Prescriptive"/>
    <s v="B0901"/>
    <m/>
    <m/>
    <m/>
    <n v="13.083007376942414"/>
    <n v="13"/>
    <m/>
    <d v="2016-08-10T00:00:00"/>
    <n v="33378.660000000003"/>
    <m/>
    <n v="39858"/>
    <n v="0"/>
    <n v="0.91947522445769714"/>
    <n v="36648.443496434891"/>
    <x v="0"/>
    <x v="0"/>
    <x v="0"/>
  </r>
  <r>
    <s v="Alectra Utilities Corporation"/>
    <s v="Full Cost Recovery"/>
    <n v="162191"/>
    <s v="Retrofit"/>
    <x v="1"/>
    <m/>
    <m/>
    <s v="LED fixture &gt;30W to &lt;= 60W EXPIRED JUNE 19 2016"/>
    <s v="Prescriptive"/>
    <s v="B0901"/>
    <m/>
    <m/>
    <m/>
    <n v="13.083007376942414"/>
    <n v="12"/>
    <m/>
    <d v="2017-12-31T00:00:00"/>
    <n v="28528.98"/>
    <m/>
    <n v="7008"/>
    <n v="0"/>
    <n v="0.91947522445769714"/>
    <n v="6443.6823729995413"/>
    <x v="2"/>
    <x v="0"/>
    <x v="0"/>
  </r>
  <r>
    <s v="Alectra Utilities Corporation"/>
    <s v="Full Cost Recovery"/>
    <n v="162191"/>
    <s v="Retrofit"/>
    <x v="1"/>
    <m/>
    <m/>
    <s v="LED fixture &gt;120 to &lt;= 200W EXPIRED JUNE 19 2016"/>
    <s v="Prescriptive"/>
    <s v="B0901"/>
    <m/>
    <m/>
    <m/>
    <n v="13.083007376942414"/>
    <n v="16"/>
    <m/>
    <d v="2017-12-31T00:00:00"/>
    <n v="28528.98"/>
    <m/>
    <n v="19488"/>
    <n v="0"/>
    <n v="0.91947522445769714"/>
    <n v="17918.733174231602"/>
    <x v="2"/>
    <x v="0"/>
    <x v="0"/>
  </r>
  <r>
    <s v="Alectra Utilities Corporation"/>
    <s v="Full Cost Recovery"/>
    <n v="162191"/>
    <s v="Retrofit"/>
    <x v="1"/>
    <m/>
    <m/>
    <s v="LED fixture &lt;=530W EXPIRED JUNE 19 2016"/>
    <s v="Prescriptive"/>
    <s v="B0901"/>
    <m/>
    <m/>
    <m/>
    <n v="13.083007376942414"/>
    <n v="14"/>
    <m/>
    <d v="2017-12-31T00:00:00"/>
    <n v="28528.98"/>
    <m/>
    <n v="42924"/>
    <n v="0"/>
    <n v="0.91947522445769714"/>
    <n v="39467.554534622192"/>
    <x v="2"/>
    <x v="0"/>
    <x v="0"/>
  </r>
  <r>
    <s v="Alectra Utilities Corporation"/>
    <s v="Full Cost Recovery"/>
    <n v="162191"/>
    <s v="Retrofit"/>
    <x v="0"/>
    <m/>
    <m/>
    <s v="LED fixture &gt;30W to &lt;= 60W EXPIRED JUNE 19 2016"/>
    <s v="Prescriptive"/>
    <s v="B0901"/>
    <m/>
    <m/>
    <m/>
    <n v="13.083007376942414"/>
    <n v="7"/>
    <m/>
    <d v="2017-12-31T00:00:00"/>
    <n v="12565.94"/>
    <m/>
    <n v="4088"/>
    <n v="0"/>
    <n v="0.91947522445769714"/>
    <n v="3758.8147175830659"/>
    <x v="2"/>
    <x v="0"/>
    <x v="0"/>
  </r>
  <r>
    <s v="Alectra Utilities Corporation"/>
    <s v="Full Cost Recovery"/>
    <n v="162191"/>
    <s v="Retrofit"/>
    <x v="0"/>
    <m/>
    <m/>
    <s v="LED fixture &gt;120 to &lt;= 200W EXPIRED JUNE 19 2016"/>
    <s v="Prescriptive"/>
    <s v="B0901"/>
    <m/>
    <m/>
    <m/>
    <n v="13.083007376942414"/>
    <n v="4"/>
    <m/>
    <d v="2017-12-31T00:00:00"/>
    <n v="12565.94"/>
    <m/>
    <n v="4872"/>
    <n v="0"/>
    <n v="0.91947522445769714"/>
    <n v="4479.6832935579005"/>
    <x v="2"/>
    <x v="0"/>
    <x v="0"/>
  </r>
  <r>
    <s v="Alectra Utilities Corporation"/>
    <s v="Full Cost Recovery"/>
    <n v="162191"/>
    <s v="Retrofit"/>
    <x v="0"/>
    <m/>
    <m/>
    <s v="LED fixture &lt;=530W EXPIRED JUNE 19 2016"/>
    <s v="Prescriptive"/>
    <s v="B0901"/>
    <m/>
    <m/>
    <m/>
    <n v="13.083007376942414"/>
    <n v="6"/>
    <m/>
    <d v="2017-12-31T00:00:00"/>
    <n v="12565.94"/>
    <m/>
    <n v="18396"/>
    <n v="0"/>
    <n v="0.91947522445769703"/>
    <n v="16914.666229123795"/>
    <x v="2"/>
    <x v="0"/>
    <x v="0"/>
  </r>
  <r>
    <s v="Alectra Utilities Corporation"/>
    <s v="Full Cost Recovery"/>
    <n v="162191"/>
    <s v="Retrofit"/>
    <x v="0"/>
    <m/>
    <m/>
    <s v="LED fixture &gt;30W to &lt;= 60W EXPIRED JUNE 19 2016"/>
    <s v="Prescriptive"/>
    <s v="B0901"/>
    <m/>
    <m/>
    <m/>
    <n v="13.083007376942414"/>
    <n v="11"/>
    <m/>
    <d v="2017-12-31T00:00:00"/>
    <n v="16731.759999999998"/>
    <m/>
    <n v="6424"/>
    <n v="0"/>
    <n v="0.91947522445769714"/>
    <n v="5906.7088419162465"/>
    <x v="2"/>
    <x v="0"/>
    <x v="0"/>
  </r>
  <r>
    <s v="Alectra Utilities Corporation"/>
    <s v="Full Cost Recovery"/>
    <n v="162191"/>
    <s v="Retrofit"/>
    <x v="0"/>
    <m/>
    <m/>
    <s v="LED fixture &gt;120 to &lt;= 200W EXPIRED JUNE 19 2016"/>
    <s v="Prescriptive"/>
    <s v="B0901"/>
    <m/>
    <m/>
    <m/>
    <n v="13.083007376942414"/>
    <n v="21"/>
    <m/>
    <d v="2017-12-31T00:00:00"/>
    <n v="16731.759999999998"/>
    <m/>
    <n v="25578"/>
    <n v="0"/>
    <n v="0.91947522445769714"/>
    <n v="23518.337291178977"/>
    <x v="2"/>
    <x v="0"/>
    <x v="0"/>
  </r>
  <r>
    <s v="Alectra Utilities Corporation"/>
    <s v="Full Cost Recovery"/>
    <n v="162191"/>
    <s v="Retrofit"/>
    <x v="0"/>
    <m/>
    <m/>
    <s v="LED fixture &gt;120 to &lt;= 200W EXPIRED JUNE 19 2016"/>
    <s v="Prescriptive"/>
    <s v="B0901"/>
    <m/>
    <m/>
    <m/>
    <n v="13.083007376942414"/>
    <n v="1"/>
    <m/>
    <d v="2017-12-31T00:00:00"/>
    <n v="4073.23"/>
    <m/>
    <n v="1218"/>
    <n v="0"/>
    <n v="0.91947522445769714"/>
    <n v="1119.9208233894751"/>
    <x v="2"/>
    <x v="0"/>
    <x v="0"/>
  </r>
  <r>
    <s v="Alectra Utilities Corporation"/>
    <s v="Full Cost Recovery"/>
    <n v="162191"/>
    <s v="Retrofit"/>
    <x v="0"/>
    <m/>
    <m/>
    <s v="LED fixture &gt;200 to &lt;= 300W EXPIRED JUNE 19 2016"/>
    <s v="Prescriptive"/>
    <s v="B0901"/>
    <m/>
    <m/>
    <m/>
    <n v="13.083007376942414"/>
    <n v="4"/>
    <m/>
    <d v="2017-12-31T00:00:00"/>
    <n v="4073.23"/>
    <m/>
    <n v="3192"/>
    <n v="0"/>
    <n v="0.91947522445769725"/>
    <n v="2934.9649164689695"/>
    <x v="2"/>
    <x v="0"/>
    <x v="0"/>
  </r>
  <r>
    <s v="Alectra Utilities Corporation"/>
    <s v="Full Cost Recovery"/>
    <n v="162191"/>
    <s v="Retrofit"/>
    <x v="0"/>
    <m/>
    <m/>
    <s v="LED fixture &gt;30W to &lt;= 60W EXPIRED JUNE 19 2016"/>
    <s v="Prescriptive"/>
    <s v="B0901"/>
    <m/>
    <m/>
    <m/>
    <n v="13.083007376942414"/>
    <n v="7"/>
    <m/>
    <d v="2017-12-31T00:00:00"/>
    <n v="14432.04"/>
    <m/>
    <n v="4088"/>
    <n v="0"/>
    <n v="0.91947522445769714"/>
    <n v="3758.8147175830659"/>
    <x v="2"/>
    <x v="0"/>
    <x v="0"/>
  </r>
  <r>
    <s v="Alectra Utilities Corporation"/>
    <s v="Full Cost Recovery"/>
    <n v="162191"/>
    <s v="Retrofit"/>
    <x v="0"/>
    <m/>
    <m/>
    <s v="LED fixture &gt;120 to &lt;= 200W EXPIRED JUNE 19 2016"/>
    <s v="Prescriptive"/>
    <s v="B0901"/>
    <m/>
    <m/>
    <m/>
    <n v="13.083007376942414"/>
    <n v="8"/>
    <m/>
    <d v="2017-12-31T00:00:00"/>
    <n v="14432.04"/>
    <m/>
    <n v="9744"/>
    <n v="0"/>
    <n v="0.91947522445769714"/>
    <n v="8959.3665871158009"/>
    <x v="2"/>
    <x v="0"/>
    <x v="0"/>
  </r>
  <r>
    <s v="Alectra Utilities Corporation"/>
    <s v="Full Cost Recovery"/>
    <n v="162191"/>
    <s v="Retrofit"/>
    <x v="0"/>
    <m/>
    <m/>
    <s v="LED fixture &lt;=530W EXPIRED JUNE 19 2016"/>
    <s v="Prescriptive"/>
    <s v="B0901"/>
    <m/>
    <m/>
    <m/>
    <n v="13.083007376942414"/>
    <n v="8"/>
    <m/>
    <d v="2017-12-31T00:00:00"/>
    <n v="14432.04"/>
    <m/>
    <n v="24528"/>
    <n v="0"/>
    <n v="0.91947522445769714"/>
    <n v="22552.888305498396"/>
    <x v="2"/>
    <x v="0"/>
    <x v="0"/>
  </r>
  <r>
    <s v="Conservation Officer, Hydro One Networks"/>
    <s v="Full Cost Recovery"/>
    <n v="162267"/>
    <s v="Retrofit"/>
    <x v="0"/>
    <s v="Entegrus Powerlines Inc."/>
    <m/>
    <s v="LED fixture &gt;60 to  &lt;= 120W"/>
    <s v="Prescriptive"/>
    <s v="B0901"/>
    <m/>
    <m/>
    <m/>
    <n v="13.083007376942414"/>
    <n v="54"/>
    <m/>
    <d v="2018-01-17T00:00:00"/>
    <n v="83156.7"/>
    <m/>
    <n v="45360"/>
    <n v="0"/>
    <n v="0.91947522445769714"/>
    <n v="41707.396181401142"/>
    <x v="1"/>
    <x v="1"/>
    <x v="0"/>
  </r>
  <r>
    <s v="Conservation Officer, Hydro One Networks"/>
    <s v="Full Cost Recovery"/>
    <n v="162267"/>
    <s v="Retrofit"/>
    <x v="0"/>
    <s v="Entegrus Powerlines Inc."/>
    <m/>
    <s v="LED fixture &gt;30W to &lt;= 60W"/>
    <s v="Prescriptive"/>
    <s v="B0901"/>
    <m/>
    <m/>
    <m/>
    <n v="13.083007376942414"/>
    <n v="120"/>
    <m/>
    <d v="2018-01-17T00:00:00"/>
    <n v="83156.7"/>
    <m/>
    <n v="70080"/>
    <n v="0"/>
    <n v="0.91947522445769714"/>
    <n v="64436.823729995413"/>
    <x v="1"/>
    <x v="1"/>
    <x v="0"/>
  </r>
  <r>
    <s v="Conservation Officer, St Thomas"/>
    <s v="Full Cost Recovery"/>
    <s v="162283-1"/>
    <s v="Retrofit"/>
    <x v="1"/>
    <s v="St. Thomas Energy Inc."/>
    <m/>
    <s v="Sign Lighting"/>
    <s v="Custom"/>
    <s v="B0903"/>
    <m/>
    <m/>
    <m/>
    <n v="13.05797247010084"/>
    <n v="1"/>
    <m/>
    <d v="2018-02-14T00:00:00"/>
    <n v="1279"/>
    <m/>
    <n v="2282"/>
    <n v="0.1"/>
    <n v="0.6492862438707443"/>
    <n v="1481.6712085130384"/>
    <x v="1"/>
    <x v="0"/>
    <x v="0"/>
  </r>
  <r>
    <s v="Conservation Officer, St Thomas"/>
    <s v="Full Cost Recovery"/>
    <s v="162283-2"/>
    <s v="Retrofit"/>
    <x v="1"/>
    <s v="St. Thomas Energy Inc."/>
    <m/>
    <s v="LED EXTERIOR AREA LIGHTS: LED fixture (&gt;30W to &lt;=60W)"/>
    <s v="Prescriptive"/>
    <s v="B0901"/>
    <m/>
    <m/>
    <m/>
    <n v="13.083007376942414"/>
    <n v="1"/>
    <m/>
    <d v="2018-02-14T00:00:00"/>
    <n v="7255.6"/>
    <m/>
    <n v="583.79999999999995"/>
    <n v="0"/>
    <n v="0.91947522445769703"/>
    <n v="536.7896360384035"/>
    <x v="1"/>
    <x v="0"/>
    <x v="0"/>
  </r>
  <r>
    <s v="Conservation Officer, St Thomas"/>
    <s v="Full Cost Recovery"/>
    <s v="162283-2"/>
    <s v="Retrofit"/>
    <x v="1"/>
    <s v="St. Thomas Energy Inc."/>
    <m/>
    <s v="LED EXTERIOR AREA LIGHTS: LED fixture  (&gt;60W to &lt;=120W)"/>
    <s v="Prescriptive"/>
    <s v="B0901"/>
    <m/>
    <m/>
    <m/>
    <n v="13.083007376942414"/>
    <n v="1"/>
    <m/>
    <d v="2018-02-14T00:00:00"/>
    <n v="7255.6"/>
    <m/>
    <n v="840"/>
    <n v="0"/>
    <n v="0.91947522445769714"/>
    <n v="772.35918854446561"/>
    <x v="1"/>
    <x v="0"/>
    <x v="0"/>
  </r>
  <r>
    <s v="Conservation Officer, St Thomas"/>
    <s v="Full Cost Recovery"/>
    <s v="162283-2"/>
    <s v="Retrofit"/>
    <x v="1"/>
    <s v="St. Thomas Energy Inc."/>
    <m/>
    <s v="LED EXTERIOR AREA LIGHTS: LED fixture (&lt;=530W)"/>
    <s v="Prescriptive"/>
    <s v="B0901"/>
    <m/>
    <m/>
    <m/>
    <n v="13.083007376942414"/>
    <n v="1"/>
    <m/>
    <d v="2018-02-14T00:00:00"/>
    <n v="7255.6"/>
    <m/>
    <n v="3066"/>
    <n v="0"/>
    <n v="0.91947522445769714"/>
    <n v="2819.1110381872995"/>
    <x v="1"/>
    <x v="0"/>
    <x v="0"/>
  </r>
  <r>
    <s v="Conservation Officer, St Thomas"/>
    <s v="Full Cost Recovery"/>
    <s v="162283-2"/>
    <s v="Retrofit"/>
    <x v="1"/>
    <s v="St. Thomas Energy Inc."/>
    <m/>
    <s v="LED EXTERIOR AREA LIGHTS: LED fixture (&gt;120W to &lt;=200W)"/>
    <s v="Prescriptive"/>
    <s v="B0901"/>
    <m/>
    <m/>
    <m/>
    <n v="13.083007376942414"/>
    <n v="10"/>
    <m/>
    <d v="2018-02-14T00:00:00"/>
    <n v="7255.6"/>
    <m/>
    <n v="12180"/>
    <n v="0"/>
    <n v="0.91947522445769714"/>
    <n v="11199.208233894751"/>
    <x v="1"/>
    <x v="0"/>
    <x v="0"/>
  </r>
  <r>
    <s v="Conservation Officer, Entegrus Powerlines"/>
    <s v="Full Cost Recovery"/>
    <n v="162302"/>
    <s v="Retrofit"/>
    <x v="0"/>
    <m/>
    <m/>
    <s v="LED fixture &gt;30W to &lt;= 60W"/>
    <s v="Prescriptive"/>
    <s v="B0901"/>
    <m/>
    <m/>
    <m/>
    <n v="13.083007376942414"/>
    <n v="4"/>
    <m/>
    <d v="2017-03-31T00:00:00"/>
    <n v="1455"/>
    <m/>
    <n v="2336"/>
    <n v="0"/>
    <n v="0.91947522445769714"/>
    <n v="2147.8941243331806"/>
    <x v="2"/>
    <x v="0"/>
    <x v="0"/>
  </r>
  <r>
    <s v="Conservation Officer, Entegrus Powerlines"/>
    <s v="Full Cost Recovery"/>
    <n v="162302"/>
    <s v="Retrofit"/>
    <x v="0"/>
    <m/>
    <m/>
    <s v="LED fixture &gt;30W to &lt;= 60W"/>
    <s v="Prescriptive"/>
    <s v="B0901"/>
    <m/>
    <m/>
    <m/>
    <n v="13.083007376942414"/>
    <n v="5"/>
    <m/>
    <d v="2017-03-31T00:00:00"/>
    <n v="2949.7"/>
    <m/>
    <n v="2920"/>
    <n v="0"/>
    <n v="0.91947522445769725"/>
    <n v="2684.8676554164758"/>
    <x v="2"/>
    <x v="0"/>
    <x v="0"/>
  </r>
  <r>
    <s v="Conservation Officer, St Thomas"/>
    <s v="Full Cost Recovery"/>
    <n v="162329"/>
    <s v="Retrofit"/>
    <x v="1"/>
    <s v="St. Thomas Energy Inc."/>
    <m/>
    <s v="Commercial Lighting: LED"/>
    <s v="Engineered"/>
    <s v="B0902"/>
    <m/>
    <m/>
    <m/>
    <n v="12.832011267371689"/>
    <n v="1"/>
    <m/>
    <d v="2018-02-19T00:00:00"/>
    <n v="74624"/>
    <m/>
    <n v="89995"/>
    <n v="27.1"/>
    <n v="0.52647192680635035"/>
    <n v="47379.841052937503"/>
    <x v="1"/>
    <x v="0"/>
    <x v="0"/>
  </r>
  <r>
    <s v="Conservation Officer, Entegrus Powerlines"/>
    <s v="Full Cost Recovery"/>
    <n v="168011"/>
    <s v="Retrofit"/>
    <x v="0"/>
    <m/>
    <m/>
    <s v="LED Tube Re-Lamp: &lt;=22W &amp; &gt;= 2200 Lumens EXPIRED SEPTEMBER 10 2018"/>
    <s v="Prescriptive"/>
    <s v="B0901"/>
    <m/>
    <m/>
    <m/>
    <n v="13.083007376942414"/>
    <n v="128"/>
    <m/>
    <d v="2017-02-09T00:00:00"/>
    <n v="1954.56"/>
    <m/>
    <n v="5880.32"/>
    <n v="1.28"/>
    <n v="0.91947522445769725"/>
    <n v="5406.8085518830858"/>
    <x v="2"/>
    <x v="0"/>
    <x v="0"/>
  </r>
  <r>
    <s v="Conservation Officer, Entegrus Powerlines"/>
    <s v="Full Cost Recovery"/>
    <n v="169032"/>
    <s v="Retrofit"/>
    <x v="0"/>
    <m/>
    <m/>
    <s v="LED EXTERIOR AREA LIGHTS: LED fixture  (&gt;60W to &lt;=120W)"/>
    <s v="Prescriptive"/>
    <s v="B0901"/>
    <m/>
    <m/>
    <m/>
    <n v="13.083007376942414"/>
    <n v="3"/>
    <m/>
    <d v="2017-07-17T00:00:00"/>
    <n v="808.5"/>
    <m/>
    <n v="2520"/>
    <n v="0"/>
    <n v="0.91947522445769714"/>
    <n v="2317.0775656333967"/>
    <x v="2"/>
    <x v="1"/>
    <x v="0"/>
  </r>
  <r>
    <s v="Conservation Officer, Entegrus Powerlines"/>
    <s v="Full Cost Recovery"/>
    <n v="169032"/>
    <s v="Retrofit"/>
    <x v="0"/>
    <m/>
    <m/>
    <s v="Lighting"/>
    <s v="Custom"/>
    <s v="B0903"/>
    <m/>
    <m/>
    <m/>
    <n v="13.05797247010084"/>
    <n v="1"/>
    <m/>
    <d v="2017-07-17T00:00:00"/>
    <n v="17144.48"/>
    <m/>
    <n v="14048.32"/>
    <n v="4.093"/>
    <n v="0.64928624387074418"/>
    <n v="9121.3809254942535"/>
    <x v="2"/>
    <x v="1"/>
    <x v="0"/>
  </r>
  <r>
    <s v="Conservation Officer, Entegrus Powerlines"/>
    <s v="Full Cost Recovery"/>
    <n v="169086"/>
    <s v="Retrofit"/>
    <x v="0"/>
    <m/>
    <m/>
    <s v="retrofit "/>
    <s v="Custom"/>
    <s v="B0903"/>
    <m/>
    <m/>
    <m/>
    <n v="13.05797247010084"/>
    <n v="1"/>
    <m/>
    <d v="2017-07-12T00:00:00"/>
    <n v="50845.19"/>
    <m/>
    <n v="133261"/>
    <n v="43.15"/>
    <n v="0.6492862438707443"/>
    <n v="86524.534144459249"/>
    <x v="2"/>
    <x v="1"/>
    <x v="0"/>
  </r>
  <r>
    <s v="Conservation Officer, Hydro One Networks"/>
    <s v="Full Cost Recovery"/>
    <n v="169114"/>
    <s v="Retrofit"/>
    <x v="0"/>
    <s v="Entegrus Powerlines Inc."/>
    <m/>
    <s v="LED Lighting Retrofit"/>
    <s v="Custom"/>
    <s v="B0903"/>
    <m/>
    <m/>
    <m/>
    <n v="13.05797247010084"/>
    <n v="1"/>
    <m/>
    <d v="2018-01-24T00:00:00"/>
    <n v="4476.46"/>
    <m/>
    <n v="13303"/>
    <n v="4.0999999999999996"/>
    <n v="0.6492862438707443"/>
    <n v="8637.454902212512"/>
    <x v="1"/>
    <x v="1"/>
    <x v="0"/>
  </r>
  <r>
    <s v="Conservation Officer, Entegrus Powerlines"/>
    <s v="Full Cost Recovery"/>
    <n v="169658"/>
    <s v="Retrofit"/>
    <x v="0"/>
    <m/>
    <m/>
    <s v="INTEGRAL LED TROFFERS: 2' x 4' LED troffer (&gt;= 3000 Lumens) EXPIRED SEPTEMBER 10 2018"/>
    <s v="Prescriptive"/>
    <s v="B0901"/>
    <m/>
    <m/>
    <m/>
    <n v="13.083007376942414"/>
    <n v="10"/>
    <m/>
    <d v="2016-12-21T00:00:00"/>
    <n v="6668.04"/>
    <m/>
    <n v="1433.328"/>
    <n v="0.312"/>
    <n v="0.91947522445769725"/>
    <n v="1317.9095845215022"/>
    <x v="0"/>
    <x v="1"/>
    <x v="0"/>
  </r>
  <r>
    <s v="Conservation Officer, Entegrus Powerlines"/>
    <s v="Full Cost Recovery"/>
    <n v="169658"/>
    <s v="Retrofit"/>
    <x v="0"/>
    <m/>
    <m/>
    <s v="INTEGRAL LED TROFFERS: 2' x 2' LED troffer (&gt;= 2000 Lumens) EXPIRED SEPTEMBER 10 2018"/>
    <s v="Prescriptive"/>
    <s v="B0901"/>
    <m/>
    <m/>
    <m/>
    <n v="13.083007376942414"/>
    <n v="45"/>
    <m/>
    <d v="2016-12-21T00:00:00"/>
    <n v="6668.04"/>
    <m/>
    <n v="5374.98"/>
    <n v="1.17"/>
    <n v="0.91947522445769714"/>
    <n v="4942.1609419556326"/>
    <x v="0"/>
    <x v="1"/>
    <x v="0"/>
  </r>
  <r>
    <s v="Conservation Officer, Hydro One Networks"/>
    <s v="Full Cost Recovery"/>
    <n v="170502"/>
    <s v="Retrofit"/>
    <x v="1"/>
    <m/>
    <m/>
    <s v="LED Lighting Retrofit"/>
    <s v="Custom"/>
    <s v="B0903"/>
    <m/>
    <m/>
    <m/>
    <n v="13.05797247010084"/>
    <n v="1"/>
    <m/>
    <d v="2017-02-09T00:00:00"/>
    <n v="1892.55"/>
    <m/>
    <n v="5809"/>
    <n v="1.6"/>
    <n v="0.6492862438707443"/>
    <n v="3771.7037906451537"/>
    <x v="2"/>
    <x v="1"/>
    <x v="0"/>
  </r>
  <r>
    <s v="Conservation Officer, Entegrus Powerlines"/>
    <s v="Full Cost Recovery"/>
    <n v="170735"/>
    <s v="Retrofit"/>
    <x v="0"/>
    <m/>
    <m/>
    <s v="LED EXTERIOR AREA LIGHTS: LED fixture (&gt;30W to &lt;=60W)"/>
    <s v="Prescriptive"/>
    <s v="B0901"/>
    <m/>
    <m/>
    <m/>
    <n v="13.083007376942414"/>
    <n v="10"/>
    <m/>
    <d v="2017-09-08T00:00:00"/>
    <n v="2950"/>
    <m/>
    <n v="5838"/>
    <n v="0"/>
    <n v="0.91947522445769714"/>
    <n v="5367.8963603840357"/>
    <x v="2"/>
    <x v="1"/>
    <x v="0"/>
  </r>
  <r>
    <s v="Conservation Officer, Entegrus Powerlines"/>
    <s v="Full Cost Recovery"/>
    <n v="170735"/>
    <s v="Retrofit"/>
    <x v="0"/>
    <m/>
    <m/>
    <s v="LED EXTERIOR AREA LIGHTS: LED fixture (&gt;30W to &lt;=60W)"/>
    <s v="Prescriptive"/>
    <s v="B0901"/>
    <m/>
    <m/>
    <m/>
    <n v="13.083007376942414"/>
    <n v="20"/>
    <m/>
    <d v="2017-09-08T00:00:00"/>
    <n v="5770"/>
    <m/>
    <n v="11676"/>
    <n v="0"/>
    <n v="0.91947522445769714"/>
    <n v="10735.792720768071"/>
    <x v="2"/>
    <x v="1"/>
    <x v="0"/>
  </r>
  <r>
    <s v="Conservation Officer, Entegrus Powerlines"/>
    <s v="Full Cost Recovery"/>
    <n v="170735"/>
    <s v="Retrofit"/>
    <x v="0"/>
    <m/>
    <m/>
    <s v="LED EXTERIOR AREA LIGHTS: LED fixture (&gt;30W to &lt;=60W)"/>
    <s v="Prescriptive"/>
    <s v="B0901"/>
    <m/>
    <m/>
    <m/>
    <n v="13.083007376942414"/>
    <n v="6"/>
    <m/>
    <d v="2017-09-08T00:00:00"/>
    <n v="2850"/>
    <m/>
    <n v="3502.8"/>
    <n v="0"/>
    <n v="0.91947522445769714"/>
    <n v="3220.7378162304217"/>
    <x v="2"/>
    <x v="1"/>
    <x v="0"/>
  </r>
  <r>
    <s v="Conservation Officer, Entegrus Powerlines"/>
    <s v="Full Cost Recovery"/>
    <n v="171544"/>
    <s v="Retrofit"/>
    <x v="0"/>
    <m/>
    <m/>
    <s v="Installation of occupancy sensors"/>
    <s v="Custom"/>
    <s v="B0903"/>
    <m/>
    <m/>
    <m/>
    <n v="13.05797247010084"/>
    <n v="1"/>
    <m/>
    <d v="2017-02-10T00:00:00"/>
    <n v="26448.400000000001"/>
    <m/>
    <n v="25499.78"/>
    <n v="9.3000000000000007"/>
    <n v="0.6492862438707443"/>
    <n v="16556.656375730327"/>
    <x v="2"/>
    <x v="0"/>
    <x v="0"/>
  </r>
  <r>
    <s v="Conservation Officer, Entegrus Powerlines"/>
    <s v="Full Cost Recovery"/>
    <n v="171647"/>
    <s v="Retrofit"/>
    <x v="0"/>
    <s v="Entegrus Powerlines Inc."/>
    <m/>
    <s v="LED Tube Re-Lamp: &lt;=15W &amp; &gt;= 1500 Lumens"/>
    <s v="Prescriptive"/>
    <s v="B0901"/>
    <m/>
    <m/>
    <m/>
    <n v="13.083007376942414"/>
    <n v="12"/>
    <m/>
    <d v="2018-01-16T00:00:00"/>
    <n v="4969.8"/>
    <m/>
    <n v="551.28"/>
    <n v="0.12"/>
    <n v="0.91947522445769714"/>
    <n v="506.88830173903926"/>
    <x v="1"/>
    <x v="1"/>
    <x v="0"/>
  </r>
  <r>
    <s v="Conservation Officer, Entegrus Powerlines"/>
    <s v="Full Cost Recovery"/>
    <n v="171647"/>
    <s v="Retrofit"/>
    <x v="0"/>
    <s v="Entegrus Powerlines Inc."/>
    <m/>
    <s v="INTEGRAL LED TROFFERS: 2' x 2' LED troffer (&gt;= 2000 Lumens)"/>
    <s v="Prescriptive"/>
    <s v="B0901"/>
    <m/>
    <m/>
    <m/>
    <n v="13.083007376942414"/>
    <n v="11"/>
    <m/>
    <d v="2018-01-16T00:00:00"/>
    <n v="4969.8"/>
    <m/>
    <n v="1313.884"/>
    <n v="0.28599999999999998"/>
    <n v="0.91947522445769703"/>
    <n v="1208.0837858113769"/>
    <x v="1"/>
    <x v="1"/>
    <x v="0"/>
  </r>
  <r>
    <s v="Conservation Officer, Entegrus Powerlines"/>
    <s v="Full Cost Recovery"/>
    <n v="171647"/>
    <s v="Retrofit"/>
    <x v="0"/>
    <s v="Entegrus Powerlines Inc."/>
    <m/>
    <s v="INTEGRAL LED TROFFERS: 2' x 4' LED troffer (&gt;= 3000 Lumens)"/>
    <s v="Prescriptive"/>
    <s v="B0901"/>
    <m/>
    <m/>
    <m/>
    <n v="13.083007376942414"/>
    <n v="20"/>
    <m/>
    <d v="2018-01-16T00:00:00"/>
    <n v="4969.8"/>
    <m/>
    <n v="2866.6559999999999"/>
    <n v="0.624"/>
    <n v="0.91947522445769725"/>
    <n v="2635.8191690430044"/>
    <x v="1"/>
    <x v="1"/>
    <x v="0"/>
  </r>
  <r>
    <s v="Conservation Officer, Entegrus Powerlines"/>
    <s v="Full Cost Recovery"/>
    <n v="171860"/>
    <s v="Retrofit"/>
    <x v="0"/>
    <m/>
    <m/>
    <s v="HIGHBAYS AND VAPOUR"/>
    <s v="Custom"/>
    <s v="B0903"/>
    <m/>
    <m/>
    <m/>
    <n v="13.05797247010084"/>
    <n v="1"/>
    <m/>
    <d v="2017-03-30T00:00:00"/>
    <n v="15346.56"/>
    <m/>
    <n v="40746"/>
    <n v="8.4"/>
    <n v="0.6492862438707443"/>
    <n v="26455.817292757347"/>
    <x v="2"/>
    <x v="0"/>
    <x v="0"/>
  </r>
  <r>
    <s v="Conservation Officer, Entegrus Powerlines"/>
    <s v="Full Cost Recovery"/>
    <n v="171874"/>
    <s v="Retrofit"/>
    <x v="0"/>
    <s v="Entegrus Powerlines Inc."/>
    <m/>
    <s v="ENERGY STAR® QUALIFIED LED OMNIDIRECTIONAL A SHAPE LAMP: &lt;=12W &amp; &gt;= 800 Lumens"/>
    <s v="Prescriptive"/>
    <s v="B0901"/>
    <m/>
    <m/>
    <m/>
    <n v="13.083007376942414"/>
    <n v="3000"/>
    <m/>
    <d v="2018-02-08T00:00:00"/>
    <n v="15000"/>
    <m/>
    <n v="48090"/>
    <n v="12.3"/>
    <n v="0.91947522445769714"/>
    <n v="44217.563544170654"/>
    <x v="1"/>
    <x v="0"/>
    <x v="0"/>
  </r>
  <r>
    <s v="Toronto Hydro-Electric System Limited"/>
    <s v="Full Cost Recovery"/>
    <n v="172772"/>
    <s v="Retrofit"/>
    <x v="1"/>
    <m/>
    <m/>
    <s v="kW"/>
    <s v="Custom"/>
    <s v="B0903"/>
    <m/>
    <m/>
    <m/>
    <n v="13.05797247010084"/>
    <n v="1"/>
    <m/>
    <d v="2017-03-31T00:00:00"/>
    <n v="9827"/>
    <m/>
    <n v="13495"/>
    <n v="2.1"/>
    <n v="0.6492862438707443"/>
    <n v="8762.1178610356947"/>
    <x v="2"/>
    <x v="0"/>
    <x v="0"/>
  </r>
  <r>
    <s v="Toronto Hydro-Electric System Limited"/>
    <s v="Full Cost Recovery"/>
    <n v="172772"/>
    <s v="Retrofit"/>
    <x v="0"/>
    <m/>
    <m/>
    <s v="kW"/>
    <s v="Custom"/>
    <s v="B0903"/>
    <m/>
    <m/>
    <m/>
    <n v="13.05797247010084"/>
    <n v="1"/>
    <m/>
    <d v="2017-03-31T00:00:00"/>
    <n v="7207"/>
    <m/>
    <n v="9343"/>
    <n v="1.5"/>
    <n v="0.6492862438707443"/>
    <n v="6066.281376484364"/>
    <x v="2"/>
    <x v="0"/>
    <x v="0"/>
  </r>
  <r>
    <s v="Conservation Officer, Entegrus Powerlines"/>
    <s v="Full Cost Recovery"/>
    <n v="173773"/>
    <s v="Retrofit"/>
    <x v="0"/>
    <s v="Entegrus Powerlines Inc."/>
    <m/>
    <s v="VFD"/>
    <s v="Custom"/>
    <s v="B0903"/>
    <m/>
    <m/>
    <m/>
    <n v="13.05797247010084"/>
    <n v="1"/>
    <m/>
    <d v="2018-04-27T00:00:00"/>
    <n v="20678.38"/>
    <m/>
    <n v="402872"/>
    <n v="52.07"/>
    <n v="0.6492862438707443"/>
    <n v="261579.24764069449"/>
    <x v="1"/>
    <x v="0"/>
    <x v="0"/>
  </r>
  <r>
    <s v="Conservation Officer, Entegrus Powerlines"/>
    <s v="Full Cost Recovery"/>
    <n v="173887"/>
    <s v="Retrofit"/>
    <x v="0"/>
    <m/>
    <m/>
    <s v="INTEGRAL LED TROFFERS: 2' x 4' LED troffer (&gt;= 3000 Lumens) EXPIRED SEPTEMBER 10 2018"/>
    <s v="Prescriptive"/>
    <s v="B0901"/>
    <m/>
    <m/>
    <m/>
    <n v="13.083007376942414"/>
    <n v="66"/>
    <m/>
    <d v="2017-05-31T00:00:00"/>
    <n v="9224.16"/>
    <m/>
    <n v="9459.9647999999997"/>
    <n v="2.0592000000000001"/>
    <n v="0.91947522445769703"/>
    <n v="8698.203257841913"/>
    <x v="2"/>
    <x v="0"/>
    <x v="0"/>
  </r>
  <r>
    <s v="Conservation Officer, Entegrus Powerlines"/>
    <s v="Full Cost Recovery"/>
    <n v="174487"/>
    <s v="Retrofit"/>
    <x v="0"/>
    <m/>
    <m/>
    <s v="OCCUPANCY SENSORS: Wall/Ceiling or Fixture mounted"/>
    <s v="Prescriptive"/>
    <s v="B0901"/>
    <m/>
    <m/>
    <m/>
    <n v="13.083007376942414"/>
    <n v="15"/>
    <m/>
    <d v="2017-11-21T00:00:00"/>
    <n v="94881"/>
    <m/>
    <n v="8475.93"/>
    <n v="0"/>
    <n v="0.91947522445769714"/>
    <n v="7793.4076392377292"/>
    <x v="2"/>
    <x v="0"/>
    <x v="0"/>
  </r>
  <r>
    <s v="Conservation Officer, Entegrus Powerlines"/>
    <s v="Full Cost Recovery"/>
    <n v="174487"/>
    <s v="Retrofit"/>
    <x v="0"/>
    <m/>
    <m/>
    <s v="INTEGRAL LED TROFFERS: 2' x 2' LED troffer (&gt;= 2000 Lumens)"/>
    <s v="Prescriptive"/>
    <s v="B0901"/>
    <m/>
    <m/>
    <m/>
    <n v="13.083007376942414"/>
    <n v="2"/>
    <m/>
    <d v="2017-11-21T00:00:00"/>
    <n v="94881"/>
    <m/>
    <n v="238.88800000000001"/>
    <n v="5.1999999999999998E-2"/>
    <n v="0.91947522445769714"/>
    <n v="219.65159742025037"/>
    <x v="2"/>
    <x v="0"/>
    <x v="0"/>
  </r>
  <r>
    <s v="Conservation Officer, Entegrus Powerlines"/>
    <s v="Full Cost Recovery"/>
    <n v="174487"/>
    <s v="Retrofit"/>
    <x v="0"/>
    <m/>
    <m/>
    <s v="INTEGRAL LED TROFFERS: 1' x 4' LED troffer (&gt;= 1500 Lumens)"/>
    <s v="Prescriptive"/>
    <s v="B0901"/>
    <m/>
    <m/>
    <m/>
    <n v="13.083007376942414"/>
    <n v="3"/>
    <m/>
    <d v="2017-11-21T00:00:00"/>
    <n v="94881"/>
    <m/>
    <n v="322.49880000000002"/>
    <n v="7.0199999999999999E-2"/>
    <n v="0.91947522445769703"/>
    <n v="296.52965651733797"/>
    <x v="2"/>
    <x v="0"/>
    <x v="0"/>
  </r>
  <r>
    <s v="Conservation Officer, Entegrus Powerlines"/>
    <s v="Full Cost Recovery"/>
    <n v="174487"/>
    <s v="Retrofit"/>
    <x v="0"/>
    <m/>
    <m/>
    <s v="LED RECESSED DOWNLIGHTS: &gt;= 800 lumens"/>
    <s v="Prescriptive"/>
    <s v="B0901"/>
    <m/>
    <m/>
    <m/>
    <n v="13.083007376942414"/>
    <n v="8"/>
    <m/>
    <d v="2017-11-21T00:00:00"/>
    <n v="94881"/>
    <m/>
    <n v="356.49439999999998"/>
    <n v="7.7600000000000002E-2"/>
    <n v="0.91947522445769725"/>
    <n v="327.78776845791208"/>
    <x v="2"/>
    <x v="0"/>
    <x v="0"/>
  </r>
  <r>
    <s v="Conservation Officer, Entegrus Powerlines"/>
    <s v="Full Cost Recovery"/>
    <n v="174487"/>
    <s v="Retrofit"/>
    <x v="0"/>
    <m/>
    <m/>
    <s v="INTEGRAL LED TROFFERS: 2' x 4' LED troffer (&gt;= 3000 Lumens)"/>
    <s v="Prescriptive"/>
    <s v="B0901"/>
    <m/>
    <m/>
    <m/>
    <n v="13.083007376942414"/>
    <n v="168"/>
    <m/>
    <d v="2017-11-21T00:00:00"/>
    <n v="94881"/>
    <m/>
    <n v="24079.910400000001"/>
    <n v="5.2416"/>
    <n v="0.91947522445769725"/>
    <n v="22140.881019961238"/>
    <x v="2"/>
    <x v="0"/>
    <x v="0"/>
  </r>
  <r>
    <s v="Conservation Officer, Entegrus Powerlines"/>
    <s v="Full Cost Recovery"/>
    <n v="174722"/>
    <s v="Retrofit"/>
    <x v="0"/>
    <m/>
    <m/>
    <s v="LED lights"/>
    <s v="Custom"/>
    <s v="B0903"/>
    <m/>
    <m/>
    <m/>
    <n v="13.05797247010084"/>
    <n v="1"/>
    <m/>
    <d v="2017-04-17T00:00:00"/>
    <n v="5550"/>
    <m/>
    <n v="8580.36"/>
    <n v="2.5"/>
    <n v="0.6492862438707443"/>
    <n v="5571.1097154587796"/>
    <x v="2"/>
    <x v="1"/>
    <x v="0"/>
  </r>
  <r>
    <s v="Conservation Officer, Entegrus Powerlines"/>
    <s v="Full Cost Recovery"/>
    <n v="175104"/>
    <s v="Retrofit"/>
    <x v="1"/>
    <m/>
    <m/>
    <s v="LED Wall Light Retrofit"/>
    <s v="Custom"/>
    <s v="B0903"/>
    <m/>
    <m/>
    <m/>
    <n v="13.05797247010084"/>
    <n v="1"/>
    <m/>
    <d v="2017-06-19T00:00:00"/>
    <n v="57561"/>
    <m/>
    <n v="105514"/>
    <n v="0"/>
    <n v="0.64928624387074418"/>
    <n v="68508.788735777707"/>
    <x v="2"/>
    <x v="0"/>
    <x v="0"/>
  </r>
  <r>
    <s v="Conservation Officer, Entegrus Powerlines"/>
    <s v="Full Cost Recovery"/>
    <n v="175107"/>
    <s v="Retrofit"/>
    <x v="1"/>
    <m/>
    <m/>
    <s v="LED Pole Lights Retrofit"/>
    <s v="Custom"/>
    <s v="B0903"/>
    <m/>
    <m/>
    <m/>
    <n v="13.05797247010084"/>
    <n v="1"/>
    <m/>
    <d v="2017-06-19T00:00:00"/>
    <n v="41150"/>
    <m/>
    <n v="156567"/>
    <n v="0"/>
    <n v="0.6492862438707443"/>
    <n v="101656.79934411083"/>
    <x v="2"/>
    <x v="0"/>
    <x v="0"/>
  </r>
  <r>
    <s v="Conservation Officer, Entegrus Powerlines"/>
    <s v="Full Cost Recovery"/>
    <s v="176038-1"/>
    <s v="Retrofit"/>
    <x v="0"/>
    <s v="Entegrus Powerlines Inc."/>
    <m/>
    <s v="led"/>
    <s v="Custom"/>
    <s v="B0903"/>
    <m/>
    <m/>
    <m/>
    <n v="13.05797247010084"/>
    <n v="1"/>
    <m/>
    <d v="2018-03-06T00:00:00"/>
    <n v="342.5"/>
    <m/>
    <n v="1105"/>
    <n v="0.4"/>
    <n v="0.6492862438707443"/>
    <n v="717.46129947717247"/>
    <x v="1"/>
    <x v="1"/>
    <x v="0"/>
  </r>
  <r>
    <s v="Conservation Officer, Entegrus Powerlines"/>
    <s v="Full Cost Recovery"/>
    <s v="176038-2"/>
    <s v="Retrofit"/>
    <x v="0"/>
    <s v="Entegrus Powerlines Inc."/>
    <m/>
    <s v="INTEGRAL LED TROFFERS: 2' x 2' LED troffer (&gt;= 2000 Lumens)"/>
    <s v="Prescriptive"/>
    <s v="B0901"/>
    <m/>
    <m/>
    <m/>
    <n v="13.083007376942414"/>
    <n v="3"/>
    <m/>
    <d v="2018-03-06T00:00:00"/>
    <n v="9342"/>
    <m/>
    <n v="358.33199999999999"/>
    <n v="7.8E-2"/>
    <n v="0.91947522445769725"/>
    <n v="329.47739613037555"/>
    <x v="1"/>
    <x v="1"/>
    <x v="0"/>
  </r>
  <r>
    <s v="Conservation Officer, Entegrus Powerlines"/>
    <s v="Full Cost Recovery"/>
    <s v="176038-2"/>
    <s v="Retrofit"/>
    <x v="0"/>
    <s v="Entegrus Powerlines Inc."/>
    <m/>
    <s v="INTEGRAL LED TROFFERS: 2' x 4' LED troffer (&gt;= 3000 Lumens)"/>
    <s v="Prescriptive"/>
    <s v="B0901"/>
    <m/>
    <m/>
    <m/>
    <n v="13.083007376942414"/>
    <n v="87"/>
    <m/>
    <d v="2018-03-06T00:00:00"/>
    <n v="9342"/>
    <m/>
    <n v="12469.953600000001"/>
    <n v="2.7143999999999999"/>
    <n v="0.91947522445769714"/>
    <n v="11465.813385337069"/>
    <x v="1"/>
    <x v="1"/>
    <x v="0"/>
  </r>
  <r>
    <s v="Conservation Officer, Entegrus Powerlines"/>
    <s v="Full Cost Recovery"/>
    <n v="176460"/>
    <s v="Retrofit"/>
    <x v="0"/>
    <s v="Entegrus Powerlines Inc."/>
    <m/>
    <s v="LED RECESSED DOWNLIGHTS: &gt;= 800 lumens"/>
    <s v="Prescriptive"/>
    <s v="B0901"/>
    <m/>
    <m/>
    <m/>
    <n v="13.083007376942414"/>
    <n v="40"/>
    <m/>
    <d v="2018-02-01T00:00:00"/>
    <n v="2170.4"/>
    <m/>
    <n v="1782.472"/>
    <n v="0.38800000000000001"/>
    <n v="0.91947522445769714"/>
    <n v="1638.9388422895604"/>
    <x v="1"/>
    <x v="0"/>
    <x v="0"/>
  </r>
  <r>
    <s v="Conservation Officer, Entegrus Powerlines"/>
    <s v="Full Cost Recovery"/>
    <n v="176491"/>
    <s v="Retrofit"/>
    <x v="0"/>
    <s v="Entegrus Powerlines Inc."/>
    <m/>
    <s v="INTEGRAL LED TROFFERS: 2' x 4' LED troffer (&gt;= 3000 Lumens)"/>
    <s v="Prescriptive"/>
    <s v="B0901"/>
    <m/>
    <m/>
    <m/>
    <n v="13.083007376942414"/>
    <n v="28"/>
    <m/>
    <d v="2018-02-01T00:00:00"/>
    <n v="3052"/>
    <m/>
    <n v="4013.3184000000001"/>
    <n v="0.87360000000000004"/>
    <n v="0.91947522445769714"/>
    <n v="3690.1468366602062"/>
    <x v="1"/>
    <x v="0"/>
    <x v="0"/>
  </r>
  <r>
    <s v="Conservation Officer, Entegrus Powerlines"/>
    <s v="Full Cost Recovery"/>
    <n v="176734"/>
    <s v="Retrofit"/>
    <x v="0"/>
    <m/>
    <m/>
    <s v="INTEGRAL LED TROFFERS: 2' x 4' LED troffer (&gt;= 3000 Lumens)"/>
    <s v="Prescriptive"/>
    <s v="B0901"/>
    <m/>
    <m/>
    <m/>
    <n v="13.083007376942414"/>
    <n v="12"/>
    <m/>
    <d v="2017-09-14T00:00:00"/>
    <n v="1308"/>
    <m/>
    <n v="1719.9936"/>
    <n v="0.37440000000000001"/>
    <n v="0.91947522445769714"/>
    <n v="1581.4915014258027"/>
    <x v="2"/>
    <x v="1"/>
    <x v="0"/>
  </r>
  <r>
    <s v="Conservation Officer, Entegrus Powerlines"/>
    <s v="Full Cost Recovery"/>
    <n v="178032"/>
    <s v="Retrofit"/>
    <x v="0"/>
    <s v="Entegrus Powerlines Inc."/>
    <m/>
    <s v="LED Tube Re-Lamp: &lt;=22W &amp; &gt;= 2200 Lumens EXPIRED SEPTEMBER 10 2018"/>
    <s v="Prescriptive"/>
    <s v="B0901"/>
    <m/>
    <m/>
    <m/>
    <n v="13.083007376942414"/>
    <n v="204"/>
    <m/>
    <d v="2018-01-10T00:00:00"/>
    <n v="2519.4"/>
    <m/>
    <n v="9371.76"/>
    <n v="2.04"/>
    <n v="0.91947522445769703"/>
    <n v="8617.1011295636672"/>
    <x v="1"/>
    <x v="0"/>
    <x v="0"/>
  </r>
  <r>
    <s v="Conservation Officer, Entegrus Powerlines"/>
    <s v="Full Cost Recovery"/>
    <s v="178041-1"/>
    <s v="Retrofit"/>
    <x v="0"/>
    <s v="Entegrus Powerlines Inc."/>
    <m/>
    <s v="exterior lights"/>
    <s v="Custom"/>
    <s v="B0903"/>
    <m/>
    <m/>
    <m/>
    <n v="13.05797247010084"/>
    <n v="1"/>
    <m/>
    <d v="2018-11-26T00:00:00"/>
    <n v="20287.560000000001"/>
    <m/>
    <n v="1900.92"/>
    <n v="0"/>
    <n v="0.6492862438707443"/>
    <n v="1234.2412066987754"/>
    <x v="1"/>
    <x v="0"/>
    <x v="0"/>
  </r>
  <r>
    <s v="Conservation Officer, Entegrus Powerlines"/>
    <s v="Full Cost Recovery"/>
    <s v="178041-1"/>
    <s v="Retrofit"/>
    <x v="0"/>
    <s v="Entegrus Powerlines Inc."/>
    <m/>
    <s v="LED lights Gym"/>
    <s v="Custom"/>
    <s v="B0903"/>
    <m/>
    <m/>
    <m/>
    <n v="13.05797247010084"/>
    <n v="1"/>
    <m/>
    <d v="2018-11-26T00:00:00"/>
    <n v="20287.560000000001"/>
    <m/>
    <n v="6808"/>
    <n v="0.1"/>
    <n v="0.64928624387074418"/>
    <n v="4420.3407482720268"/>
    <x v="1"/>
    <x v="0"/>
    <x v="0"/>
  </r>
  <r>
    <s v="Conservation Officer, Entegrus Powerlines"/>
    <s v="Full Cost Recovery"/>
    <s v="178041-1"/>
    <s v="Retrofit"/>
    <x v="0"/>
    <s v="Entegrus Powerlines Inc."/>
    <m/>
    <s v="LED lights in Pool area"/>
    <s v="Custom"/>
    <s v="B0903"/>
    <m/>
    <m/>
    <m/>
    <n v="13.05797247010084"/>
    <n v="1"/>
    <m/>
    <d v="2018-11-26T00:00:00"/>
    <n v="20287.560000000001"/>
    <m/>
    <n v="6676"/>
    <n v="1.5"/>
    <n v="0.6492862438707443"/>
    <n v="4334.6349640810886"/>
    <x v="1"/>
    <x v="0"/>
    <x v="0"/>
  </r>
  <r>
    <s v="Conservation Officer, Entegrus Powerlines"/>
    <s v="Full Cost Recovery"/>
    <s v="178041-2"/>
    <s v="Retrofit"/>
    <x v="0"/>
    <s v="Entegrus Powerlines Inc."/>
    <m/>
    <s v="LED EXTERIOR AREA LIGHTS: LED fixture (&gt;30W to &lt;=60W)"/>
    <s v="Prescriptive"/>
    <s v="B0901"/>
    <m/>
    <m/>
    <m/>
    <n v="13.083007376942414"/>
    <n v="1"/>
    <m/>
    <d v="2018-11-26T00:00:00"/>
    <n v="51204.38"/>
    <m/>
    <n v="583.79999999999995"/>
    <n v="0"/>
    <n v="0.91947522445769703"/>
    <n v="536.7896360384035"/>
    <x v="1"/>
    <x v="0"/>
    <x v="0"/>
  </r>
  <r>
    <s v="Conservation Officer, Entegrus Powerlines"/>
    <s v="Full Cost Recovery"/>
    <s v="178041-2"/>
    <s v="Retrofit"/>
    <x v="0"/>
    <s v="Entegrus Powerlines Inc."/>
    <m/>
    <s v="LED EXTERIOR AREA LIGHTS: LED fixture (&lt;=30W)"/>
    <s v="Prescriptive"/>
    <s v="B0901"/>
    <m/>
    <m/>
    <m/>
    <n v="13.083007376942414"/>
    <n v="20"/>
    <m/>
    <d v="2018-11-26T00:00:00"/>
    <n v="51204.38"/>
    <m/>
    <n v="5460"/>
    <n v="0"/>
    <n v="0.91947522445769714"/>
    <n v="5020.3347255390263"/>
    <x v="1"/>
    <x v="0"/>
    <x v="0"/>
  </r>
  <r>
    <s v="Conservation Officer, Entegrus Powerlines"/>
    <s v="Full Cost Recovery"/>
    <s v="178041-2"/>
    <s v="Retrofit"/>
    <x v="0"/>
    <s v="Entegrus Powerlines Inc."/>
    <m/>
    <s v="LED EXTERIOR AREA LIGHTS: LED fixture  (&gt;60W to &lt;=120W)"/>
    <s v="Prescriptive"/>
    <s v="B0901"/>
    <m/>
    <m/>
    <m/>
    <n v="13.083007376942414"/>
    <n v="11"/>
    <m/>
    <d v="2018-11-26T00:00:00"/>
    <n v="51204.38"/>
    <m/>
    <n v="9240"/>
    <n v="0"/>
    <n v="0.91947522445769714"/>
    <n v="8495.9510739891211"/>
    <x v="1"/>
    <x v="0"/>
    <x v="0"/>
  </r>
  <r>
    <s v="Conservation Officer, Entegrus Powerlines"/>
    <s v="Full Cost Recovery"/>
    <s v="178041-2"/>
    <s v="Retrofit"/>
    <x v="0"/>
    <s v="Entegrus Powerlines Inc."/>
    <m/>
    <s v="OCCUPANCY SENSORS: Wall/Ceiling or Fixture mounted EXPIRED SEPTEMBER 10 2018"/>
    <s v="Prescriptive"/>
    <s v="B0901"/>
    <m/>
    <m/>
    <m/>
    <n v="13.083007376942414"/>
    <n v="59"/>
    <m/>
    <d v="2018-11-26T00:00:00"/>
    <n v="51204.38"/>
    <m/>
    <n v="33338.658000000003"/>
    <n v="0"/>
    <n v="0.91947522445769714"/>
    <n v="30654.070047668403"/>
    <x v="1"/>
    <x v="0"/>
    <x v="0"/>
  </r>
  <r>
    <s v="Conservation Officer, Entegrus Powerlines"/>
    <s v="Full Cost Recovery"/>
    <s v="178041-2"/>
    <s v="Retrofit"/>
    <x v="0"/>
    <s v="Entegrus Powerlines Inc."/>
    <m/>
    <s v="ENERGY STAR® QUALIFIED LED OMNIDIRECTIONAL A SHAPE LAMP: &lt;=12W &amp; &gt;= 800 Lumens"/>
    <s v="Prescriptive"/>
    <s v="B0901"/>
    <m/>
    <m/>
    <m/>
    <n v="13.083007376942414"/>
    <n v="15"/>
    <m/>
    <d v="2018-11-26T00:00:00"/>
    <n v="51204.38"/>
    <m/>
    <n v="240.45"/>
    <n v="6.1499999999999999E-2"/>
    <n v="0.91947522445769725"/>
    <n v="221.08781772085328"/>
    <x v="1"/>
    <x v="0"/>
    <x v="0"/>
  </r>
  <r>
    <s v="Conservation Officer, Entegrus Powerlines"/>
    <s v="Full Cost Recovery"/>
    <s v="178041-2"/>
    <s v="Retrofit"/>
    <x v="0"/>
    <s v="Entegrus Powerlines Inc."/>
    <m/>
    <s v="LED EXIT SIGNS: New Sign or Retrofit Kit &lt;= 3W"/>
    <s v="Prescriptive"/>
    <s v="B0901"/>
    <m/>
    <m/>
    <m/>
    <n v="13.083007376942414"/>
    <n v="27"/>
    <m/>
    <d v="2018-11-26T00:00:00"/>
    <n v="51204.38"/>
    <m/>
    <n v="6717.1679999999997"/>
    <n v="0.76680000000000004"/>
    <n v="0.91947522445769714"/>
    <n v="6176.2695545200604"/>
    <x v="1"/>
    <x v="0"/>
    <x v="0"/>
  </r>
  <r>
    <s v="Conservation Officer, Entegrus Powerlines"/>
    <s v="Full Cost Recovery"/>
    <s v="178041-2"/>
    <s v="Retrofit"/>
    <x v="0"/>
    <s v="Entegrus Powerlines Inc."/>
    <m/>
    <s v="ENERGY STAR® QUALIFIED LED REFLECTOR (FLOOD/SPOT) LAMP PIN &amp; SCREW BASE: &lt;= 20W &amp; &gt;= 800 Lumens"/>
    <s v="Prescriptive"/>
    <s v="B0901"/>
    <m/>
    <m/>
    <m/>
    <n v="13.083007376942414"/>
    <n v="90"/>
    <m/>
    <d v="2018-11-26T00:00:00"/>
    <n v="51204.38"/>
    <m/>
    <n v="13727.61"/>
    <n v="3.51"/>
    <n v="0.91947522445769714"/>
    <n v="12622.197286017728"/>
    <x v="1"/>
    <x v="0"/>
    <x v="0"/>
  </r>
  <r>
    <s v="Conservation Officer, Entegrus Powerlines"/>
    <s v="Full Cost Recovery"/>
    <s v="178041-2"/>
    <s v="Retrofit"/>
    <x v="0"/>
    <s v="Entegrus Powerlines Inc."/>
    <m/>
    <s v="LED Tube Re-Lamp: &lt;=22W &amp; &gt;= 2200 Lumens EXPIRED SEPTEMBER 10 2018"/>
    <s v="Prescriptive"/>
    <s v="B0901"/>
    <m/>
    <m/>
    <m/>
    <n v="13.083007376942414"/>
    <n v="2125"/>
    <m/>
    <d v="2018-11-26T00:00:00"/>
    <n v="51204.38"/>
    <m/>
    <n v="97622.5"/>
    <n v="21.25"/>
    <n v="0.91947522445769714"/>
    <n v="89761.47009962154"/>
    <x v="1"/>
    <x v="0"/>
    <x v="0"/>
  </r>
  <r>
    <s v="Conservation Officer, Entegrus Powerlines"/>
    <s v="Full Cost Recovery"/>
    <n v="178246"/>
    <s v="Retrofit"/>
    <x v="0"/>
    <s v="Entegrus Powerlines Inc."/>
    <m/>
    <s v="led"/>
    <s v="Custom"/>
    <s v="B0903"/>
    <m/>
    <m/>
    <m/>
    <n v="13.05797247010084"/>
    <n v="1"/>
    <m/>
    <d v="2018-01-10T00:00:00"/>
    <n v="900"/>
    <m/>
    <n v="4314"/>
    <n v="0.5"/>
    <n v="0.6492862438707443"/>
    <n v="2801.020856058391"/>
    <x v="1"/>
    <x v="1"/>
    <x v="0"/>
  </r>
  <r>
    <s v="Toronto Hydro-Electric System Limited"/>
    <s v="Full Cost Recovery"/>
    <n v="178417"/>
    <s v="Retrofit"/>
    <x v="0"/>
    <m/>
    <m/>
    <s v="Smart Thermostat"/>
    <s v="Custom"/>
    <s v="B0903"/>
    <m/>
    <m/>
    <m/>
    <n v="13.05797247010084"/>
    <n v="1"/>
    <m/>
    <d v="2017-12-31T00:00:00"/>
    <n v="3138.9"/>
    <m/>
    <n v="707"/>
    <n v="0"/>
    <n v="0.6492862438707443"/>
    <n v="459.0453744166162"/>
    <x v="2"/>
    <x v="1"/>
    <x v="0"/>
  </r>
  <r>
    <s v="Toronto Hydro-Electric System Limited"/>
    <s v="Full Cost Recovery"/>
    <n v="178417"/>
    <s v="Retrofit"/>
    <x v="0"/>
    <m/>
    <m/>
    <s v="Smart Light Switch"/>
    <s v="Custom"/>
    <s v="B0903"/>
    <m/>
    <m/>
    <m/>
    <n v="13.05797247010084"/>
    <n v="1"/>
    <m/>
    <d v="2017-12-31T00:00:00"/>
    <n v="3138.9"/>
    <m/>
    <n v="1052"/>
    <n v="0"/>
    <n v="0.6492862438707443"/>
    <n v="683.04912855202303"/>
    <x v="2"/>
    <x v="1"/>
    <x v="0"/>
  </r>
  <r>
    <s v="Toronto Hydro-Electric System Limited"/>
    <s v="Full Cost Recovery"/>
    <n v="178473"/>
    <s v="Retrofit"/>
    <x v="0"/>
    <m/>
    <m/>
    <s v="Smart Thermostat"/>
    <s v="Custom"/>
    <s v="B0903"/>
    <m/>
    <m/>
    <m/>
    <n v="13.05797247010084"/>
    <n v="1"/>
    <m/>
    <d v="2017-12-31T00:00:00"/>
    <n v="2331.83"/>
    <m/>
    <n v="7069"/>
    <n v="0"/>
    <n v="0.6492862438707443"/>
    <n v="4589.8044579222915"/>
    <x v="2"/>
    <x v="1"/>
    <x v="0"/>
  </r>
  <r>
    <s v="Conservation Officer, Entegrus Powerlines"/>
    <s v="Full Cost Recovery"/>
    <s v="178800-1"/>
    <s v="Retrofit"/>
    <x v="0"/>
    <s v="Entegrus Powerlines Inc."/>
    <m/>
    <s v="LIGHTING"/>
    <s v="Custom"/>
    <s v="B0903"/>
    <m/>
    <m/>
    <m/>
    <n v="13.05797247010084"/>
    <n v="1"/>
    <m/>
    <d v="2018-08-28T00:00:00"/>
    <n v="868"/>
    <m/>
    <n v="8971"/>
    <n v="1.8"/>
    <n v="0.6492862438707443"/>
    <n v="5824.7468937644471"/>
    <x v="1"/>
    <x v="1"/>
    <x v="0"/>
  </r>
  <r>
    <s v="Conservation Officer, Entegrus Powerlines"/>
    <s v="Full Cost Recovery"/>
    <s v="178800-2"/>
    <s v="Retrofit"/>
    <x v="0"/>
    <s v="Entegrus Powerlines Inc."/>
    <m/>
    <s v="LED Tube Re-Lamp: &lt;=15W &amp; &gt;= 1500 Lumens EXPIRED SEPTEMBER 10 2018"/>
    <s v="Prescriptive"/>
    <s v="B0901"/>
    <m/>
    <m/>
    <m/>
    <n v="13.083007376942414"/>
    <n v="16"/>
    <m/>
    <d v="2018-08-28T00:00:00"/>
    <n v="1231.9000000000001"/>
    <m/>
    <n v="735.04"/>
    <n v="0.16"/>
    <n v="0.91947522445769725"/>
    <n v="675.85106898538572"/>
    <x v="1"/>
    <x v="1"/>
    <x v="0"/>
  </r>
  <r>
    <s v="Conservation Officer, Entegrus Powerlines"/>
    <s v="Full Cost Recovery"/>
    <s v="178800-2"/>
    <s v="Retrofit"/>
    <x v="0"/>
    <s v="Entegrus Powerlines Inc."/>
    <m/>
    <s v="INTEGRAL LED TROFFERS: 2' x 4' LED troffer (&gt;= 3000 Lumens) EXPIRED SEPTEMBER 10 2018"/>
    <s v="Prescriptive"/>
    <s v="B0901"/>
    <m/>
    <m/>
    <m/>
    <n v="13.083007376942414"/>
    <n v="15"/>
    <m/>
    <d v="2018-08-28T00:00:00"/>
    <n v="1231.9000000000001"/>
    <m/>
    <n v="2149.9920000000002"/>
    <n v="0.46800000000000003"/>
    <n v="0.91947522445769714"/>
    <n v="1976.8643767822534"/>
    <x v="1"/>
    <x v="1"/>
    <x v="0"/>
  </r>
  <r>
    <s v="Alectra Utilities Corporation"/>
    <s v="Full Cost Recovery"/>
    <n v="179142"/>
    <s v="Retrofit"/>
    <x v="0"/>
    <s v="Entegrus Powerlines Inc."/>
    <m/>
    <s v="LED Tube Re-Lamp: &lt;=22W &amp; &gt;= 2200 Lumens EXPIRED SEPTEMBER 10 2018"/>
    <s v="Prescriptive"/>
    <m/>
    <m/>
    <s v="Lighting EXPIRED SEPTEMBER 10 2018"/>
    <m/>
    <m/>
    <n v="22"/>
    <m/>
    <d v="2018-01-22T00:00:00"/>
    <n v="286"/>
    <m/>
    <n v="1010.68"/>
    <n v="0.22"/>
    <n v="0.91947522445769714"/>
    <n v="929.29521985490533"/>
    <x v="1"/>
    <x v="1"/>
    <x v="0"/>
  </r>
  <r>
    <s v="Conservation Officer, Entegrus Powerlines"/>
    <s v="Full Cost Recovery"/>
    <n v="179884"/>
    <s v="Retrofit"/>
    <x v="0"/>
    <s v="Entegrus Powerlines Inc."/>
    <m/>
    <s v="LED Tube Re-Lamp: &lt;=22W &amp; &gt;= 2200 Lumens EXPIRED SEPTEMBER 10 2018"/>
    <s v="Prescriptive"/>
    <s v="B0901"/>
    <m/>
    <m/>
    <m/>
    <n v="13.083007376942414"/>
    <n v="16"/>
    <m/>
    <d v="2018-09-14T00:00:00"/>
    <n v="1976.38"/>
    <m/>
    <n v="735.04"/>
    <n v="0.16"/>
    <n v="0.91947522445769725"/>
    <n v="675.85106898538572"/>
    <x v="1"/>
    <x v="1"/>
    <x v="0"/>
  </r>
  <r>
    <s v="Conservation Officer, Entegrus Powerlines"/>
    <s v="Full Cost Recovery"/>
    <n v="179884"/>
    <s v="Retrofit"/>
    <x v="0"/>
    <s v="Entegrus Powerlines Inc."/>
    <m/>
    <s v="LED Tube Re-Lamp: &lt;=22W &amp; &gt;= 2200 Lumens EXPIRED SEPTEMBER 10 2018"/>
    <s v="Prescriptive"/>
    <s v="B0901"/>
    <m/>
    <m/>
    <m/>
    <n v="13.083007376942414"/>
    <n v="107"/>
    <m/>
    <d v="2018-09-14T00:00:00"/>
    <n v="1976.38"/>
    <m/>
    <n v="4915.58"/>
    <n v="1.07"/>
    <n v="0.91947522445769714"/>
    <n v="4519.7540238397669"/>
    <x v="1"/>
    <x v="1"/>
    <x v="0"/>
  </r>
  <r>
    <s v="Conservation Officer, Entegrus Powerlines"/>
    <s v="Full Cost Recovery"/>
    <n v="179893"/>
    <s v="Retrofit"/>
    <x v="0"/>
    <m/>
    <m/>
    <s v="2 x SD 2000 Energy Savings"/>
    <s v="Custom"/>
    <s v="B0903"/>
    <m/>
    <m/>
    <m/>
    <n v="13.05797247010084"/>
    <n v="1"/>
    <m/>
    <d v="2017-08-15T00:00:00"/>
    <n v="72669"/>
    <m/>
    <n v="39591"/>
    <n v="0"/>
    <n v="0.6492862438707443"/>
    <n v="25705.891681086636"/>
    <x v="2"/>
    <x v="0"/>
    <x v="0"/>
  </r>
  <r>
    <s v="Conservation Officer, Entegrus Powerlines"/>
    <s v="Full Cost Recovery"/>
    <n v="179894"/>
    <s v="Retrofit"/>
    <x v="0"/>
    <s v="Entegrus Powerlines Inc."/>
    <m/>
    <s v="LED Tube Re-Lamp: &lt;=22W &amp; &gt;= 2200 Lumens"/>
    <s v="Prescriptive"/>
    <s v="B0901"/>
    <m/>
    <m/>
    <m/>
    <n v="13.083007376942414"/>
    <n v="212"/>
    <m/>
    <d v="2018-06-04T00:00:00"/>
    <n v="2671.2"/>
    <m/>
    <n v="9739.2800000000007"/>
    <n v="2.12"/>
    <n v="0.91947522445769703"/>
    <n v="8955.0266640563605"/>
    <x v="1"/>
    <x v="1"/>
    <x v="0"/>
  </r>
  <r>
    <s v="Conservation Officer, Entegrus Powerlines"/>
    <s v="Full Cost Recovery"/>
    <n v="179898"/>
    <s v="Retrofit"/>
    <x v="0"/>
    <s v="Entegrus Powerlines Inc."/>
    <m/>
    <s v="LED Tube Re-Lamp: &lt;=22W &amp; &gt;= 2200 Lumens"/>
    <s v="Prescriptive"/>
    <s v="B0901"/>
    <m/>
    <m/>
    <m/>
    <n v="13.083007376942414"/>
    <n v="180"/>
    <m/>
    <d v="2018-06-05T00:00:00"/>
    <n v="2314.1999999999998"/>
    <m/>
    <n v="8269.2000000000007"/>
    <n v="1.8"/>
    <n v="0.91947522445769714"/>
    <n v="7603.3245260855902"/>
    <x v="1"/>
    <x v="1"/>
    <x v="0"/>
  </r>
  <r>
    <s v="Conservation Officer, Entegrus Powerlines"/>
    <s v="Full Cost Recovery"/>
    <n v="179958"/>
    <s v="Retrofit"/>
    <x v="0"/>
    <m/>
    <m/>
    <s v="LED EXTERIOR AREA LIGHTS: LED fixture (&lt;=30W)"/>
    <s v="Prescriptive"/>
    <s v="B0901"/>
    <m/>
    <m/>
    <m/>
    <n v="13.083007376942414"/>
    <n v="15"/>
    <m/>
    <d v="2017-08-31T00:00:00"/>
    <n v="4500"/>
    <m/>
    <n v="4095"/>
    <n v="0"/>
    <n v="0.91947522445769714"/>
    <n v="3765.2510441542699"/>
    <x v="2"/>
    <x v="1"/>
    <x v="0"/>
  </r>
  <r>
    <s v="Conservation Officer, Entegrus Powerlines"/>
    <s v="Full Cost Recovery"/>
    <n v="180196"/>
    <s v="Retrofit"/>
    <x v="0"/>
    <m/>
    <m/>
    <s v="LED EXTERIOR AREA LIGHTS: LED fixture (&lt;=30W)"/>
    <s v="Prescriptive"/>
    <s v="B0901"/>
    <m/>
    <m/>
    <m/>
    <n v="13.083007376942414"/>
    <n v="12"/>
    <m/>
    <d v="2017-10-27T00:00:00"/>
    <n v="37814"/>
    <m/>
    <n v="3276"/>
    <n v="0"/>
    <n v="0.91947522445769714"/>
    <n v="3012.200835323416"/>
    <x v="2"/>
    <x v="0"/>
    <x v="0"/>
  </r>
  <r>
    <s v="Conservation Officer, Entegrus Powerlines"/>
    <s v="Full Cost Recovery"/>
    <n v="180196"/>
    <s v="Retrofit"/>
    <x v="0"/>
    <m/>
    <m/>
    <s v="LED EXTERIOR AREA LIGHTS: LED fixture (&gt;30W to &lt;=60W)"/>
    <s v="Prescriptive"/>
    <s v="B0901"/>
    <m/>
    <m/>
    <m/>
    <n v="13.083007376942414"/>
    <n v="9"/>
    <m/>
    <d v="2017-10-27T00:00:00"/>
    <n v="37814"/>
    <m/>
    <n v="5254.2"/>
    <n v="0"/>
    <n v="0.91947522445769714"/>
    <n v="4831.1067243456318"/>
    <x v="2"/>
    <x v="0"/>
    <x v="0"/>
  </r>
  <r>
    <s v="Conservation Officer, Entegrus Powerlines"/>
    <s v="Full Cost Recovery"/>
    <n v="180196"/>
    <s v="Retrofit"/>
    <x v="0"/>
    <m/>
    <m/>
    <s v="LED EXTERIOR AREA LIGHTS: LED fixture  (&gt;60W to &lt;=120W)"/>
    <s v="Prescriptive"/>
    <s v="B0901"/>
    <m/>
    <m/>
    <m/>
    <n v="13.083007376942414"/>
    <n v="9"/>
    <m/>
    <d v="2017-10-27T00:00:00"/>
    <n v="37814"/>
    <m/>
    <n v="7560"/>
    <n v="0"/>
    <n v="0.91947522445769714"/>
    <n v="6951.2326969001906"/>
    <x v="2"/>
    <x v="0"/>
    <x v="0"/>
  </r>
  <r>
    <s v="Conservation Officer, Entegrus Powerlines"/>
    <s v="Full Cost Recovery"/>
    <n v="180665"/>
    <s v="Retrofit"/>
    <x v="0"/>
    <s v="Entegrus Powerlines Inc."/>
    <m/>
    <s v="LED"/>
    <s v="Custom"/>
    <s v="B0903"/>
    <m/>
    <m/>
    <m/>
    <n v="13.05797247010084"/>
    <n v="1"/>
    <m/>
    <d v="2018-06-15T00:00:00"/>
    <n v="24836"/>
    <m/>
    <n v="49903"/>
    <n v="12.1"/>
    <n v="0.6492862438707443"/>
    <n v="32401.331427881752"/>
    <x v="1"/>
    <x v="0"/>
    <x v="0"/>
  </r>
  <r>
    <s v="Entegrus Powerlines Inc."/>
    <s v="Full Cost Recovery"/>
    <n v="181337"/>
    <s v="Retrofit"/>
    <x v="0"/>
    <m/>
    <m/>
    <s v="OCCUPANCY SENSORS: Wall/Ceiling or Fixture mounted EXPIRED SEPTEMBER 10 2018"/>
    <s v="Prescriptive"/>
    <s v="B0901"/>
    <m/>
    <m/>
    <m/>
    <n v="13.083007376942414"/>
    <n v="18"/>
    <m/>
    <d v="2017-10-13T00:00:00"/>
    <n v="1206"/>
    <m/>
    <n v="10171.116"/>
    <n v="0"/>
    <n v="0.91947522445769714"/>
    <n v="9352.0891670852743"/>
    <x v="2"/>
    <x v="1"/>
    <x v="0"/>
  </r>
  <r>
    <s v="Conservation Officer, Entegrus Powerlines"/>
    <s v="Full Cost Recovery"/>
    <n v="181664"/>
    <s v="Retrofit"/>
    <x v="1"/>
    <m/>
    <m/>
    <s v="Variable Frequency Drive on 50 HP Motor"/>
    <s v="Prescriptive"/>
    <s v="B0901"/>
    <m/>
    <m/>
    <m/>
    <n v="13.083007376942414"/>
    <n v="1"/>
    <m/>
    <d v="2017-12-29T00:00:00"/>
    <n v="297700"/>
    <m/>
    <n v="50340"/>
    <n v="6.8689999999999998"/>
    <n v="0.91947522445769714"/>
    <n v="46286.382799200474"/>
    <x v="2"/>
    <x v="0"/>
    <x v="0"/>
  </r>
  <r>
    <s v="Conservation Officer, Entegrus Powerlines"/>
    <s v="Full Cost Recovery"/>
    <n v="181664"/>
    <s v="Retrofit"/>
    <x v="1"/>
    <m/>
    <m/>
    <s v="Variable Frequency Drive on 30 HP Motor"/>
    <s v="Prescriptive"/>
    <s v="B0901"/>
    <m/>
    <m/>
    <m/>
    <n v="13.083007376942414"/>
    <n v="2"/>
    <m/>
    <d v="2017-12-29T00:00:00"/>
    <n v="297700"/>
    <m/>
    <n v="60874"/>
    <n v="8.3059999999999992"/>
    <n v="0.91947522445769714"/>
    <n v="55972.134813637858"/>
    <x v="2"/>
    <x v="0"/>
    <x v="0"/>
  </r>
  <r>
    <s v="Conservation Officer, Entegrus Powerlines"/>
    <s v="Full Cost Recovery"/>
    <n v="181833"/>
    <s v="Retrofit"/>
    <x v="0"/>
    <m/>
    <m/>
    <s v="LED EXTERIOR AREA LIGHTS: LED fixture (&lt;=30W)"/>
    <s v="Prescriptive"/>
    <s v="B0901"/>
    <m/>
    <m/>
    <m/>
    <n v="13.083007376942414"/>
    <n v="6"/>
    <m/>
    <d v="2017-11-30T00:00:00"/>
    <n v="13732.57"/>
    <m/>
    <n v="1638"/>
    <n v="0"/>
    <n v="0.91947522445769714"/>
    <n v="1506.100417661708"/>
    <x v="2"/>
    <x v="0"/>
    <x v="0"/>
  </r>
  <r>
    <s v="Conservation Officer, Entegrus Powerlines"/>
    <s v="Full Cost Recovery"/>
    <n v="181833"/>
    <s v="Retrofit"/>
    <x v="0"/>
    <m/>
    <m/>
    <s v="LED EXTERIOR AREA LIGHTS: LED fixture (&gt;120W to &lt;=200W)"/>
    <s v="Prescriptive"/>
    <s v="B0901"/>
    <m/>
    <m/>
    <m/>
    <n v="13.083007376942414"/>
    <n v="17"/>
    <m/>
    <d v="2017-11-30T00:00:00"/>
    <n v="13732.57"/>
    <m/>
    <n v="20706"/>
    <n v="0"/>
    <n v="0.91947522445769714"/>
    <n v="19038.653997621077"/>
    <x v="2"/>
    <x v="0"/>
    <x v="0"/>
  </r>
  <r>
    <s v="Conservation Officer, Entegrus Powerlines"/>
    <s v="Full Cost Recovery"/>
    <n v="181834"/>
    <s v="Retrofit"/>
    <x v="0"/>
    <m/>
    <m/>
    <s v="LED EXTERIOR AREA LIGHTS: LED fixture  (&gt;60W to &lt;=120W)"/>
    <s v="Prescriptive"/>
    <s v="B0901"/>
    <m/>
    <m/>
    <m/>
    <n v="13.083007376942414"/>
    <n v="11"/>
    <m/>
    <d v="2017-11-20T00:00:00"/>
    <n v="5970.03"/>
    <m/>
    <n v="9240"/>
    <n v="0"/>
    <n v="0.91947522445769714"/>
    <n v="8495.9510739891211"/>
    <x v="2"/>
    <x v="0"/>
    <x v="0"/>
  </r>
  <r>
    <s v="Conservation Officer, Entegrus Powerlines"/>
    <s v="Full Cost Recovery"/>
    <n v="181835"/>
    <s v="Retrofit"/>
    <x v="0"/>
    <m/>
    <m/>
    <s v="LED EXTERIOR AREA LIGHTS: LED fixture (&lt;=30W)"/>
    <s v="Prescriptive"/>
    <s v="B0901"/>
    <m/>
    <m/>
    <m/>
    <n v="13.083007376942414"/>
    <n v="2"/>
    <m/>
    <d v="2017-11-24T00:00:00"/>
    <n v="5899.2"/>
    <m/>
    <n v="546"/>
    <n v="0"/>
    <n v="0.91947522445769714"/>
    <n v="502.03347255390264"/>
    <x v="2"/>
    <x v="0"/>
    <x v="0"/>
  </r>
  <r>
    <s v="Conservation Officer, Entegrus Powerlines"/>
    <s v="Full Cost Recovery"/>
    <n v="181835"/>
    <s v="Retrofit"/>
    <x v="0"/>
    <m/>
    <m/>
    <s v="LED EXTERIOR AREA LIGHTS: LED fixture (&gt;120W to &lt;=200W)"/>
    <s v="Prescriptive"/>
    <s v="B0901"/>
    <m/>
    <m/>
    <m/>
    <n v="13.083007376942414"/>
    <n v="8"/>
    <m/>
    <d v="2017-11-24T00:00:00"/>
    <n v="5899.2"/>
    <m/>
    <n v="9744"/>
    <n v="0"/>
    <n v="0.91947522445769714"/>
    <n v="8959.3665871158009"/>
    <x v="2"/>
    <x v="0"/>
    <x v="0"/>
  </r>
  <r>
    <s v="Conservation Officer, Hydro One Networks"/>
    <s v="Full Cost Recovery"/>
    <n v="182031"/>
    <s v="Retrofit"/>
    <x v="0"/>
    <s v="Entegrus Powerlines Inc."/>
    <m/>
    <s v="Fridge Retrofit"/>
    <s v="Custom"/>
    <s v="B0903"/>
    <m/>
    <m/>
    <m/>
    <n v="13.05797247010084"/>
    <n v="1"/>
    <m/>
    <d v="2018-03-30T00:00:00"/>
    <n v="24324.69"/>
    <m/>
    <n v="23674.49"/>
    <n v="2.7"/>
    <n v="0.6492862438707443"/>
    <n v="15371.520687655498"/>
    <x v="1"/>
    <x v="1"/>
    <x v="0"/>
  </r>
  <r>
    <s v="Conservation Officer, Hydro One Networks"/>
    <s v="Full Cost Recovery"/>
    <n v="182031"/>
    <s v="Retrofit"/>
    <x v="0"/>
    <s v="Entegrus Powerlines Inc."/>
    <m/>
    <s v="Fridge Retrofit"/>
    <s v="Custom"/>
    <s v="B0903"/>
    <m/>
    <m/>
    <m/>
    <n v="13.05797247010084"/>
    <n v="1"/>
    <m/>
    <d v="2018-03-30T00:00:00"/>
    <n v="23809.86"/>
    <m/>
    <n v="23674.49"/>
    <n v="2.7"/>
    <n v="0.6492862438707443"/>
    <n v="15371.520687655498"/>
    <x v="1"/>
    <x v="1"/>
    <x v="0"/>
  </r>
  <r>
    <s v="Conservation Officer, Hydro One Networks"/>
    <s v="Full Cost Recovery"/>
    <n v="182031"/>
    <s v="Retrofit"/>
    <x v="0"/>
    <s v="Entegrus Powerlines Inc."/>
    <m/>
    <s v="Fridge Retrofit"/>
    <s v="Custom"/>
    <s v="B0903"/>
    <m/>
    <m/>
    <m/>
    <n v="13.05797247010084"/>
    <n v="1"/>
    <m/>
    <d v="2018-03-30T00:00:00"/>
    <n v="23809.86"/>
    <m/>
    <n v="23674.49"/>
    <n v="2.7"/>
    <n v="0.6492862438707443"/>
    <n v="15371.520687655498"/>
    <x v="1"/>
    <x v="1"/>
    <x v="0"/>
  </r>
  <r>
    <s v="Conservation Officer, Hydro One Networks"/>
    <s v="Full Cost Recovery"/>
    <n v="182031"/>
    <s v="Retrofit"/>
    <x v="0"/>
    <s v="Entegrus Powerlines Inc."/>
    <m/>
    <s v="Fridge Retrofit"/>
    <s v="Custom"/>
    <s v="B0903"/>
    <m/>
    <m/>
    <m/>
    <n v="13.05797247010084"/>
    <n v="1"/>
    <m/>
    <d v="2018-03-30T00:00:00"/>
    <n v="18367.439999999999"/>
    <m/>
    <n v="11325.14"/>
    <n v="1.29"/>
    <n v="0.6492862438707443"/>
    <n v="7353.2576119103205"/>
    <x v="1"/>
    <x v="1"/>
    <x v="0"/>
  </r>
  <r>
    <s v="Conservation Officer, Hydro One Networks"/>
    <s v="Full Cost Recovery"/>
    <n v="182031"/>
    <s v="Retrofit"/>
    <x v="0"/>
    <s v="Entegrus Powerlines Inc."/>
    <m/>
    <s v="Fridge Retrofit"/>
    <s v="Custom"/>
    <s v="B0903"/>
    <m/>
    <m/>
    <m/>
    <n v="13.05797247010084"/>
    <n v="1"/>
    <m/>
    <d v="2018-03-30T00:00:00"/>
    <n v="23809.86"/>
    <m/>
    <n v="23674.49"/>
    <n v="2.7"/>
    <n v="0.6492862438707443"/>
    <n v="15371.520687655498"/>
    <x v="1"/>
    <x v="1"/>
    <x v="0"/>
  </r>
  <r>
    <s v="Conservation Officer, Entegrus Powerlines"/>
    <s v="Full Cost Recovery"/>
    <n v="182553"/>
    <s v="Retrofit"/>
    <x v="0"/>
    <s v="Entegrus Powerlines Inc."/>
    <m/>
    <s v="LED"/>
    <s v="Custom"/>
    <s v="B0903"/>
    <m/>
    <m/>
    <m/>
    <n v="13.05797247010084"/>
    <n v="1"/>
    <m/>
    <d v="2018-01-08T00:00:00"/>
    <n v="5457.5"/>
    <m/>
    <n v="30295"/>
    <n v="6.5"/>
    <n v="0.6492862438707443"/>
    <n v="19670.126758064198"/>
    <x v="1"/>
    <x v="1"/>
    <x v="0"/>
  </r>
  <r>
    <s v="Conservation Officer, Entegrus Powerlines"/>
    <s v="Full Cost Recovery"/>
    <n v="183201"/>
    <s v="Retrofit"/>
    <x v="0"/>
    <s v="Entegrus Powerlines Inc."/>
    <m/>
    <s v="LED"/>
    <s v="Custom"/>
    <s v="B0903"/>
    <m/>
    <m/>
    <m/>
    <n v="13.05797247010084"/>
    <n v="1"/>
    <m/>
    <d v="2018-02-01T00:00:00"/>
    <n v="7236.68"/>
    <m/>
    <n v="10964"/>
    <n v="3"/>
    <n v="0.6492862438707443"/>
    <n v="7118.7743777988408"/>
    <x v="1"/>
    <x v="0"/>
    <x v="0"/>
  </r>
  <r>
    <s v="Conservation Officer, Entegrus Powerlines"/>
    <s v="Full Cost Recovery"/>
    <n v="183202"/>
    <s v="Retrofit"/>
    <x v="0"/>
    <s v="Entegrus Powerlines Inc."/>
    <m/>
    <s v="LED"/>
    <s v="Custom"/>
    <s v="B0903"/>
    <m/>
    <m/>
    <m/>
    <n v="13.05797247010084"/>
    <n v="1"/>
    <m/>
    <d v="2018-01-01T00:00:00"/>
    <n v="11826.38"/>
    <m/>
    <n v="28174"/>
    <n v="7"/>
    <n v="0.6492862438707443"/>
    <n v="18292.990634814349"/>
    <x v="1"/>
    <x v="0"/>
    <x v="0"/>
  </r>
  <r>
    <s v="Conservation Officer, Entegrus Powerlines"/>
    <s v="Full Cost Recovery"/>
    <n v="183479"/>
    <s v="Retrofit"/>
    <x v="0"/>
    <m/>
    <m/>
    <s v="Replace two 3 ton HVAC units with two new"/>
    <s v="Custom"/>
    <s v="B0903"/>
    <m/>
    <m/>
    <m/>
    <n v="13.05797247010084"/>
    <n v="1"/>
    <m/>
    <d v="2017-09-29T00:00:00"/>
    <n v="12545"/>
    <m/>
    <n v="967"/>
    <n v="1.6"/>
    <n v="0.6492862438707443"/>
    <n v="627.85979782300979"/>
    <x v="2"/>
    <x v="1"/>
    <x v="0"/>
  </r>
  <r>
    <s v="Conservation Officer, Entegrus Powerlines"/>
    <s v="Full Cost Recovery"/>
    <n v="183619"/>
    <s v="Retrofit"/>
    <x v="0"/>
    <m/>
    <m/>
    <s v="Unitary AC:  Single Package w/ Economizer &gt;=3.0 to &lt; 5.4 Tons; Heating Type:  All; Min. Efficiency Rating:  12.5 EER;"/>
    <s v="Prescriptive"/>
    <s v="B0901"/>
    <m/>
    <m/>
    <m/>
    <n v="13.083007376942414"/>
    <n v="1"/>
    <m/>
    <d v="2017-11-13T00:00:00"/>
    <n v="170380.5"/>
    <m/>
    <n v="419.6"/>
    <n v="0.46800000000000003"/>
    <n v="0.91947522445769714"/>
    <n v="385.81180418244975"/>
    <x v="2"/>
    <x v="0"/>
    <x v="0"/>
  </r>
  <r>
    <s v="Conservation Officer, Entegrus Powerlines"/>
    <s v="Full Cost Recovery"/>
    <n v="183619"/>
    <s v="Retrofit"/>
    <x v="0"/>
    <m/>
    <m/>
    <s v="Unitary AC:  Split System &amp; Single Package &gt;7.5 to &lt; 11.25 Tons; Heating Type: All Other; Min. Efficiency Rating:  12 EER;"/>
    <s v="Prescriptive"/>
    <s v="B0901"/>
    <m/>
    <m/>
    <m/>
    <n v="13.083007376942414"/>
    <n v="1"/>
    <m/>
    <d v="2017-11-13T00:00:00"/>
    <n v="170380.5"/>
    <m/>
    <n v="545"/>
    <n v="0.91"/>
    <n v="0.91947522445769714"/>
    <n v="501.11399732944494"/>
    <x v="2"/>
    <x v="0"/>
    <x v="0"/>
  </r>
  <r>
    <s v="Conservation Officer, Entegrus Powerlines"/>
    <s v="Full Cost Recovery"/>
    <n v="183619"/>
    <s v="Retrofit"/>
    <x v="0"/>
    <m/>
    <m/>
    <s v="Unitary AC:  Split System &amp; Single Package &gt;=11.5 to &lt; 20.0 Tons; Heating Type:  All Other; Min. Efficiency Rating:  12 EER;"/>
    <s v="Prescriptive"/>
    <s v="B0901"/>
    <m/>
    <m/>
    <m/>
    <n v="13.083007376942414"/>
    <n v="1"/>
    <m/>
    <d v="2017-11-13T00:00:00"/>
    <n v="170380.5"/>
    <m/>
    <n v="833.75"/>
    <n v="1.3875"/>
    <n v="0.91947522445769714"/>
    <n v="766.61246839160503"/>
    <x v="2"/>
    <x v="0"/>
    <x v="0"/>
  </r>
  <r>
    <s v="Conservation Officer, Entegrus Powerlines"/>
    <s v="Full Cost Recovery"/>
    <n v="183619"/>
    <s v="Retrofit"/>
    <x v="0"/>
    <m/>
    <m/>
    <s v="Unitary AC:  Split System &amp; Single Package &gt;=20 to &lt; 63.3 Tons; Heating Type:  All Other; Min. Efficiency Rating:  10.6 EER;"/>
    <s v="Prescriptive"/>
    <s v="B0901"/>
    <m/>
    <m/>
    <m/>
    <n v="13.083007376942414"/>
    <n v="1"/>
    <m/>
    <d v="2017-11-13T00:00:00"/>
    <n v="170380.5"/>
    <m/>
    <n v="1108"/>
    <n v="1.84"/>
    <n v="0.91947522445769714"/>
    <n v="1018.7785486991285"/>
    <x v="2"/>
    <x v="0"/>
    <x v="0"/>
  </r>
  <r>
    <s v="Conservation Officer, Entegrus Powerlines"/>
    <s v="Full Cost Recovery"/>
    <n v="183619"/>
    <s v="Retrofit"/>
    <x v="0"/>
    <m/>
    <m/>
    <s v="Unitary AC:  Split System &amp; Single Package &gt;=20 to &lt; 63.3 Tons; Heating Type:  All Other; Min. Efficiency Rating:  10.6 EER;"/>
    <s v="Prescriptive"/>
    <s v="B0901"/>
    <m/>
    <m/>
    <m/>
    <n v="13.083007376942414"/>
    <n v="1"/>
    <m/>
    <d v="2017-11-13T00:00:00"/>
    <n v="170380.5"/>
    <m/>
    <n v="1606.6"/>
    <n v="2.6680000000000001"/>
    <n v="0.91947522445769714"/>
    <n v="1477.2288956137361"/>
    <x v="2"/>
    <x v="0"/>
    <x v="0"/>
  </r>
  <r>
    <s v="Conservation Officer, Entegrus Powerlines"/>
    <s v="Full Cost Recovery"/>
    <n v="183621"/>
    <s v="Retrofit"/>
    <x v="0"/>
    <m/>
    <m/>
    <s v="LED lights"/>
    <s v="Custom"/>
    <s v="B0903"/>
    <m/>
    <m/>
    <m/>
    <n v="13.05797247010084"/>
    <n v="1"/>
    <m/>
    <d v="2017-11-21T00:00:00"/>
    <n v="7258.5"/>
    <m/>
    <n v="12580.11"/>
    <n v="0"/>
    <n v="0.6492862438707443"/>
    <n v="8168.092369380789"/>
    <x v="2"/>
    <x v="0"/>
    <x v="0"/>
  </r>
  <r>
    <s v="Conservation Officer, Entegrus Powerlines"/>
    <s v="Full Cost Recovery"/>
    <n v="183621"/>
    <s v="Retrofit"/>
    <x v="0"/>
    <m/>
    <m/>
    <s v="LED Sign Lighting"/>
    <s v="Custom"/>
    <s v="B0903"/>
    <m/>
    <m/>
    <m/>
    <n v="13.05797247010084"/>
    <n v="1"/>
    <m/>
    <d v="2017-11-21T00:00:00"/>
    <n v="7320.7"/>
    <m/>
    <n v="21561.07"/>
    <n v="0"/>
    <n v="0.6492862438707443"/>
    <n v="13999.306154134189"/>
    <x v="2"/>
    <x v="0"/>
    <x v="0"/>
  </r>
  <r>
    <s v="Conservation Officer, Entegrus Powerlines"/>
    <s v="Full Cost Recovery"/>
    <s v="183916-1"/>
    <s v="Retrofit"/>
    <x v="0"/>
    <s v="Entegrus Powerlines Inc."/>
    <m/>
    <s v="LED EXTERIOR AREA LIGHTS: LED fixture (&gt;30W to &lt;=60W)"/>
    <s v="Prescriptive"/>
    <s v="B0901"/>
    <m/>
    <m/>
    <m/>
    <n v="13.083007376942414"/>
    <n v="5"/>
    <m/>
    <d v="2018-02-26T00:00:00"/>
    <n v="7475.65"/>
    <m/>
    <n v="2919"/>
    <n v="0"/>
    <n v="0.91947522445769714"/>
    <n v="2683.9481801920178"/>
    <x v="1"/>
    <x v="0"/>
    <x v="0"/>
  </r>
  <r>
    <s v="Conservation Officer, Entegrus Powerlines"/>
    <s v="Full Cost Recovery"/>
    <s v="183916-1"/>
    <s v="Retrofit"/>
    <x v="0"/>
    <s v="Entegrus Powerlines Inc."/>
    <m/>
    <s v="LED Tube Re-Lamp: &lt;=22W &amp; &gt;= 2200 Lumens EXPIRED SEPTEMBER 10 2018"/>
    <s v="Prescriptive"/>
    <s v="B0901"/>
    <m/>
    <m/>
    <m/>
    <n v="13.083007376942414"/>
    <n v="138"/>
    <m/>
    <d v="2018-02-26T00:00:00"/>
    <n v="7475.65"/>
    <m/>
    <n v="6339.72"/>
    <n v="1.38"/>
    <n v="0.91947522445769725"/>
    <n v="5829.2154699989524"/>
    <x v="1"/>
    <x v="0"/>
    <x v="0"/>
  </r>
  <r>
    <s v="Conservation Officer, Entegrus Powerlines"/>
    <s v="Full Cost Recovery"/>
    <s v="183916-2"/>
    <s v="Retrofit"/>
    <x v="0"/>
    <s v="Entegrus Powerlines Inc."/>
    <m/>
    <s v="KWHR 2136 "/>
    <s v="Custom"/>
    <s v="B0903"/>
    <m/>
    <m/>
    <m/>
    <n v="13.05797247010084"/>
    <n v="1"/>
    <m/>
    <d v="2018-02-26T00:00:00"/>
    <n v="55631.29"/>
    <m/>
    <n v="14297"/>
    <n v="0"/>
    <n v="0.64928624387074418"/>
    <n v="9282.8454286200304"/>
    <x v="1"/>
    <x v="0"/>
    <x v="0"/>
  </r>
  <r>
    <s v="Conservation Officer, Entegrus Powerlines"/>
    <s v="Full Cost Recovery"/>
    <s v="183916-2"/>
    <s v="Retrofit"/>
    <x v="0"/>
    <s v="Entegrus Powerlines Inc."/>
    <m/>
    <s v="KWRD 2080"/>
    <s v="Custom"/>
    <s v="B0903"/>
    <m/>
    <m/>
    <m/>
    <n v="13.05797247010084"/>
    <n v="1"/>
    <m/>
    <d v="2018-02-26T00:00:00"/>
    <n v="55631.29"/>
    <m/>
    <n v="252"/>
    <n v="0.1"/>
    <n v="0.6492862438707443"/>
    <n v="163.62013345542755"/>
    <x v="1"/>
    <x v="0"/>
    <x v="0"/>
  </r>
  <r>
    <s v="Conservation Officer, Entegrus Powerlines"/>
    <s v="Full Cost Recovery"/>
    <s v="183916-2"/>
    <s v="Retrofit"/>
    <x v="0"/>
    <s v="Entegrus Powerlines Inc."/>
    <m/>
    <s v="KWHR 8760"/>
    <s v="Custom"/>
    <s v="B0903"/>
    <m/>
    <m/>
    <m/>
    <n v="13.05797247010084"/>
    <n v="1"/>
    <m/>
    <d v="2018-02-26T00:00:00"/>
    <n v="55631.29"/>
    <m/>
    <n v="6833"/>
    <n v="0.8"/>
    <n v="0.6492862438707443"/>
    <n v="4436.5729043687961"/>
    <x v="1"/>
    <x v="0"/>
    <x v="0"/>
  </r>
  <r>
    <s v="Conservation Officer, Entegrus Powerlines"/>
    <s v="Full Cost Recovery"/>
    <s v="183916-2"/>
    <s v="Retrofit"/>
    <x v="0"/>
    <s v="Entegrus Powerlines Inc."/>
    <m/>
    <s v="KWHR Exterior"/>
    <s v="Custom"/>
    <s v="B0903"/>
    <m/>
    <m/>
    <m/>
    <n v="13.05797247010084"/>
    <n v="1"/>
    <m/>
    <d v="2018-02-26T00:00:00"/>
    <n v="55631.29"/>
    <m/>
    <n v="27147"/>
    <n v="2.1"/>
    <n v="0.6492862438707443"/>
    <n v="17626.173662359095"/>
    <x v="1"/>
    <x v="0"/>
    <x v="0"/>
  </r>
  <r>
    <s v="Conservation Officer, Entegrus Powerlines"/>
    <s v="Full Cost Recovery"/>
    <s v="183916-2"/>
    <s v="Retrofit"/>
    <x v="0"/>
    <s v="Entegrus Powerlines Inc."/>
    <m/>
    <s v="KWRD 4380"/>
    <s v="Custom"/>
    <s v="B0903"/>
    <m/>
    <m/>
    <m/>
    <n v="13.05797247010084"/>
    <n v="1"/>
    <m/>
    <d v="2018-02-26T00:00:00"/>
    <n v="55631.29"/>
    <m/>
    <n v="11738"/>
    <n v="2.7"/>
    <n v="0.6492862438707443"/>
    <n v="7621.3219305547964"/>
    <x v="1"/>
    <x v="0"/>
    <x v="0"/>
  </r>
  <r>
    <s v="Conservation Officer, Entegrus Powerlines"/>
    <s v="Full Cost Recovery"/>
    <n v="184076"/>
    <s v="Retrofit"/>
    <x v="1"/>
    <s v="St. Thomas Energy Inc."/>
    <m/>
    <s v="LED Tube Re-Lamp: &lt;=22W &amp; &gt;= 2200 Lumens EXPIRED SEPTEMBER 10 2018"/>
    <s v="Prescriptive"/>
    <s v="B0901"/>
    <m/>
    <m/>
    <m/>
    <n v="13.083007376942414"/>
    <n v="3193"/>
    <m/>
    <d v="2018-01-26T00:00:00"/>
    <n v="23628.2"/>
    <m/>
    <n v="146686.42000000001"/>
    <n v="31.93"/>
    <n v="0.91947522445769714"/>
    <n v="134874.52895439605"/>
    <x v="1"/>
    <x v="0"/>
    <x v="0"/>
  </r>
  <r>
    <s v="Conservation Officer, Entegrus Powerlines"/>
    <s v="Full Cost Recovery"/>
    <n v="184514"/>
    <s v="Retrofit"/>
    <x v="0"/>
    <m/>
    <m/>
    <s v="LED Tube Re-Lamp: &lt;=22W &amp; &gt;= 2200 Lumens"/>
    <s v="Prescriptive"/>
    <s v="B0901"/>
    <m/>
    <m/>
    <m/>
    <n v="13.083007376942414"/>
    <n v="1520"/>
    <m/>
    <d v="2017-10-23T00:00:00"/>
    <n v="11248"/>
    <m/>
    <n v="69828.800000000003"/>
    <n v="15.2"/>
    <n v="0.91947522445769714"/>
    <n v="64205.851553611647"/>
    <x v="2"/>
    <x v="0"/>
    <x v="0"/>
  </r>
  <r>
    <s v="Conservation Officer, Entegrus Powerlines"/>
    <s v="Full Cost Recovery"/>
    <s v="184778-1"/>
    <s v="Retrofit"/>
    <x v="0"/>
    <s v="Entegrus Powerlines Inc."/>
    <m/>
    <s v="led"/>
    <s v="Custom"/>
    <s v="B0903"/>
    <m/>
    <m/>
    <m/>
    <n v="13.05797247010084"/>
    <n v="1"/>
    <m/>
    <d v="2018-01-29T00:00:00"/>
    <n v="2480.6999999999998"/>
    <m/>
    <n v="10741"/>
    <n v="2"/>
    <n v="0.6492862438707443"/>
    <n v="6973.9835454156646"/>
    <x v="1"/>
    <x v="1"/>
    <x v="0"/>
  </r>
  <r>
    <s v="Conservation Officer, Entegrus Powerlines"/>
    <s v="Full Cost Recovery"/>
    <s v="184778-2"/>
    <s v="Retrofit"/>
    <x v="0"/>
    <s v="Entegrus Powerlines Inc."/>
    <m/>
    <s v="LED Tube Re-Lamp: &lt;=22W &amp; &gt;= 2200 Lumens"/>
    <s v="Prescriptive"/>
    <s v="B0901"/>
    <m/>
    <m/>
    <m/>
    <n v="13.083007376942414"/>
    <n v="52"/>
    <m/>
    <d v="2018-01-29T00:00:00"/>
    <n v="4575"/>
    <m/>
    <n v="2388.88"/>
    <n v="0.52"/>
    <n v="0.91947522445769703"/>
    <n v="2196.5159742025035"/>
    <x v="1"/>
    <x v="1"/>
    <x v="0"/>
  </r>
  <r>
    <s v="Conservation Officer, Entegrus Powerlines"/>
    <s v="Full Cost Recovery"/>
    <s v="184778-2"/>
    <s v="Retrofit"/>
    <x v="0"/>
    <s v="Entegrus Powerlines Inc."/>
    <m/>
    <s v="INTEGRAL LED TROFFERS: 2' x 4' LED troffer (&gt;= 3000 Lumens)"/>
    <s v="Prescriptive"/>
    <s v="B0901"/>
    <m/>
    <m/>
    <m/>
    <n v="13.083007376942414"/>
    <n v="25"/>
    <m/>
    <d v="2018-01-29T00:00:00"/>
    <n v="4575"/>
    <m/>
    <n v="3583.32"/>
    <n v="0.78"/>
    <n v="0.91947522445769714"/>
    <n v="3294.7739613037556"/>
    <x v="1"/>
    <x v="1"/>
    <x v="0"/>
  </r>
  <r>
    <s v="Entegrus Powerlines Inc."/>
    <s v="Full Cost Recovery"/>
    <n v="185111"/>
    <s v="Retrofit"/>
    <x v="0"/>
    <m/>
    <m/>
    <s v="LED RETROFITLED RECESSED DOWNLIGHTS"/>
    <s v="Prescriptive"/>
    <n v="547381"/>
    <m/>
    <m/>
    <m/>
    <m/>
    <n v="15"/>
    <m/>
    <d v="2017-12-27T00:00:00"/>
    <n v="16163.42"/>
    <m/>
    <n v="4235.43"/>
    <n v="0.75"/>
    <n v="0.91947522445769714"/>
    <n v="3894.3729499248643"/>
    <x v="2"/>
    <x v="1"/>
    <x v="0"/>
  </r>
  <r>
    <s v="Entegrus Powerlines Inc."/>
    <s v="Full Cost Recovery"/>
    <n v="185111"/>
    <s v="Retrofit"/>
    <x v="0"/>
    <m/>
    <m/>
    <s v="LED RETROFITLED TUBE RE-LAMP EXPIRED SEP 10, 2018"/>
    <s v="Prescriptive"/>
    <n v="547382"/>
    <m/>
    <m/>
    <m/>
    <m/>
    <n v="442"/>
    <m/>
    <d v="2017-12-27T00:00:00"/>
    <n v="16163.42"/>
    <m/>
    <n v="23872.48"/>
    <n v="5.0199999999999996"/>
    <n v="0.91947522445769703"/>
    <n v="21950.153906361884"/>
    <x v="2"/>
    <x v="1"/>
    <x v="0"/>
  </r>
  <r>
    <s v="Conservation Officer, Entegrus Powerlines"/>
    <s v="Full Cost Recovery"/>
    <s v="185201-1"/>
    <s v="Retrofit"/>
    <x v="0"/>
    <s v="Entegrus Powerlines Inc."/>
    <m/>
    <s v="LED gym lights"/>
    <s v="Custom"/>
    <s v="B0903"/>
    <m/>
    <m/>
    <m/>
    <n v="13.05797247010084"/>
    <n v="1"/>
    <m/>
    <d v="2018-11-19T00:00:00"/>
    <n v="4662.3900000000003"/>
    <m/>
    <n v="4462"/>
    <n v="0.1"/>
    <n v="0.6492862438707443"/>
    <n v="2897.1152201512609"/>
    <x v="1"/>
    <x v="1"/>
    <x v="0"/>
  </r>
  <r>
    <s v="Conservation Officer, Entegrus Powerlines"/>
    <s v="Full Cost Recovery"/>
    <s v="185201-2"/>
    <s v="Retrofit"/>
    <x v="0"/>
    <s v="Entegrus Powerlines Inc."/>
    <m/>
    <s v="LED EXTERIOR AREA LIGHTS: LED fixture (&lt;=30W)"/>
    <s v="Prescriptive"/>
    <s v="B0901"/>
    <m/>
    <m/>
    <m/>
    <n v="13.083007376942414"/>
    <n v="10"/>
    <m/>
    <d v="2018-11-19T00:00:00"/>
    <n v="12183.85"/>
    <m/>
    <n v="2730"/>
    <n v="0"/>
    <n v="0.91947522445769714"/>
    <n v="2510.1673627695131"/>
    <x v="1"/>
    <x v="1"/>
    <x v="0"/>
  </r>
  <r>
    <s v="Conservation Officer, Entegrus Powerlines"/>
    <s v="Full Cost Recovery"/>
    <s v="185201-2"/>
    <s v="Retrofit"/>
    <x v="0"/>
    <s v="Entegrus Powerlines Inc."/>
    <m/>
    <s v="LED EXTERIOR AREA LIGHTS: LED fixture  (&gt;60W to &lt;=120W)"/>
    <s v="Prescriptive"/>
    <s v="B0901"/>
    <m/>
    <m/>
    <m/>
    <n v="13.083007376942414"/>
    <n v="4"/>
    <m/>
    <d v="2018-11-19T00:00:00"/>
    <n v="12183.85"/>
    <m/>
    <n v="3360"/>
    <n v="0"/>
    <n v="0.91947522445769714"/>
    <n v="3089.4367541778624"/>
    <x v="1"/>
    <x v="1"/>
    <x v="0"/>
  </r>
  <r>
    <s v="Conservation Officer, Entegrus Powerlines"/>
    <s v="Full Cost Recovery"/>
    <s v="185201-2"/>
    <s v="Retrofit"/>
    <x v="0"/>
    <s v="Entegrus Powerlines Inc."/>
    <m/>
    <s v="OCCUPANCY SENSORS: Wall/Ceiling or Fixture mounted EXPIRED SEPTEMBER 10 2018"/>
    <s v="Prescriptive"/>
    <s v="B0901"/>
    <m/>
    <m/>
    <m/>
    <n v="13.083007376942414"/>
    <n v="20"/>
    <m/>
    <d v="2018-11-19T00:00:00"/>
    <n v="12183.85"/>
    <m/>
    <n v="11301.24"/>
    <n v="0"/>
    <n v="0.91947522445769714"/>
    <n v="10391.210185650305"/>
    <x v="1"/>
    <x v="1"/>
    <x v="0"/>
  </r>
  <r>
    <s v="Conservation Officer, Entegrus Powerlines"/>
    <s v="Full Cost Recovery"/>
    <s v="185201-2"/>
    <s v="Retrofit"/>
    <x v="0"/>
    <s v="Entegrus Powerlines Inc."/>
    <m/>
    <s v="ENERGY STAR® QUALIFIED LED OMNIDIRECTIONAL A SHAPE LAMP: &lt;=12W &amp; &gt;= 800 Lumens"/>
    <s v="Prescriptive"/>
    <s v="B0901"/>
    <m/>
    <m/>
    <m/>
    <n v="13.083007376942414"/>
    <n v="1"/>
    <m/>
    <d v="2018-11-19T00:00:00"/>
    <n v="12183.85"/>
    <m/>
    <n v="16.03"/>
    <n v="4.1000000000000003E-3"/>
    <n v="0.91947522445769714"/>
    <n v="14.739187848056886"/>
    <x v="1"/>
    <x v="1"/>
    <x v="0"/>
  </r>
  <r>
    <s v="Conservation Officer, Entegrus Powerlines"/>
    <s v="Full Cost Recovery"/>
    <s v="185201-2"/>
    <s v="Retrofit"/>
    <x v="0"/>
    <s v="Entegrus Powerlines Inc."/>
    <m/>
    <s v="LED RECESSED DOWNLIGHTS: &gt;= 800 lumens"/>
    <s v="Prescriptive"/>
    <s v="B0901"/>
    <m/>
    <m/>
    <m/>
    <n v="13.083007376942414"/>
    <n v="2"/>
    <m/>
    <d v="2018-11-19T00:00:00"/>
    <n v="12183.85"/>
    <m/>
    <n v="89.123599999999996"/>
    <n v="1.9400000000000001E-2"/>
    <n v="0.91947522445769725"/>
    <n v="81.94694211447802"/>
    <x v="1"/>
    <x v="1"/>
    <x v="0"/>
  </r>
  <r>
    <s v="Conservation Officer, Entegrus Powerlines"/>
    <s v="Full Cost Recovery"/>
    <s v="185201-2"/>
    <s v="Retrofit"/>
    <x v="0"/>
    <s v="Entegrus Powerlines Inc."/>
    <m/>
    <s v="LED EXIT SIGNS: New Sign or Retrofit Kit &lt;= 3W"/>
    <s v="Prescriptive"/>
    <s v="B0901"/>
    <m/>
    <m/>
    <m/>
    <n v="13.083007376942414"/>
    <n v="3"/>
    <m/>
    <d v="2018-11-19T00:00:00"/>
    <n v="12183.85"/>
    <m/>
    <n v="746.35199999999998"/>
    <n v="8.5199999999999998E-2"/>
    <n v="0.91947522445769714"/>
    <n v="686.25217272445116"/>
    <x v="1"/>
    <x v="1"/>
    <x v="0"/>
  </r>
  <r>
    <s v="Conservation Officer, Entegrus Powerlines"/>
    <s v="Full Cost Recovery"/>
    <s v="185201-2"/>
    <s v="Retrofit"/>
    <x v="0"/>
    <s v="Entegrus Powerlines Inc."/>
    <m/>
    <s v="LED Tube Re-Lamp: &lt;=22W &amp; &gt;= 2200 Lumens EXPIRED SEPTEMBER 10 2018"/>
    <s v="Prescriptive"/>
    <s v="B0901"/>
    <m/>
    <m/>
    <m/>
    <n v="13.083007376942414"/>
    <n v="377"/>
    <m/>
    <d v="2018-11-19T00:00:00"/>
    <n v="12183.85"/>
    <m/>
    <n v="17319.38"/>
    <n v="3.77"/>
    <n v="0.91947522445769714"/>
    <n v="15924.740812968152"/>
    <x v="1"/>
    <x v="1"/>
    <x v="0"/>
  </r>
  <r>
    <s v="Conservation Officer, Entegrus Powerlines"/>
    <s v="Full Cost Recovery"/>
    <n v="185203"/>
    <s v="Retrofit"/>
    <x v="0"/>
    <s v="Entegrus Powerlines Inc."/>
    <m/>
    <s v="OCCUPANCY SENSORS: Wall/Ceiling or Fixture mounted EXPIRED SEPTEMBER 10 2018"/>
    <s v="Prescriptive"/>
    <s v="B0901"/>
    <m/>
    <m/>
    <m/>
    <n v="13.083007376942414"/>
    <n v="12"/>
    <m/>
    <d v="2018-11-19T00:00:00"/>
    <n v="10736.42"/>
    <m/>
    <n v="6780.7439999999997"/>
    <n v="0"/>
    <n v="0.91947522445769714"/>
    <n v="6234.7261113901832"/>
    <x v="1"/>
    <x v="1"/>
    <x v="0"/>
  </r>
  <r>
    <s v="Conservation Officer, Entegrus Powerlines"/>
    <s v="Full Cost Recovery"/>
    <n v="185203"/>
    <s v="Retrofit"/>
    <x v="0"/>
    <s v="Entegrus Powerlines Inc."/>
    <m/>
    <s v="ENERGY STAR® QUALIFIED LED OMNIDIRECTIONAL A SHAPE LAMP: &lt;=12W &amp; &gt;= 800 Lumens"/>
    <s v="Prescriptive"/>
    <s v="B0901"/>
    <m/>
    <m/>
    <m/>
    <n v="13.083007376942414"/>
    <n v="3"/>
    <m/>
    <d v="2018-11-19T00:00:00"/>
    <n v="10736.42"/>
    <m/>
    <n v="48.09"/>
    <n v="1.23E-2"/>
    <n v="0.91947522445769714"/>
    <n v="44.217563544170659"/>
    <x v="1"/>
    <x v="1"/>
    <x v="0"/>
  </r>
  <r>
    <s v="Conservation Officer, Entegrus Powerlines"/>
    <s v="Full Cost Recovery"/>
    <n v="185203"/>
    <s v="Retrofit"/>
    <x v="0"/>
    <s v="Entegrus Powerlines Inc."/>
    <m/>
    <s v="LED EXIT SIGNS: New Sign or Retrofit Kit &lt;= 3W"/>
    <s v="Prescriptive"/>
    <s v="B0901"/>
    <m/>
    <m/>
    <m/>
    <n v="13.083007376942414"/>
    <n v="2"/>
    <m/>
    <d v="2018-11-19T00:00:00"/>
    <n v="10736.42"/>
    <m/>
    <n v="497.56799999999998"/>
    <n v="5.6800000000000003E-2"/>
    <n v="0.91947522445769714"/>
    <n v="457.50144848296742"/>
    <x v="1"/>
    <x v="1"/>
    <x v="0"/>
  </r>
  <r>
    <s v="Conservation Officer, Entegrus Powerlines"/>
    <s v="Full Cost Recovery"/>
    <n v="185203"/>
    <s v="Retrofit"/>
    <x v="0"/>
    <s v="Entegrus Powerlines Inc."/>
    <m/>
    <s v="LED Tube Re-Lamp: &lt;=22W &amp; &gt;= 2200 Lumens EXPIRED SEPTEMBER 10 2018"/>
    <s v="Prescriptive"/>
    <s v="B0901"/>
    <m/>
    <m/>
    <m/>
    <n v="13.083007376942414"/>
    <n v="430"/>
    <m/>
    <d v="2018-11-19T00:00:00"/>
    <n v="10736.42"/>
    <m/>
    <n v="19754.2"/>
    <n v="4.3"/>
    <n v="0.91947522445769714"/>
    <n v="18163.497478982241"/>
    <x v="1"/>
    <x v="1"/>
    <x v="0"/>
  </r>
  <r>
    <s v="Conservation Officer, Entegrus Powerlines"/>
    <s v="Full Cost Recovery"/>
    <n v="185203"/>
    <s v="Retrofit"/>
    <x v="0"/>
    <s v="Entegrus Powerlines Inc."/>
    <m/>
    <s v="LED EXTERIOR AREA LIGHTS: LED fixture (&gt;30W to &lt;=60W)"/>
    <s v="Prescriptive"/>
    <s v="B0901"/>
    <m/>
    <m/>
    <m/>
    <n v="13.083007376942414"/>
    <n v="6"/>
    <m/>
    <d v="2018-11-19T00:00:00"/>
    <n v="4340.82"/>
    <m/>
    <n v="3502.8"/>
    <n v="0"/>
    <n v="0.91947522445769714"/>
    <n v="3220.7378162304217"/>
    <x v="1"/>
    <x v="1"/>
    <x v="0"/>
  </r>
  <r>
    <s v="Conservation Officer, Entegrus Powerlines"/>
    <s v="Full Cost Recovery"/>
    <n v="185203"/>
    <s v="Retrofit"/>
    <x v="0"/>
    <s v="Entegrus Powerlines Inc."/>
    <m/>
    <s v="LED EXTERIOR AREA LIGHTS: LED fixture (&lt;=30W)"/>
    <s v="Prescriptive"/>
    <s v="B0901"/>
    <m/>
    <m/>
    <m/>
    <n v="13.083007376942414"/>
    <n v="14"/>
    <m/>
    <d v="2018-11-19T00:00:00"/>
    <n v="4340.82"/>
    <m/>
    <n v="3822"/>
    <n v="0"/>
    <n v="0.91947522445769714"/>
    <n v="3514.2343078773183"/>
    <x v="1"/>
    <x v="1"/>
    <x v="0"/>
  </r>
  <r>
    <s v="Conservation Officer, Entegrus Powerlines"/>
    <s v="Full Cost Recovery"/>
    <n v="185206"/>
    <s v="Retrofit"/>
    <x v="0"/>
    <s v="Entegrus Powerlines Inc."/>
    <m/>
    <s v="OCCUPANCY SENSORS: Wall/Ceiling or Fixture mounted EXPIRED SEPTEMBER 10 2018"/>
    <s v="Prescriptive"/>
    <s v="B0901"/>
    <m/>
    <m/>
    <m/>
    <n v="13.083007376942414"/>
    <n v="60"/>
    <m/>
    <d v="2018-11-19T00:00:00"/>
    <n v="54308.18"/>
    <m/>
    <n v="33903.72"/>
    <n v="0"/>
    <n v="0.91947522445769714"/>
    <n v="31173.630556950917"/>
    <x v="1"/>
    <x v="0"/>
    <x v="0"/>
  </r>
  <r>
    <s v="Conservation Officer, Entegrus Powerlines"/>
    <s v="Full Cost Recovery"/>
    <n v="185206"/>
    <s v="Retrofit"/>
    <x v="0"/>
    <s v="Entegrus Powerlines Inc."/>
    <m/>
    <s v="ENERGY STAR® QUALIFIED LED OMNIDIRECTIONAL A SHAPE LAMP: &lt;=12W &amp; &gt;= 800 Lumens"/>
    <s v="Prescriptive"/>
    <s v="B0901"/>
    <m/>
    <m/>
    <m/>
    <n v="13.083007376942414"/>
    <n v="10"/>
    <m/>
    <d v="2018-11-19T00:00:00"/>
    <n v="54308.18"/>
    <m/>
    <n v="160.30000000000001"/>
    <n v="4.1000000000000002E-2"/>
    <n v="0.91947522445769714"/>
    <n v="147.39187848056886"/>
    <x v="1"/>
    <x v="0"/>
    <x v="0"/>
  </r>
  <r>
    <s v="Conservation Officer, Entegrus Powerlines"/>
    <s v="Full Cost Recovery"/>
    <n v="185206"/>
    <s v="Retrofit"/>
    <x v="0"/>
    <s v="Entegrus Powerlines Inc."/>
    <m/>
    <s v="LED RECESSED DOWNLIGHTS: &gt;= 800 lumens"/>
    <s v="Prescriptive"/>
    <s v="B0901"/>
    <m/>
    <m/>
    <m/>
    <n v="13.083007376942414"/>
    <n v="14"/>
    <m/>
    <d v="2018-11-19T00:00:00"/>
    <n v="54308.18"/>
    <m/>
    <n v="623.86519999999996"/>
    <n v="0.1358"/>
    <n v="0.91947522445769703"/>
    <n v="573.62859480134603"/>
    <x v="1"/>
    <x v="0"/>
    <x v="0"/>
  </r>
  <r>
    <s v="Conservation Officer, Entegrus Powerlines"/>
    <s v="Full Cost Recovery"/>
    <n v="185206"/>
    <s v="Retrofit"/>
    <x v="0"/>
    <s v="Entegrus Powerlines Inc."/>
    <m/>
    <s v="ENERGY STAR® QUALIFIED LED REFLECTOR (FLOOD/SPOT) LAMP PIN &amp; SCREW BASE:   &lt;= 7W &amp; &gt;= 250 Lumens"/>
    <s v="Prescriptive"/>
    <s v="B0901"/>
    <m/>
    <m/>
    <m/>
    <n v="13.083007376942414"/>
    <n v="8"/>
    <m/>
    <d v="2018-11-19T00:00:00"/>
    <n v="54308.18"/>
    <m/>
    <n v="688.33600000000001"/>
    <n v="0.17599999999999999"/>
    <n v="0.91947522445769714"/>
    <n v="632.90789810231342"/>
    <x v="1"/>
    <x v="0"/>
    <x v="0"/>
  </r>
  <r>
    <s v="Conservation Officer, Entegrus Powerlines"/>
    <s v="Full Cost Recovery"/>
    <n v="185206"/>
    <s v="Retrofit"/>
    <x v="0"/>
    <s v="Entegrus Powerlines Inc."/>
    <m/>
    <s v="LED EXIT SIGNS: New Sign or Retrofit Kit &lt;= 3W"/>
    <s v="Prescriptive"/>
    <s v="B0901"/>
    <m/>
    <m/>
    <m/>
    <n v="13.083007376942414"/>
    <n v="8"/>
    <m/>
    <d v="2018-11-19T00:00:00"/>
    <n v="54308.18"/>
    <m/>
    <n v="1990.2719999999999"/>
    <n v="0.22720000000000001"/>
    <n v="0.91947522445769714"/>
    <n v="1830.0057939318697"/>
    <x v="1"/>
    <x v="0"/>
    <x v="0"/>
  </r>
  <r>
    <s v="Conservation Officer, Entegrus Powerlines"/>
    <s v="Full Cost Recovery"/>
    <n v="185206"/>
    <s v="Retrofit"/>
    <x v="0"/>
    <s v="Entegrus Powerlines Inc."/>
    <m/>
    <s v="LED EXIT SIGNS: New Sign or Retrofit Kit &lt;= 3W"/>
    <s v="Prescriptive"/>
    <s v="B0901"/>
    <m/>
    <m/>
    <m/>
    <n v="13.083007376942414"/>
    <n v="27"/>
    <m/>
    <d v="2018-11-19T00:00:00"/>
    <n v="54308.18"/>
    <m/>
    <n v="6717.1679999999997"/>
    <n v="0.76680000000000004"/>
    <n v="0.91947522445769714"/>
    <n v="6176.2695545200604"/>
    <x v="1"/>
    <x v="0"/>
    <x v="0"/>
  </r>
  <r>
    <s v="Conservation Officer, Entegrus Powerlines"/>
    <s v="Full Cost Recovery"/>
    <n v="185206"/>
    <s v="Retrofit"/>
    <x v="0"/>
    <s v="Entegrus Powerlines Inc."/>
    <m/>
    <s v="ENERGY STAR® QUALIFIED LED REFLECTOR (FLOOD/SPOT) LAMP PIN &amp; SCREW BASE: &lt;= 20W &amp; &gt;= 800 Lumens"/>
    <s v="Prescriptive"/>
    <s v="B0901"/>
    <m/>
    <m/>
    <m/>
    <n v="13.083007376942414"/>
    <n v="20"/>
    <m/>
    <d v="2018-11-19T00:00:00"/>
    <n v="54308.18"/>
    <m/>
    <n v="3050.58"/>
    <n v="0.78"/>
    <n v="0.91947522445769714"/>
    <n v="2804.9327302261618"/>
    <x v="1"/>
    <x v="0"/>
    <x v="0"/>
  </r>
  <r>
    <s v="Conservation Officer, Entegrus Powerlines"/>
    <s v="Full Cost Recovery"/>
    <n v="185206"/>
    <s v="Retrofit"/>
    <x v="0"/>
    <s v="Entegrus Powerlines Inc."/>
    <m/>
    <s v="LED Tube Re-Lamp: &lt;=22W &amp; &gt;= 2200 Lumens EXPIRED SEPTEMBER 10 2018"/>
    <s v="Prescriptive"/>
    <s v="B0901"/>
    <m/>
    <m/>
    <m/>
    <n v="13.083007376942414"/>
    <n v="1935"/>
    <m/>
    <d v="2018-11-19T00:00:00"/>
    <n v="54308.18"/>
    <m/>
    <n v="88893.9"/>
    <n v="19.350000000000001"/>
    <n v="0.91947522445769714"/>
    <n v="81735.738655420078"/>
    <x v="1"/>
    <x v="0"/>
    <x v="0"/>
  </r>
  <r>
    <s v="Conservation Officer, Entegrus Powerlines"/>
    <s v="Full Cost Recovery"/>
    <n v="185206"/>
    <s v="Retrofit"/>
    <x v="0"/>
    <s v="Entegrus Powerlines Inc."/>
    <m/>
    <s v="LED EXTERIOR AREA LIGHTS: LED fixture (&lt;=30W)"/>
    <s v="Prescriptive"/>
    <s v="B0901"/>
    <m/>
    <m/>
    <m/>
    <n v="13.083007376942414"/>
    <n v="35"/>
    <m/>
    <d v="2018-11-19T00:00:00"/>
    <n v="6338.23"/>
    <m/>
    <n v="9555"/>
    <n v="0"/>
    <n v="0.91947522445769714"/>
    <n v="8785.5857696932962"/>
    <x v="1"/>
    <x v="0"/>
    <x v="0"/>
  </r>
  <r>
    <s v="Conservation Officer, Entegrus Powerlines"/>
    <s v="Full Cost Recovery"/>
    <s v="185220-1"/>
    <s v="Retrofit"/>
    <x v="0"/>
    <s v="Entegrus Powerlines Inc."/>
    <m/>
    <s v="LED lights"/>
    <s v="Custom"/>
    <s v="B0903"/>
    <m/>
    <m/>
    <m/>
    <n v="13.05797247010084"/>
    <n v="1"/>
    <m/>
    <d v="2018-11-19T00:00:00"/>
    <n v="4797.3599999999997"/>
    <m/>
    <n v="4361"/>
    <n v="0.1"/>
    <n v="0.6492862438707443"/>
    <n v="2831.5373095203158"/>
    <x v="1"/>
    <x v="1"/>
    <x v="0"/>
  </r>
  <r>
    <s v="Conservation Officer, Entegrus Powerlines"/>
    <s v="Full Cost Recovery"/>
    <s v="185220-2"/>
    <s v="Retrofit"/>
    <x v="0"/>
    <s v="Entegrus Powerlines Inc."/>
    <m/>
    <s v="LED EXTERIOR AREA LIGHTS: LED fixture (&lt;=30W)"/>
    <s v="Prescriptive"/>
    <s v="B0901"/>
    <m/>
    <m/>
    <m/>
    <n v="13.083007376942414"/>
    <n v="7"/>
    <m/>
    <d v="2018-11-19T00:00:00"/>
    <n v="8351.08"/>
    <m/>
    <n v="1911"/>
    <n v="0"/>
    <n v="0.91947522445769714"/>
    <n v="1757.1171539386592"/>
    <x v="1"/>
    <x v="1"/>
    <x v="0"/>
  </r>
  <r>
    <s v="Conservation Officer, Entegrus Powerlines"/>
    <s v="Full Cost Recovery"/>
    <s v="185220-2"/>
    <s v="Retrofit"/>
    <x v="0"/>
    <s v="Entegrus Powerlines Inc."/>
    <m/>
    <s v="OCCUPANCY SENSORS: Wall/Ceiling or Fixture mounted EXPIRED SEPTEMBER 10 2018"/>
    <s v="Prescriptive"/>
    <s v="B0901"/>
    <m/>
    <m/>
    <m/>
    <n v="13.083007376942414"/>
    <n v="23"/>
    <m/>
    <d v="2018-11-19T00:00:00"/>
    <n v="8351.08"/>
    <m/>
    <n v="12996.425999999999"/>
    <n v="0"/>
    <n v="0.91947522445769714"/>
    <n v="11949.891713497851"/>
    <x v="1"/>
    <x v="1"/>
    <x v="0"/>
  </r>
  <r>
    <s v="Conservation Officer, Entegrus Powerlines"/>
    <s v="Full Cost Recovery"/>
    <s v="185220-2"/>
    <s v="Retrofit"/>
    <x v="0"/>
    <s v="Entegrus Powerlines Inc."/>
    <m/>
    <s v="ENERGY STAR® QUALIFIED LED REFLECTOR (FLOOD/SPOT) LAMP PIN &amp; SCREW BASE:   &lt;= 7W &amp; &gt;= 250 Lumens"/>
    <s v="Prescriptive"/>
    <s v="B0901"/>
    <m/>
    <m/>
    <m/>
    <n v="13.083007376942414"/>
    <n v="2"/>
    <m/>
    <d v="2018-11-19T00:00:00"/>
    <n v="8351.08"/>
    <m/>
    <n v="172.084"/>
    <n v="4.3999999999999997E-2"/>
    <n v="0.91947522445769714"/>
    <n v="158.22697452557836"/>
    <x v="1"/>
    <x v="1"/>
    <x v="0"/>
  </r>
  <r>
    <s v="Conservation Officer, Entegrus Powerlines"/>
    <s v="Full Cost Recovery"/>
    <s v="185220-2"/>
    <s v="Retrofit"/>
    <x v="0"/>
    <s v="Entegrus Powerlines Inc."/>
    <m/>
    <s v="LED EXIT SIGNS: New Sign or Retrofit Kit &lt;= 3W"/>
    <s v="Prescriptive"/>
    <s v="B0901"/>
    <m/>
    <m/>
    <m/>
    <n v="13.083007376942414"/>
    <n v="3"/>
    <m/>
    <d v="2018-11-19T00:00:00"/>
    <n v="8351.08"/>
    <m/>
    <n v="746.35199999999998"/>
    <n v="8.5199999999999998E-2"/>
    <n v="0.91947522445769714"/>
    <n v="686.25217272445116"/>
    <x v="1"/>
    <x v="1"/>
    <x v="0"/>
  </r>
  <r>
    <s v="Conservation Officer, Entegrus Powerlines"/>
    <s v="Full Cost Recovery"/>
    <s v="185220-2"/>
    <s v="Retrofit"/>
    <x v="0"/>
    <s v="Entegrus Powerlines Inc."/>
    <m/>
    <s v="ENERGY STAR® QUALIFIED LED REFLECTOR (FLOOD/SPOT) LAMP PIN &amp; SCREW BASE: &lt;= 20W &amp; &gt;= 800 Lumens"/>
    <s v="Prescriptive"/>
    <s v="B0901"/>
    <m/>
    <m/>
    <m/>
    <n v="13.083007376942414"/>
    <n v="14"/>
    <m/>
    <d v="2018-11-19T00:00:00"/>
    <n v="8351.08"/>
    <m/>
    <n v="2135.4059999999999"/>
    <n v="0.54600000000000004"/>
    <n v="0.91947522445769714"/>
    <n v="1963.4529111583131"/>
    <x v="1"/>
    <x v="1"/>
    <x v="0"/>
  </r>
  <r>
    <s v="Conservation Officer, Entegrus Powerlines"/>
    <s v="Full Cost Recovery"/>
    <s v="185220-2"/>
    <s v="Retrofit"/>
    <x v="0"/>
    <s v="Entegrus Powerlines Inc."/>
    <m/>
    <s v="LED Tube Re-Lamp: &lt;=22W &amp; &gt;= 2200 Lumens EXPIRED SEPTEMBER 10 2018"/>
    <s v="Prescriptive"/>
    <s v="B0901"/>
    <m/>
    <m/>
    <m/>
    <n v="13.083007376942414"/>
    <n v="240"/>
    <m/>
    <d v="2018-11-19T00:00:00"/>
    <n v="8351.08"/>
    <m/>
    <n v="11025.6"/>
    <n v="2.4"/>
    <n v="0.91947522445769703"/>
    <n v="10137.766034780785"/>
    <x v="1"/>
    <x v="1"/>
    <x v="0"/>
  </r>
  <r>
    <s v="Conservation Officer, Entegrus Powerlines"/>
    <s v="Full Cost Recovery"/>
    <n v="185226"/>
    <s v="Retrofit"/>
    <x v="0"/>
    <s v="Entegrus Powerlines Inc."/>
    <m/>
    <s v="OCCUPANCY SENSORS: Wall/Ceiling or Fixture mounted EXPIRED SEPTEMBER 10 2018"/>
    <s v="Prescriptive"/>
    <s v="B0901"/>
    <m/>
    <m/>
    <m/>
    <n v="13.083007376942414"/>
    <n v="23"/>
    <m/>
    <d v="2018-11-19T00:00:00"/>
    <n v="10479.39"/>
    <m/>
    <n v="12996.425999999999"/>
    <n v="0"/>
    <n v="0.91947522445769714"/>
    <n v="11949.891713497851"/>
    <x v="1"/>
    <x v="1"/>
    <x v="0"/>
  </r>
  <r>
    <s v="Conservation Officer, Entegrus Powerlines"/>
    <s v="Full Cost Recovery"/>
    <n v="185226"/>
    <s v="Retrofit"/>
    <x v="0"/>
    <s v="Entegrus Powerlines Inc."/>
    <m/>
    <s v="ENERGY STAR® QUALIFIED LED OMNIDIRECTIONAL A SHAPE LAMP: &lt;=12W &amp; &gt;= 800 Lumens"/>
    <s v="Prescriptive"/>
    <s v="B0901"/>
    <m/>
    <m/>
    <m/>
    <n v="13.083007376942414"/>
    <n v="13"/>
    <m/>
    <d v="2018-11-19T00:00:00"/>
    <n v="10479.39"/>
    <m/>
    <n v="208.39"/>
    <n v="5.33E-2"/>
    <n v="0.91947522445769725"/>
    <n v="191.60944202473951"/>
    <x v="1"/>
    <x v="1"/>
    <x v="0"/>
  </r>
  <r>
    <s v="Conservation Officer, Entegrus Powerlines"/>
    <s v="Full Cost Recovery"/>
    <n v="185226"/>
    <s v="Retrofit"/>
    <x v="0"/>
    <s v="Entegrus Powerlines Inc."/>
    <m/>
    <s v="LED EXIT SIGNS: New Sign or Retrofit Kit &lt;= 3W"/>
    <s v="Prescriptive"/>
    <s v="B0901"/>
    <m/>
    <m/>
    <m/>
    <n v="13.083007376942414"/>
    <n v="4"/>
    <m/>
    <d v="2018-11-19T00:00:00"/>
    <n v="10479.39"/>
    <m/>
    <n v="995.13599999999997"/>
    <n v="0.11360000000000001"/>
    <n v="0.91947522445769714"/>
    <n v="915.00289696593484"/>
    <x v="1"/>
    <x v="1"/>
    <x v="0"/>
  </r>
  <r>
    <s v="Conservation Officer, Entegrus Powerlines"/>
    <s v="Full Cost Recovery"/>
    <n v="185226"/>
    <s v="Retrofit"/>
    <x v="0"/>
    <s v="Entegrus Powerlines Inc."/>
    <m/>
    <s v="LED Tube Re-Lamp: &lt;=22W &amp; &gt;= 2200 Lumens EXPIRED SEPTEMBER 10 2018"/>
    <s v="Prescriptive"/>
    <s v="B0901"/>
    <m/>
    <m/>
    <m/>
    <n v="13.083007376942414"/>
    <n v="340"/>
    <m/>
    <d v="2018-11-19T00:00:00"/>
    <n v="10479.39"/>
    <m/>
    <n v="15619.6"/>
    <n v="3.4"/>
    <n v="0.91947522445769714"/>
    <n v="14361.835215939447"/>
    <x v="1"/>
    <x v="1"/>
    <x v="0"/>
  </r>
  <r>
    <s v="Conservation Officer, Entegrus Powerlines"/>
    <s v="Full Cost Recovery"/>
    <n v="185226"/>
    <s v="Retrofit"/>
    <x v="0"/>
    <s v="Entegrus Powerlines Inc."/>
    <m/>
    <s v="LED EXTERIOR AREA LIGHTS: LED fixture (&lt;=30W)"/>
    <s v="Prescriptive"/>
    <s v="B0901"/>
    <m/>
    <m/>
    <m/>
    <n v="13.083007376942414"/>
    <n v="10"/>
    <m/>
    <d v="2018-11-19T00:00:00"/>
    <n v="1484.18"/>
    <m/>
    <n v="2730"/>
    <n v="0"/>
    <n v="0.91947522445769714"/>
    <n v="2510.1673627695131"/>
    <x v="1"/>
    <x v="1"/>
    <x v="0"/>
  </r>
  <r>
    <s v="Conservation Officer, Entegrus Powerlines"/>
    <s v="Full Cost Recovery"/>
    <s v="185227-1"/>
    <s v="Retrofit"/>
    <x v="0"/>
    <s v="Entegrus Powerlines Inc."/>
    <m/>
    <s v="LED gym lights"/>
    <s v="Custom"/>
    <s v="B0903"/>
    <m/>
    <m/>
    <m/>
    <n v="13.05797247010084"/>
    <n v="1"/>
    <m/>
    <d v="2018-11-21T00:00:00"/>
    <n v="11248.2"/>
    <m/>
    <n v="2916"/>
    <n v="0"/>
    <n v="0.6492862438707443"/>
    <n v="1893.3186871270905"/>
    <x v="1"/>
    <x v="0"/>
    <x v="0"/>
  </r>
  <r>
    <s v="Conservation Officer, Entegrus Powerlines"/>
    <s v="Full Cost Recovery"/>
    <s v="185227-2"/>
    <s v="Retrofit"/>
    <x v="0"/>
    <s v="Entegrus Powerlines Inc."/>
    <m/>
    <s v="LED EXTERIOR AREA LIGHTS: LED fixture  (&gt;60W to &lt;=120W)"/>
    <s v="Prescriptive"/>
    <s v="B0901"/>
    <m/>
    <m/>
    <m/>
    <n v="13.083007376942414"/>
    <n v="1"/>
    <m/>
    <d v="2018-11-21T00:00:00"/>
    <n v="42488.08"/>
    <m/>
    <n v="840"/>
    <n v="0"/>
    <n v="0.91947522445769714"/>
    <n v="772.35918854446561"/>
    <x v="1"/>
    <x v="0"/>
    <x v="0"/>
  </r>
  <r>
    <s v="Conservation Officer, Entegrus Powerlines"/>
    <s v="Full Cost Recovery"/>
    <s v="185227-2"/>
    <s v="Retrofit"/>
    <x v="0"/>
    <s v="Entegrus Powerlines Inc."/>
    <m/>
    <s v="LED EXTERIOR AREA LIGHTS: LED fixture (&lt;=30W)"/>
    <s v="Prescriptive"/>
    <s v="B0901"/>
    <m/>
    <m/>
    <m/>
    <n v="13.083007376942414"/>
    <n v="11"/>
    <m/>
    <d v="2018-11-21T00:00:00"/>
    <n v="42488.08"/>
    <m/>
    <n v="3003"/>
    <n v="0"/>
    <n v="0.91947522445769703"/>
    <n v="2761.1840990464643"/>
    <x v="1"/>
    <x v="0"/>
    <x v="0"/>
  </r>
  <r>
    <s v="Conservation Officer, Entegrus Powerlines"/>
    <s v="Full Cost Recovery"/>
    <s v="185227-2"/>
    <s v="Retrofit"/>
    <x v="0"/>
    <s v="Entegrus Powerlines Inc."/>
    <m/>
    <s v="OCCUPANCY SENSORS: Wall/Ceiling or Fixture mounted EXPIRED SEPTEMBER 10 2018"/>
    <s v="Prescriptive"/>
    <s v="B0901"/>
    <m/>
    <m/>
    <m/>
    <n v="13.083007376942414"/>
    <n v="29"/>
    <m/>
    <d v="2018-11-21T00:00:00"/>
    <n v="42488.08"/>
    <m/>
    <n v="16386.797999999999"/>
    <n v="0"/>
    <n v="0.91947522445769714"/>
    <n v="15067.254769192941"/>
    <x v="1"/>
    <x v="0"/>
    <x v="0"/>
  </r>
  <r>
    <s v="Conservation Officer, Entegrus Powerlines"/>
    <s v="Full Cost Recovery"/>
    <s v="185227-2"/>
    <s v="Retrofit"/>
    <x v="0"/>
    <s v="Entegrus Powerlines Inc."/>
    <m/>
    <s v="ENERGY STAR® QUALIFIED LED OMNIDIRECTIONAL A SHAPE LAMP: &lt;=12W &amp; &gt;= 800 Lumens"/>
    <s v="Prescriptive"/>
    <s v="B0901"/>
    <m/>
    <m/>
    <m/>
    <n v="13.083007376942414"/>
    <n v="10"/>
    <m/>
    <d v="2018-11-21T00:00:00"/>
    <n v="42488.08"/>
    <m/>
    <n v="160.30000000000001"/>
    <n v="4.1000000000000002E-2"/>
    <n v="0.91947522445769714"/>
    <n v="147.39187848056886"/>
    <x v="1"/>
    <x v="0"/>
    <x v="0"/>
  </r>
  <r>
    <s v="Conservation Officer, Entegrus Powerlines"/>
    <s v="Full Cost Recovery"/>
    <s v="185227-2"/>
    <s v="Retrofit"/>
    <x v="0"/>
    <s v="Entegrus Powerlines Inc."/>
    <m/>
    <s v="ENERGY STAR® QUALIFIED LED OMNIDIRECTIONAL A SHAPE LAMP: &lt;=16W &amp; &gt;= 1200 Lumens"/>
    <s v="Prescriptive"/>
    <s v="B0901"/>
    <m/>
    <m/>
    <m/>
    <n v="13.083007376942414"/>
    <n v="12"/>
    <m/>
    <d v="2018-11-21T00:00:00"/>
    <n v="42488.08"/>
    <m/>
    <n v="497.4"/>
    <n v="0.12720000000000001"/>
    <n v="0.91947522445769703"/>
    <n v="457.34697664525851"/>
    <x v="1"/>
    <x v="0"/>
    <x v="0"/>
  </r>
  <r>
    <s v="Conservation Officer, Entegrus Powerlines"/>
    <s v="Full Cost Recovery"/>
    <s v="185227-2"/>
    <s v="Retrofit"/>
    <x v="0"/>
    <s v="Entegrus Powerlines Inc."/>
    <m/>
    <s v="LED EXIT SIGNS: New Sign or Retrofit Kit &lt;= 3W"/>
    <s v="Prescriptive"/>
    <s v="B0901"/>
    <m/>
    <m/>
    <m/>
    <n v="13.083007376942414"/>
    <n v="28"/>
    <m/>
    <d v="2018-11-21T00:00:00"/>
    <n v="42488.08"/>
    <m/>
    <n v="6965.9520000000002"/>
    <n v="0.79520000000000002"/>
    <n v="0.91947522445769714"/>
    <n v="6405.0202787615444"/>
    <x v="1"/>
    <x v="0"/>
    <x v="0"/>
  </r>
  <r>
    <s v="Conservation Officer, Entegrus Powerlines"/>
    <s v="Full Cost Recovery"/>
    <s v="185227-2"/>
    <s v="Retrofit"/>
    <x v="0"/>
    <s v="Entegrus Powerlines Inc."/>
    <m/>
    <s v="LED Tube Re-Lamp: &lt;=22W &amp; &gt;= 2200 Lumens EXPIRED SEPTEMBER 10 2018"/>
    <s v="Prescriptive"/>
    <s v="B0901"/>
    <m/>
    <m/>
    <m/>
    <n v="13.083007376942414"/>
    <n v="1517"/>
    <m/>
    <d v="2018-11-21T00:00:00"/>
    <n v="42488.08"/>
    <m/>
    <n v="69690.98"/>
    <n v="15.17"/>
    <n v="0.91947522445769714"/>
    <n v="64079.129478176881"/>
    <x v="1"/>
    <x v="0"/>
    <x v="0"/>
  </r>
  <r>
    <s v="Conservation Officer, Entegrus Powerlines"/>
    <s v="Full Cost Recovery"/>
    <n v="185232"/>
    <s v="Retrofit"/>
    <x v="0"/>
    <s v="Entegrus Powerlines Inc."/>
    <m/>
    <s v="OCCUPANCY SENSORS: Wall/Ceiling or Fixture mounted EXPIRED SEPTEMBER 10 2018"/>
    <s v="Prescriptive"/>
    <s v="B0901"/>
    <m/>
    <m/>
    <m/>
    <n v="13.083007376942414"/>
    <n v="12"/>
    <m/>
    <d v="2018-11-19T00:00:00"/>
    <n v="8798.26"/>
    <m/>
    <n v="6780.7439999999997"/>
    <n v="0"/>
    <n v="0.91947522445769714"/>
    <n v="6234.7261113901832"/>
    <x v="1"/>
    <x v="1"/>
    <x v="0"/>
  </r>
  <r>
    <s v="Conservation Officer, Entegrus Powerlines"/>
    <s v="Full Cost Recovery"/>
    <n v="185232"/>
    <s v="Retrofit"/>
    <x v="0"/>
    <s v="Entegrus Powerlines Inc."/>
    <m/>
    <s v="LED Tube Re-Lamp: &lt;=22W &amp; &gt;= 2200 Lumens EXPIRED SEPTEMBER 10 2018"/>
    <s v="Prescriptive"/>
    <s v="B0901"/>
    <m/>
    <m/>
    <m/>
    <n v="13.083007376942414"/>
    <n v="407"/>
    <m/>
    <d v="2018-11-19T00:00:00"/>
    <n v="8798.26"/>
    <m/>
    <n v="18697.580000000002"/>
    <n v="4.07"/>
    <n v="0.91947522445769714"/>
    <n v="17191.96156731575"/>
    <x v="1"/>
    <x v="1"/>
    <x v="0"/>
  </r>
  <r>
    <s v="Conservation Officer, Entegrus Powerlines"/>
    <s v="Full Cost Recovery"/>
    <n v="185232"/>
    <s v="Retrofit"/>
    <x v="0"/>
    <s v="Entegrus Powerlines Inc."/>
    <m/>
    <s v="LED EXTERIOR AREA LIGHTS: LED fixture (&gt;30W to &lt;=60W)"/>
    <s v="Prescriptive"/>
    <s v="B0901"/>
    <m/>
    <m/>
    <m/>
    <n v="13.083007376942414"/>
    <n v="1"/>
    <m/>
    <d v="2018-11-19T00:00:00"/>
    <n v="3107.83"/>
    <m/>
    <n v="583.79999999999995"/>
    <n v="0"/>
    <n v="0.91947522445769703"/>
    <n v="536.7896360384035"/>
    <x v="1"/>
    <x v="1"/>
    <x v="0"/>
  </r>
  <r>
    <s v="Conservation Officer, Entegrus Powerlines"/>
    <s v="Full Cost Recovery"/>
    <n v="185232"/>
    <s v="Retrofit"/>
    <x v="0"/>
    <s v="Entegrus Powerlines Inc."/>
    <m/>
    <s v="LED EXTERIOR AREA LIGHTS: LED fixture (&lt;=30W)"/>
    <s v="Prescriptive"/>
    <s v="B0901"/>
    <m/>
    <m/>
    <m/>
    <n v="13.083007376942414"/>
    <n v="17"/>
    <m/>
    <d v="2018-11-19T00:00:00"/>
    <n v="3107.83"/>
    <m/>
    <n v="4641"/>
    <n v="0"/>
    <n v="0.91947522445769714"/>
    <n v="4267.2845167081723"/>
    <x v="1"/>
    <x v="1"/>
    <x v="0"/>
  </r>
  <r>
    <s v="Conservation Officer, Entegrus Powerlines"/>
    <s v="Full Cost Recovery"/>
    <n v="185266"/>
    <s v="Retrofit"/>
    <x v="0"/>
    <s v="Entegrus Powerlines Inc."/>
    <m/>
    <s v="OCCUPANCY SENSORS: Wall/Ceiling or Fixture mounted EXPIRED SEPTEMBER 10 2018"/>
    <s v="Prescriptive"/>
    <s v="B0901"/>
    <m/>
    <m/>
    <m/>
    <n v="13.083007376942414"/>
    <n v="13"/>
    <m/>
    <d v="2018-11-19T00:00:00"/>
    <n v="15897.17"/>
    <m/>
    <n v="7345.8059999999996"/>
    <n v="0"/>
    <n v="0.91947522445769714"/>
    <n v="6754.2866206726976"/>
    <x v="1"/>
    <x v="0"/>
    <x v="0"/>
  </r>
  <r>
    <s v="Conservation Officer, Entegrus Powerlines"/>
    <s v="Full Cost Recovery"/>
    <n v="185266"/>
    <s v="Retrofit"/>
    <x v="0"/>
    <s v="Entegrus Powerlines Inc."/>
    <m/>
    <s v="ENERGY STAR® QUALIFIED LED OMNIDIRECTIONAL A SHAPE LAMP: &lt;=12W &amp; &gt;= 800 Lumens"/>
    <s v="Prescriptive"/>
    <s v="B0901"/>
    <m/>
    <m/>
    <m/>
    <n v="13.083007376942414"/>
    <n v="9"/>
    <m/>
    <d v="2018-11-19T00:00:00"/>
    <n v="15897.17"/>
    <m/>
    <n v="144.27000000000001"/>
    <n v="3.6900000000000002E-2"/>
    <n v="0.91947522445769703"/>
    <n v="132.65269063251196"/>
    <x v="1"/>
    <x v="0"/>
    <x v="0"/>
  </r>
  <r>
    <s v="Conservation Officer, Entegrus Powerlines"/>
    <s v="Full Cost Recovery"/>
    <n v="185266"/>
    <s v="Retrofit"/>
    <x v="0"/>
    <s v="Entegrus Powerlines Inc."/>
    <m/>
    <s v="LED RECESSED DOWNLIGHTS: &gt;= 800 lumens"/>
    <s v="Prescriptive"/>
    <s v="B0901"/>
    <m/>
    <m/>
    <m/>
    <n v="13.083007376942414"/>
    <n v="18"/>
    <m/>
    <d v="2018-11-19T00:00:00"/>
    <n v="15897.17"/>
    <m/>
    <n v="802.11239999999998"/>
    <n v="0.17460000000000001"/>
    <n v="0.91947522445769725"/>
    <n v="737.52247903030218"/>
    <x v="1"/>
    <x v="0"/>
    <x v="0"/>
  </r>
  <r>
    <s v="Conservation Officer, Entegrus Powerlines"/>
    <s v="Full Cost Recovery"/>
    <n v="185266"/>
    <s v="Retrofit"/>
    <x v="0"/>
    <s v="Entegrus Powerlines Inc."/>
    <m/>
    <s v="LED Tube Re-Lamp: &lt;=22W &amp; &gt;= 2200 Lumens EXPIRED SEPTEMBER 10 2018"/>
    <s v="Prescriptive"/>
    <s v="B0901"/>
    <m/>
    <m/>
    <m/>
    <n v="13.083007376942414"/>
    <n v="602"/>
    <m/>
    <d v="2018-11-19T00:00:00"/>
    <n v="15897.17"/>
    <m/>
    <n v="27655.88"/>
    <n v="6.02"/>
    <n v="0.91947522445769714"/>
    <n v="25428.896470575139"/>
    <x v="1"/>
    <x v="0"/>
    <x v="0"/>
  </r>
  <r>
    <s v="Conservation Officer, Entegrus Powerlines"/>
    <s v="Full Cost Recovery"/>
    <n v="185266"/>
    <s v="Retrofit"/>
    <x v="0"/>
    <s v="Entegrus Powerlines Inc."/>
    <m/>
    <s v="LED EXTERIOR AREA LIGHTS: LED fixture (&lt;=30W)"/>
    <s v="Prescriptive"/>
    <s v="B0901"/>
    <m/>
    <m/>
    <m/>
    <n v="13.083007376942414"/>
    <n v="5"/>
    <m/>
    <d v="2018-11-19T00:00:00"/>
    <n v="970.81"/>
    <m/>
    <n v="1365"/>
    <n v="0"/>
    <n v="0.91947522445769714"/>
    <n v="1255.0836813847566"/>
    <x v="1"/>
    <x v="0"/>
    <x v="0"/>
  </r>
  <r>
    <s v="Conservation Officer, Entegrus Powerlines"/>
    <s v="Full Cost Recovery"/>
    <n v="185272"/>
    <s v="Retrofit"/>
    <x v="0"/>
    <s v="Entegrus Powerlines Inc."/>
    <m/>
    <s v="LED Tube Re-Lamp: &lt;=22W &amp; &gt;= 2200 Lumens EXPIRED SEPTEMBER 10 2018"/>
    <s v="Prescriptive"/>
    <s v="B0901"/>
    <m/>
    <m/>
    <m/>
    <n v="13.083007376942414"/>
    <n v="226"/>
    <m/>
    <d v="2018-11-19T00:00:00"/>
    <n v="5172.87"/>
    <m/>
    <n v="10382.44"/>
    <n v="2.2599999999999998"/>
    <n v="0.91947522445769714"/>
    <n v="9546.3963494185737"/>
    <x v="1"/>
    <x v="1"/>
    <x v="0"/>
  </r>
  <r>
    <s v="Conservation Officer, Entegrus Powerlines"/>
    <s v="Full Cost Recovery"/>
    <n v="185272"/>
    <s v="Retrofit"/>
    <x v="0"/>
    <s v="Entegrus Powerlines Inc."/>
    <m/>
    <s v="LED EXTERIOR AREA LIGHTS: LED fixture (&lt;=30W)"/>
    <s v="Prescriptive"/>
    <s v="B0901"/>
    <m/>
    <m/>
    <m/>
    <n v="13.083007376942414"/>
    <n v="11"/>
    <m/>
    <d v="2018-11-19T00:00:00"/>
    <n v="2379.75"/>
    <m/>
    <n v="3003"/>
    <n v="0"/>
    <n v="0.91947522445769703"/>
    <n v="2761.1840990464643"/>
    <x v="1"/>
    <x v="1"/>
    <x v="0"/>
  </r>
  <r>
    <s v="Conservation Officer, Entegrus Powerlines"/>
    <s v="Full Cost Recovery"/>
    <s v="185274-1"/>
    <s v="Retrofit"/>
    <x v="0"/>
    <s v="Entegrus Powerlines Inc."/>
    <m/>
    <s v="Gym lighting"/>
    <s v="Custom"/>
    <s v="B0903"/>
    <m/>
    <m/>
    <m/>
    <n v="13.05797247010084"/>
    <n v="1"/>
    <m/>
    <d v="2018-11-12T00:00:00"/>
    <n v="8248.68"/>
    <m/>
    <n v="3865"/>
    <n v="0.1"/>
    <n v="0.6492862438707443"/>
    <n v="2509.4913325604266"/>
    <x v="1"/>
    <x v="0"/>
    <x v="0"/>
  </r>
  <r>
    <s v="Conservation Officer, Entegrus Powerlines"/>
    <s v="Full Cost Recovery"/>
    <s v="185274-2"/>
    <s v="Retrofit"/>
    <x v="0"/>
    <s v="Entegrus Powerlines Inc."/>
    <m/>
    <s v="LED EXTERIOR AREA LIGHTS: LED fixture (&gt;30W to &lt;=60W)"/>
    <s v="Prescriptive"/>
    <s v="B0901"/>
    <m/>
    <m/>
    <m/>
    <n v="13.083007376942414"/>
    <n v="2"/>
    <m/>
    <d v="2018-11-12T00:00:00"/>
    <n v="26097.98"/>
    <m/>
    <n v="1167.5999999999999"/>
    <n v="0"/>
    <n v="0.91947522445769703"/>
    <n v="1073.579272076807"/>
    <x v="1"/>
    <x v="0"/>
    <x v="0"/>
  </r>
  <r>
    <s v="Conservation Officer, Entegrus Powerlines"/>
    <s v="Full Cost Recovery"/>
    <s v="185274-2"/>
    <s v="Retrofit"/>
    <x v="0"/>
    <s v="Entegrus Powerlines Inc."/>
    <m/>
    <s v="LED EXTERIOR AREA LIGHTS: LED fixture (&gt;120W to &lt;=200W)"/>
    <s v="Prescriptive"/>
    <s v="B0901"/>
    <m/>
    <m/>
    <m/>
    <n v="13.083007376942414"/>
    <n v="2"/>
    <m/>
    <d v="2018-11-12T00:00:00"/>
    <n v="26097.98"/>
    <m/>
    <n v="2436"/>
    <n v="0"/>
    <n v="0.91947522445769714"/>
    <n v="2239.8416467789502"/>
    <x v="1"/>
    <x v="0"/>
    <x v="0"/>
  </r>
  <r>
    <s v="Conservation Officer, Entegrus Powerlines"/>
    <s v="Full Cost Recovery"/>
    <s v="185274-2"/>
    <s v="Retrofit"/>
    <x v="0"/>
    <s v="Entegrus Powerlines Inc."/>
    <m/>
    <s v="LED EXTERIOR AREA LIGHTS: LED fixture  (&gt;60W to &lt;=120W)"/>
    <s v="Prescriptive"/>
    <s v="B0901"/>
    <m/>
    <m/>
    <m/>
    <n v="13.083007376942414"/>
    <n v="3"/>
    <m/>
    <d v="2018-11-12T00:00:00"/>
    <n v="26097.98"/>
    <m/>
    <n v="2520"/>
    <n v="0"/>
    <n v="0.91947522445769714"/>
    <n v="2317.0775656333967"/>
    <x v="1"/>
    <x v="0"/>
    <x v="0"/>
  </r>
  <r>
    <s v="Conservation Officer, Entegrus Powerlines"/>
    <s v="Full Cost Recovery"/>
    <s v="185274-2"/>
    <s v="Retrofit"/>
    <x v="0"/>
    <s v="Entegrus Powerlines Inc."/>
    <m/>
    <s v="LED EXTERIOR AREA LIGHTS: LED fixture (&lt;=30W)"/>
    <s v="Prescriptive"/>
    <s v="B0901"/>
    <m/>
    <m/>
    <m/>
    <n v="13.083007376942414"/>
    <n v="11"/>
    <m/>
    <d v="2018-11-12T00:00:00"/>
    <n v="26097.98"/>
    <m/>
    <n v="3003"/>
    <n v="0"/>
    <n v="0.91947522445769703"/>
    <n v="2761.1840990464643"/>
    <x v="1"/>
    <x v="0"/>
    <x v="0"/>
  </r>
  <r>
    <s v="Conservation Officer, Entegrus Powerlines"/>
    <s v="Full Cost Recovery"/>
    <s v="185274-2"/>
    <s v="Retrofit"/>
    <x v="0"/>
    <s v="Entegrus Powerlines Inc."/>
    <m/>
    <s v="OCCUPANCY SENSORS: Wall/Ceiling or Fixture mounted EXPIRED SEPTEMBER 10 2018"/>
    <s v="Prescriptive"/>
    <s v="B0901"/>
    <m/>
    <m/>
    <m/>
    <n v="13.083007376942414"/>
    <n v="18"/>
    <m/>
    <d v="2018-11-12T00:00:00"/>
    <n v="26097.98"/>
    <m/>
    <n v="10171.116"/>
    <n v="0"/>
    <n v="0.91947522445769714"/>
    <n v="9352.0891670852743"/>
    <x v="1"/>
    <x v="0"/>
    <x v="0"/>
  </r>
  <r>
    <s v="Conservation Officer, Entegrus Powerlines"/>
    <s v="Full Cost Recovery"/>
    <s v="185274-2"/>
    <s v="Retrofit"/>
    <x v="0"/>
    <s v="Entegrus Powerlines Inc."/>
    <m/>
    <s v="ENERGY STAR® QUALIFIED LED OMNIDIRECTIONAL A SHAPE LAMP: &lt;=16W &amp; &gt;= 1200 Lumens"/>
    <s v="Prescriptive"/>
    <s v="B0901"/>
    <m/>
    <m/>
    <m/>
    <n v="13.083007376942414"/>
    <n v="2"/>
    <m/>
    <d v="2018-11-12T00:00:00"/>
    <n v="26097.98"/>
    <m/>
    <n v="82.9"/>
    <n v="2.12E-2"/>
    <n v="0.91947522445769725"/>
    <n v="76.224496107543104"/>
    <x v="1"/>
    <x v="0"/>
    <x v="0"/>
  </r>
  <r>
    <s v="Conservation Officer, Entegrus Powerlines"/>
    <s v="Full Cost Recovery"/>
    <s v="185274-2"/>
    <s v="Retrofit"/>
    <x v="0"/>
    <s v="Entegrus Powerlines Inc."/>
    <m/>
    <s v="ENERGY STAR® QUALIFIED LED OMNIDIRECTIONAL A SHAPE LAMP: &lt;=12W &amp; &gt;= 800 Lumens"/>
    <s v="Prescriptive"/>
    <s v="B0901"/>
    <m/>
    <m/>
    <m/>
    <n v="13.083007376942414"/>
    <n v="11"/>
    <m/>
    <d v="2018-11-12T00:00:00"/>
    <n v="26097.98"/>
    <m/>
    <n v="176.33"/>
    <n v="4.5100000000000001E-2"/>
    <n v="0.91947522445769703"/>
    <n v="162.13106632862574"/>
    <x v="1"/>
    <x v="0"/>
    <x v="0"/>
  </r>
  <r>
    <s v="Conservation Officer, Entegrus Powerlines"/>
    <s v="Full Cost Recovery"/>
    <s v="185274-2"/>
    <s v="Retrofit"/>
    <x v="0"/>
    <s v="Entegrus Powerlines Inc."/>
    <m/>
    <s v="LED RECESSED DOWNLIGHTS: &gt;= 800 lumens"/>
    <s v="Prescriptive"/>
    <s v="B0901"/>
    <m/>
    <m/>
    <m/>
    <n v="13.083007376942414"/>
    <n v="7"/>
    <m/>
    <d v="2018-11-12T00:00:00"/>
    <n v="26097.98"/>
    <m/>
    <n v="311.93259999999998"/>
    <n v="6.7900000000000002E-2"/>
    <n v="0.91947522445769703"/>
    <n v="286.81429740067301"/>
    <x v="1"/>
    <x v="0"/>
    <x v="0"/>
  </r>
  <r>
    <s v="Conservation Officer, Entegrus Powerlines"/>
    <s v="Full Cost Recovery"/>
    <s v="185274-2"/>
    <s v="Retrofit"/>
    <x v="0"/>
    <s v="Entegrus Powerlines Inc."/>
    <m/>
    <s v="ENERGY STAR® QUALIFIED LED REFLECTOR (FLOOD/SPOT) LAMP PIN &amp; SCREW BASE: &lt;= 20W &amp; &gt;= 800 Lumens"/>
    <s v="Prescriptive"/>
    <s v="B0901"/>
    <m/>
    <m/>
    <m/>
    <n v="13.083007376942414"/>
    <n v="8"/>
    <m/>
    <d v="2018-11-12T00:00:00"/>
    <n v="26097.98"/>
    <m/>
    <n v="1220.232"/>
    <n v="0.312"/>
    <n v="0.91947522445769714"/>
    <n v="1121.9730920904647"/>
    <x v="1"/>
    <x v="0"/>
    <x v="0"/>
  </r>
  <r>
    <s v="Conservation Officer, Entegrus Powerlines"/>
    <s v="Full Cost Recovery"/>
    <s v="185274-2"/>
    <s v="Retrofit"/>
    <x v="0"/>
    <s v="Entegrus Powerlines Inc."/>
    <m/>
    <s v="LED Tube Re-Lamp: &lt;=22W &amp; &gt;= 2200 Lumens EXPIRED SEPTEMBER 10 2018"/>
    <s v="Prescriptive"/>
    <s v="B0901"/>
    <m/>
    <m/>
    <m/>
    <n v="13.083007376942414"/>
    <n v="818"/>
    <m/>
    <d v="2018-11-12T00:00:00"/>
    <n v="26097.98"/>
    <m/>
    <n v="37578.92"/>
    <n v="8.18"/>
    <n v="0.91947522445769725"/>
    <n v="34552.885901877846"/>
    <x v="1"/>
    <x v="0"/>
    <x v="0"/>
  </r>
  <r>
    <s v="Conservation Officer, Entegrus Powerlines"/>
    <s v="Full Cost Recovery"/>
    <s v="185291-1"/>
    <s v="Retrofit"/>
    <x v="0"/>
    <s v="Entegrus Powerlines Inc."/>
    <m/>
    <s v="LED gym lighting"/>
    <s v="Custom"/>
    <s v="B0903"/>
    <m/>
    <m/>
    <m/>
    <n v="13.05797247010084"/>
    <n v="1"/>
    <m/>
    <d v="2018-11-19T00:00:00"/>
    <n v="7498.8"/>
    <m/>
    <n v="4413"/>
    <n v="0.1"/>
    <n v="0.6492862438707443"/>
    <n v="2865.3001942015944"/>
    <x v="1"/>
    <x v="1"/>
    <x v="0"/>
  </r>
  <r>
    <s v="Conservation Officer, Entegrus Powerlines"/>
    <s v="Full Cost Recovery"/>
    <s v="185291-2"/>
    <s v="Retrofit"/>
    <x v="0"/>
    <s v="Entegrus Powerlines Inc."/>
    <m/>
    <s v="OCCUPANCY SENSORS: Wall/Ceiling or Fixture mounted EXPIRED SEPTEMBER 10 2018"/>
    <s v="Prescriptive"/>
    <s v="B0901"/>
    <m/>
    <m/>
    <m/>
    <n v="13.083007376942414"/>
    <n v="12"/>
    <m/>
    <d v="2018-11-19T00:00:00"/>
    <n v="12810.86"/>
    <m/>
    <n v="6780.7439999999997"/>
    <n v="0"/>
    <n v="0.91947522445769714"/>
    <n v="6234.7261113901832"/>
    <x v="1"/>
    <x v="1"/>
    <x v="0"/>
  </r>
  <r>
    <s v="Conservation Officer, Entegrus Powerlines"/>
    <s v="Full Cost Recovery"/>
    <s v="185291-2"/>
    <s v="Retrofit"/>
    <x v="0"/>
    <s v="Entegrus Powerlines Inc."/>
    <m/>
    <s v="ENERGY STAR® QUALIFIED LED OMNIDIRECTIONAL A SHAPE LAMP: &lt;=12W &amp; &gt;= 800 Lumens"/>
    <s v="Prescriptive"/>
    <s v="B0901"/>
    <m/>
    <m/>
    <m/>
    <n v="13.083007376942414"/>
    <n v="6"/>
    <m/>
    <d v="2018-11-19T00:00:00"/>
    <n v="12810.86"/>
    <m/>
    <n v="96.18"/>
    <n v="2.46E-2"/>
    <n v="0.91947522445769714"/>
    <n v="88.435127088341318"/>
    <x v="1"/>
    <x v="1"/>
    <x v="0"/>
  </r>
  <r>
    <s v="Conservation Officer, Entegrus Powerlines"/>
    <s v="Full Cost Recovery"/>
    <s v="185291-2"/>
    <s v="Retrofit"/>
    <x v="0"/>
    <s v="Entegrus Powerlines Inc."/>
    <m/>
    <s v="LED EXIT SIGNS: New Sign or Retrofit Kit &lt;= 3W"/>
    <s v="Prescriptive"/>
    <s v="B0901"/>
    <m/>
    <m/>
    <m/>
    <n v="13.083007376942414"/>
    <n v="1"/>
    <m/>
    <d v="2018-11-19T00:00:00"/>
    <n v="12810.86"/>
    <m/>
    <n v="248.78399999999999"/>
    <n v="2.8400000000000002E-2"/>
    <n v="0.91947522445769714"/>
    <n v="228.75072424148371"/>
    <x v="1"/>
    <x v="1"/>
    <x v="0"/>
  </r>
  <r>
    <s v="Conservation Officer, Entegrus Powerlines"/>
    <s v="Full Cost Recovery"/>
    <s v="185291-2"/>
    <s v="Retrofit"/>
    <x v="0"/>
    <s v="Entegrus Powerlines Inc."/>
    <m/>
    <s v="ENERGY STAR® QUALIFIED LED REFLECTOR (FLOOD/SPOT) LAMP PIN &amp; SCREW BASE: &lt;= 20W &amp; &gt;= 800 Lumens"/>
    <s v="Prescriptive"/>
    <s v="B0901"/>
    <m/>
    <m/>
    <m/>
    <n v="13.083007376942414"/>
    <n v="4"/>
    <m/>
    <d v="2018-11-19T00:00:00"/>
    <n v="12810.86"/>
    <m/>
    <n v="610.11599999999999"/>
    <n v="0.156"/>
    <n v="0.91947522445769714"/>
    <n v="560.98654604523233"/>
    <x v="1"/>
    <x v="1"/>
    <x v="0"/>
  </r>
  <r>
    <s v="Conservation Officer, Entegrus Powerlines"/>
    <s v="Full Cost Recovery"/>
    <s v="185291-2"/>
    <s v="Retrofit"/>
    <x v="0"/>
    <s v="Entegrus Powerlines Inc."/>
    <m/>
    <s v="LED Tube Re-Lamp: &lt;=22W &amp; &gt;= 2200 Lumens EXPIRED SEPTEMBER 10 2018"/>
    <s v="Prescriptive"/>
    <s v="B0901"/>
    <m/>
    <m/>
    <m/>
    <n v="13.083007376942414"/>
    <n v="485"/>
    <m/>
    <d v="2018-11-19T00:00:00"/>
    <n v="12810.86"/>
    <m/>
    <n v="22280.9"/>
    <n v="4.8499999999999996"/>
    <n v="0.91947522445769714"/>
    <n v="20486.735528619505"/>
    <x v="1"/>
    <x v="1"/>
    <x v="0"/>
  </r>
  <r>
    <s v="Conservation Officer, Entegrus Powerlines"/>
    <s v="Full Cost Recovery"/>
    <s v="185291-2"/>
    <s v="Retrofit"/>
    <x v="0"/>
    <s v="Entegrus Powerlines Inc."/>
    <m/>
    <s v="LED EXTERIOR AREA LIGHTS: LED fixture (&gt;30W to &lt;=60W)"/>
    <s v="Prescriptive"/>
    <s v="B0901"/>
    <m/>
    <m/>
    <m/>
    <n v="13.083007376942414"/>
    <n v="21"/>
    <m/>
    <d v="2018-11-19T00:00:00"/>
    <n v="3049.9"/>
    <m/>
    <n v="12259.8"/>
    <n v="0"/>
    <n v="0.91947522445769714"/>
    <n v="11272.582356806475"/>
    <x v="1"/>
    <x v="1"/>
    <x v="0"/>
  </r>
  <r>
    <s v="Conservation Officer, Entegrus Powerlines"/>
    <s v="Full Cost Recovery"/>
    <n v="185307"/>
    <s v="Retrofit"/>
    <x v="0"/>
    <s v="Entegrus Powerlines Inc."/>
    <m/>
    <s v="OCCUPANCY SENSORS: Wall/Ceiling or Fixture mounted EXPIRED SEPTEMBER 10 2018"/>
    <s v="Prescriptive"/>
    <s v="B0901"/>
    <m/>
    <m/>
    <m/>
    <n v="13.083007376942414"/>
    <n v="39"/>
    <m/>
    <d v="2018-11-21T00:00:00"/>
    <n v="15244.23"/>
    <m/>
    <n v="22037.418000000001"/>
    <n v="0"/>
    <n v="0.91947522445769714"/>
    <n v="20262.859862018096"/>
    <x v="1"/>
    <x v="1"/>
    <x v="0"/>
  </r>
  <r>
    <s v="Conservation Officer, Entegrus Powerlines"/>
    <s v="Full Cost Recovery"/>
    <n v="185307"/>
    <s v="Retrofit"/>
    <x v="0"/>
    <s v="Entegrus Powerlines Inc."/>
    <m/>
    <s v="ENERGY STAR® QUALIFIED LED OMNIDIRECTIONAL A SHAPE LAMP: &lt;=12W &amp; &gt;= 800 Lumens"/>
    <s v="Prescriptive"/>
    <s v="B0901"/>
    <m/>
    <m/>
    <m/>
    <n v="13.083007376942414"/>
    <n v="3"/>
    <m/>
    <d v="2018-11-21T00:00:00"/>
    <n v="15244.23"/>
    <m/>
    <n v="48.09"/>
    <n v="1.23E-2"/>
    <n v="0.91947522445769714"/>
    <n v="44.217563544170659"/>
    <x v="1"/>
    <x v="1"/>
    <x v="0"/>
  </r>
  <r>
    <s v="Conservation Officer, Entegrus Powerlines"/>
    <s v="Full Cost Recovery"/>
    <n v="185307"/>
    <s v="Retrofit"/>
    <x v="0"/>
    <s v="Entegrus Powerlines Inc."/>
    <m/>
    <s v="ENERGY STAR® QUALIFIED LED REFLECTOR (FLOOD/SPOT) LAMP PIN &amp; SCREW BASE: &lt;= 20W &amp; &gt;= 800 Lumens"/>
    <s v="Prescriptive"/>
    <s v="B0901"/>
    <m/>
    <m/>
    <m/>
    <n v="13.083007376942414"/>
    <n v="8"/>
    <m/>
    <d v="2018-11-21T00:00:00"/>
    <n v="15244.23"/>
    <m/>
    <n v="1220.232"/>
    <n v="0.312"/>
    <n v="0.91947522445769714"/>
    <n v="1121.9730920904647"/>
    <x v="1"/>
    <x v="1"/>
    <x v="0"/>
  </r>
  <r>
    <s v="Conservation Officer, Entegrus Powerlines"/>
    <s v="Full Cost Recovery"/>
    <n v="185307"/>
    <s v="Retrofit"/>
    <x v="0"/>
    <s v="Entegrus Powerlines Inc."/>
    <m/>
    <s v="LED Tube Re-Lamp: &lt;=22W &amp; &gt;= 2200 Lumens EXPIRED SEPTEMBER 10 2018"/>
    <s v="Prescriptive"/>
    <s v="B0901"/>
    <m/>
    <m/>
    <m/>
    <n v="13.083007376942414"/>
    <n v="447"/>
    <m/>
    <d v="2018-11-21T00:00:00"/>
    <n v="15244.23"/>
    <m/>
    <n v="20535.18"/>
    <n v="4.47"/>
    <n v="0.91947522445769703"/>
    <n v="18881.589239779212"/>
    <x v="1"/>
    <x v="1"/>
    <x v="0"/>
  </r>
  <r>
    <s v="Conservation Officer, Entegrus Powerlines"/>
    <s v="Full Cost Recovery"/>
    <n v="185307"/>
    <s v="Retrofit"/>
    <x v="0"/>
    <s v="Entegrus Powerlines Inc."/>
    <m/>
    <s v="LED EXTERIOR AREA LIGHTS: LED fixture (&gt;30W to &lt;=60W)"/>
    <s v="Prescriptive"/>
    <s v="B0901"/>
    <m/>
    <m/>
    <m/>
    <n v="13.083007376942414"/>
    <n v="1"/>
    <m/>
    <d v="2018-11-21T00:00:00"/>
    <n v="3323.11"/>
    <m/>
    <n v="583.79999999999995"/>
    <n v="0"/>
    <n v="0.91947522445769703"/>
    <n v="536.7896360384035"/>
    <x v="1"/>
    <x v="1"/>
    <x v="0"/>
  </r>
  <r>
    <s v="Conservation Officer, Entegrus Powerlines"/>
    <s v="Full Cost Recovery"/>
    <n v="185307"/>
    <s v="Retrofit"/>
    <x v="0"/>
    <s v="Entegrus Powerlines Inc."/>
    <m/>
    <s v="LED EXTERIOR AREA LIGHTS: LED fixture (&lt;=30W)"/>
    <s v="Prescriptive"/>
    <s v="B0901"/>
    <m/>
    <m/>
    <m/>
    <n v="13.083007376942414"/>
    <n v="11"/>
    <m/>
    <d v="2018-11-21T00:00:00"/>
    <n v="3323.11"/>
    <m/>
    <n v="3003"/>
    <n v="0"/>
    <n v="0.91947522445769703"/>
    <n v="2761.1840990464643"/>
    <x v="1"/>
    <x v="1"/>
    <x v="0"/>
  </r>
  <r>
    <s v="Conservation Officer, Entegrus Powerlines"/>
    <s v="Full Cost Recovery"/>
    <n v="185307"/>
    <s v="Retrofit"/>
    <x v="0"/>
    <s v="Entegrus Powerlines Inc."/>
    <m/>
    <s v="LED EXTERIOR AREA LIGHTS: LED fixture  (&gt;60W to &lt;=120W)"/>
    <s v="Prescriptive"/>
    <s v="B0901"/>
    <m/>
    <m/>
    <m/>
    <n v="13.083007376942414"/>
    <n v="4"/>
    <m/>
    <d v="2018-11-21T00:00:00"/>
    <n v="3323.11"/>
    <m/>
    <n v="3360"/>
    <n v="0"/>
    <n v="0.91947522445769714"/>
    <n v="3089.4367541778624"/>
    <x v="1"/>
    <x v="1"/>
    <x v="0"/>
  </r>
  <r>
    <s v="Conservation Officer, Entegrus Powerlines"/>
    <s v="Full Cost Recovery"/>
    <n v="185310"/>
    <s v="Retrofit"/>
    <x v="0"/>
    <s v="Entegrus Powerlines Inc."/>
    <m/>
    <s v="OCCUPANCY SENSORS: Wall/Ceiling or Fixture mounted EXPIRED SEPTEMBER 10 2018"/>
    <s v="Prescriptive"/>
    <s v="B0901"/>
    <m/>
    <m/>
    <m/>
    <n v="13.083007376942414"/>
    <n v="35"/>
    <m/>
    <d v="2018-11-19T00:00:00"/>
    <n v="43524.65"/>
    <m/>
    <n v="19777.169999999998"/>
    <n v="0"/>
    <n v="0.91947522445769714"/>
    <n v="18184.617824888031"/>
    <x v="1"/>
    <x v="1"/>
    <x v="0"/>
  </r>
  <r>
    <s v="Conservation Officer, Entegrus Powerlines"/>
    <s v="Full Cost Recovery"/>
    <n v="185310"/>
    <s v="Retrofit"/>
    <x v="0"/>
    <s v="Entegrus Powerlines Inc."/>
    <m/>
    <s v="ENERGY STAR® QUALIFIED LED REFLECTOR (FLOOD/SPOT) LAMP PIN &amp; SCREW BASE:   &lt;= 7W &amp; &gt;= 250 Lumens"/>
    <s v="Prescriptive"/>
    <s v="B0901"/>
    <m/>
    <m/>
    <m/>
    <n v="13.083007376942414"/>
    <n v="1"/>
    <m/>
    <d v="2018-11-19T00:00:00"/>
    <n v="43524.65"/>
    <m/>
    <n v="86.042000000000002"/>
    <n v="2.1999999999999999E-2"/>
    <n v="0.91947522445769714"/>
    <n v="79.113487262789178"/>
    <x v="1"/>
    <x v="1"/>
    <x v="0"/>
  </r>
  <r>
    <s v="Conservation Officer, Entegrus Powerlines"/>
    <s v="Full Cost Recovery"/>
    <n v="185310"/>
    <s v="Retrofit"/>
    <x v="0"/>
    <s v="Entegrus Powerlines Inc."/>
    <m/>
    <s v="ENERGY STAR® QUALIFIED LED OMNIDIRECTIONAL A SHAPE LAMP: &lt;=12W &amp; &gt;= 800 Lumens"/>
    <s v="Prescriptive"/>
    <s v="B0901"/>
    <m/>
    <m/>
    <m/>
    <n v="13.083007376942414"/>
    <n v="22"/>
    <m/>
    <d v="2018-11-19T00:00:00"/>
    <n v="43524.65"/>
    <m/>
    <n v="352.66"/>
    <n v="9.0200000000000002E-2"/>
    <n v="0.91947522445769703"/>
    <n v="324.26213265725147"/>
    <x v="1"/>
    <x v="1"/>
    <x v="0"/>
  </r>
  <r>
    <s v="Conservation Officer, Entegrus Powerlines"/>
    <s v="Full Cost Recovery"/>
    <n v="185310"/>
    <s v="Retrofit"/>
    <x v="0"/>
    <s v="Entegrus Powerlines Inc."/>
    <m/>
    <s v="LED RECESSED DOWNLIGHTS: &gt;= 800 lumens"/>
    <s v="Prescriptive"/>
    <s v="B0901"/>
    <m/>
    <m/>
    <m/>
    <n v="13.083007376942414"/>
    <n v="11"/>
    <m/>
    <d v="2018-11-19T00:00:00"/>
    <n v="43524.65"/>
    <m/>
    <n v="490.1798"/>
    <n v="0.1067"/>
    <n v="0.91947522445769714"/>
    <n v="450.70818162962911"/>
    <x v="1"/>
    <x v="1"/>
    <x v="0"/>
  </r>
  <r>
    <s v="Conservation Officer, Entegrus Powerlines"/>
    <s v="Full Cost Recovery"/>
    <n v="185310"/>
    <s v="Retrofit"/>
    <x v="0"/>
    <s v="Entegrus Powerlines Inc."/>
    <m/>
    <s v="ENERGY STAR® QUALIFIED LED REFLECTOR (FLOOD/SPOT) LAMP PIN &amp; SCREW BASE: &lt;= 20W &amp; &gt;= 800 Lumens"/>
    <s v="Prescriptive"/>
    <s v="B0901"/>
    <m/>
    <m/>
    <m/>
    <n v="13.083007376942414"/>
    <n v="3"/>
    <m/>
    <d v="2018-11-19T00:00:00"/>
    <n v="43524.65"/>
    <m/>
    <n v="457.58699999999999"/>
    <n v="0.11700000000000001"/>
    <n v="0.91947522445769725"/>
    <n v="420.73990953392428"/>
    <x v="1"/>
    <x v="1"/>
    <x v="0"/>
  </r>
  <r>
    <s v="Conservation Officer, Entegrus Powerlines"/>
    <s v="Full Cost Recovery"/>
    <n v="185310"/>
    <s v="Retrofit"/>
    <x v="0"/>
    <s v="Entegrus Powerlines Inc."/>
    <m/>
    <s v="LED EXIT SIGNS: New Sign or Retrofit Kit &lt;= 3W"/>
    <s v="Prescriptive"/>
    <s v="B0901"/>
    <m/>
    <m/>
    <m/>
    <n v="13.083007376942414"/>
    <n v="9"/>
    <m/>
    <d v="2018-11-19T00:00:00"/>
    <n v="43524.65"/>
    <m/>
    <n v="2239.056"/>
    <n v="0.25559999999999999"/>
    <n v="0.91947522445769714"/>
    <n v="2058.7565181733535"/>
    <x v="1"/>
    <x v="1"/>
    <x v="0"/>
  </r>
  <r>
    <s v="Conservation Officer, Entegrus Powerlines"/>
    <s v="Full Cost Recovery"/>
    <n v="185310"/>
    <s v="Retrofit"/>
    <x v="0"/>
    <s v="Entegrus Powerlines Inc."/>
    <m/>
    <s v="LED Tube Re-Lamp: &lt;=22W &amp; &gt;= 2200 Lumens EXPIRED SEPTEMBER 10 2018"/>
    <s v="Prescriptive"/>
    <s v="B0901"/>
    <m/>
    <m/>
    <m/>
    <n v="13.083007376942414"/>
    <n v="1694"/>
    <m/>
    <d v="2018-11-19T00:00:00"/>
    <n v="43524.65"/>
    <m/>
    <n v="77822.36"/>
    <n v="16.940000000000001"/>
    <n v="0.91947522445769703"/>
    <n v="71555.731928827707"/>
    <x v="1"/>
    <x v="1"/>
    <x v="0"/>
  </r>
  <r>
    <s v="Conservation Officer, Entegrus Powerlines"/>
    <s v="Full Cost Recovery"/>
    <n v="185310"/>
    <s v="Retrofit"/>
    <x v="0"/>
    <s v="Entegrus Powerlines Inc."/>
    <m/>
    <s v="LED EXTERIOR AREA LIGHTS: LED fixture  (&gt;60W to &lt;=120W)"/>
    <s v="Prescriptive"/>
    <s v="B0901"/>
    <m/>
    <m/>
    <m/>
    <n v="13.083007376942414"/>
    <n v="3"/>
    <m/>
    <d v="2018-12-31T00:00:00"/>
    <n v="6850.19"/>
    <m/>
    <n v="2520"/>
    <n v="0"/>
    <n v="0.91947522445769714"/>
    <n v="2317.0775656333967"/>
    <x v="1"/>
    <x v="1"/>
    <x v="0"/>
  </r>
  <r>
    <s v="Conservation Officer, Entegrus Powerlines"/>
    <s v="Full Cost Recovery"/>
    <n v="185310"/>
    <s v="Retrofit"/>
    <x v="0"/>
    <s v="Entegrus Powerlines Inc."/>
    <m/>
    <s v="LED EXTERIOR AREA LIGHTS: LED fixture (&lt;=30W)"/>
    <s v="Prescriptive"/>
    <s v="B0901"/>
    <m/>
    <m/>
    <m/>
    <n v="13.083007376942414"/>
    <n v="29"/>
    <m/>
    <d v="2018-12-31T00:00:00"/>
    <n v="6850.19"/>
    <m/>
    <n v="7917"/>
    <n v="0"/>
    <n v="0.91947522445769714"/>
    <n v="7279.4853520315883"/>
    <x v="1"/>
    <x v="1"/>
    <x v="0"/>
  </r>
  <r>
    <s v="Conservation Officer, Entegrus Powerlines"/>
    <s v="Full Cost Recovery"/>
    <n v="185311"/>
    <s v="Retrofit"/>
    <x v="0"/>
    <s v="Entegrus Powerlines Inc."/>
    <m/>
    <s v="LED EXTERIOR AREA LIGHTS: LED fixture  (&gt;60W to &lt;=120W)"/>
    <s v="Prescriptive"/>
    <s v="B0901"/>
    <m/>
    <m/>
    <m/>
    <n v="13.083007376942414"/>
    <n v="1"/>
    <m/>
    <d v="2018-05-31T00:00:00"/>
    <n v="3188.5"/>
    <m/>
    <n v="840"/>
    <n v="0"/>
    <n v="0.91947522445769714"/>
    <n v="772.35918854446561"/>
    <x v="1"/>
    <x v="1"/>
    <x v="0"/>
  </r>
  <r>
    <s v="Conservation Officer, Entegrus Powerlines"/>
    <s v="Full Cost Recovery"/>
    <n v="185311"/>
    <s v="Retrofit"/>
    <x v="0"/>
    <s v="Entegrus Powerlines Inc."/>
    <m/>
    <s v="LED EXTERIOR AREA LIGHTS: LED fixture (&lt;=30W)"/>
    <s v="Prescriptive"/>
    <s v="B0901"/>
    <m/>
    <m/>
    <m/>
    <n v="13.083007376942414"/>
    <n v="22"/>
    <m/>
    <d v="2018-05-31T00:00:00"/>
    <n v="3188.5"/>
    <m/>
    <n v="6006"/>
    <n v="0"/>
    <n v="0.91947522445769703"/>
    <n v="5522.3681980929287"/>
    <x v="1"/>
    <x v="1"/>
    <x v="0"/>
  </r>
  <r>
    <s v="Conservation Officer, Entegrus Powerlines"/>
    <s v="Full Cost Recovery"/>
    <n v="185311"/>
    <s v="Retrofit"/>
    <x v="0"/>
    <s v="Entegrus Powerlines Inc."/>
    <m/>
    <s v="OCCUPANCY SENSORS: Wall/Ceiling or Fixture mounted EXPIRED SEPTEMBER 10 2018"/>
    <s v="Prescriptive"/>
    <s v="B0901"/>
    <m/>
    <m/>
    <m/>
    <n v="13.083007376942414"/>
    <n v="21"/>
    <m/>
    <d v="2018-11-19T00:00:00"/>
    <n v="11743.27"/>
    <m/>
    <n v="11866.302"/>
    <n v="0"/>
    <n v="0.91947522445769714"/>
    <n v="10910.77069493282"/>
    <x v="1"/>
    <x v="1"/>
    <x v="0"/>
  </r>
  <r>
    <s v="Conservation Officer, Entegrus Powerlines"/>
    <s v="Full Cost Recovery"/>
    <n v="185311"/>
    <s v="Retrofit"/>
    <x v="0"/>
    <s v="Entegrus Powerlines Inc."/>
    <m/>
    <s v="ENERGY STAR® QUALIFIED LED OMNIDIRECTIONAL A SHAPE LAMP: &lt;=12W &amp; &gt;= 800 Lumens"/>
    <s v="Prescriptive"/>
    <s v="B0901"/>
    <m/>
    <m/>
    <m/>
    <n v="13.083007376942414"/>
    <n v="1"/>
    <m/>
    <d v="2018-11-19T00:00:00"/>
    <n v="11743.27"/>
    <m/>
    <n v="16.03"/>
    <n v="4.1000000000000003E-3"/>
    <n v="0.91947522445769714"/>
    <n v="14.739187848056886"/>
    <x v="1"/>
    <x v="1"/>
    <x v="0"/>
  </r>
  <r>
    <s v="Conservation Officer, Entegrus Powerlines"/>
    <s v="Full Cost Recovery"/>
    <n v="185311"/>
    <s v="Retrofit"/>
    <x v="0"/>
    <s v="Entegrus Powerlines Inc."/>
    <m/>
    <s v="LED RECESSED DOWNLIGHTS: &gt;= 800 lumens"/>
    <s v="Prescriptive"/>
    <s v="B0901"/>
    <m/>
    <m/>
    <m/>
    <n v="13.083007376942414"/>
    <n v="8"/>
    <m/>
    <d v="2018-11-19T00:00:00"/>
    <n v="11743.27"/>
    <m/>
    <n v="356.49439999999998"/>
    <n v="7.7600000000000002E-2"/>
    <n v="0.91947522445769725"/>
    <n v="327.78776845791208"/>
    <x v="1"/>
    <x v="1"/>
    <x v="0"/>
  </r>
  <r>
    <s v="Conservation Officer, Entegrus Powerlines"/>
    <s v="Full Cost Recovery"/>
    <n v="185311"/>
    <s v="Retrofit"/>
    <x v="0"/>
    <s v="Entegrus Powerlines Inc."/>
    <m/>
    <s v="ENERGY STAR® QUALIFIED LED REFLECTOR (FLOOD/SPOT) LAMP PIN &amp; SCREW BASE: &lt;= 20W &amp; &gt;= 800 Lumens"/>
    <s v="Prescriptive"/>
    <s v="B0901"/>
    <m/>
    <m/>
    <m/>
    <n v="13.083007376942414"/>
    <n v="11"/>
    <m/>
    <d v="2018-11-19T00:00:00"/>
    <n v="11743.27"/>
    <m/>
    <n v="1677.819"/>
    <n v="0.42899999999999999"/>
    <n v="0.91947522445769714"/>
    <n v="1542.7130016243889"/>
    <x v="1"/>
    <x v="1"/>
    <x v="0"/>
  </r>
  <r>
    <s v="Conservation Officer, Entegrus Powerlines"/>
    <s v="Full Cost Recovery"/>
    <n v="185311"/>
    <s v="Retrofit"/>
    <x v="0"/>
    <s v="Entegrus Powerlines Inc."/>
    <m/>
    <s v="LED Tube Re-Lamp: &lt;=22W &amp; &gt;= 2200 Lumens EXPIRED SEPTEMBER 10 2018"/>
    <s v="Prescriptive"/>
    <s v="B0901"/>
    <m/>
    <m/>
    <m/>
    <n v="13.083007376942414"/>
    <n v="504"/>
    <m/>
    <d v="2018-11-19T00:00:00"/>
    <n v="11743.27"/>
    <m/>
    <n v="23153.759999999998"/>
    <n v="5.04"/>
    <n v="0.91947522445769725"/>
    <n v="21289.30867303965"/>
    <x v="1"/>
    <x v="1"/>
    <x v="0"/>
  </r>
  <r>
    <s v="Conservation Officer, Entegrus Powerlines"/>
    <s v="Full Cost Recovery"/>
    <s v="185405-1"/>
    <s v="Retrofit"/>
    <x v="0"/>
    <s v="Entegrus Powerlines Inc."/>
    <m/>
    <s v="gym LED lights"/>
    <s v="Custom"/>
    <s v="B0903"/>
    <m/>
    <m/>
    <m/>
    <n v="13.05797247010084"/>
    <n v="1"/>
    <m/>
    <d v="2018-11-19T00:00:00"/>
    <n v="5999.04"/>
    <m/>
    <n v="3533"/>
    <n v="0.1"/>
    <n v="0.6492862438707443"/>
    <n v="2293.9282995953395"/>
    <x v="1"/>
    <x v="0"/>
    <x v="0"/>
  </r>
  <r>
    <s v="Conservation Officer, Entegrus Powerlines"/>
    <s v="Full Cost Recovery"/>
    <s v="185405-2"/>
    <s v="Retrofit"/>
    <x v="0"/>
    <s v="Entegrus Powerlines Inc."/>
    <m/>
    <s v="OCCUPANCY SENSORS: Wall/Ceiling or Fixture mounted EXPIRED SEPTEMBER 10 2018"/>
    <s v="Prescriptive"/>
    <s v="B0901"/>
    <m/>
    <m/>
    <m/>
    <n v="13.083007376942414"/>
    <n v="23"/>
    <m/>
    <d v="2018-11-19T00:00:00"/>
    <n v="19008.099999999999"/>
    <m/>
    <n v="12996.425999999999"/>
    <n v="0"/>
    <n v="0.91947522445769714"/>
    <n v="11949.891713497851"/>
    <x v="1"/>
    <x v="0"/>
    <x v="0"/>
  </r>
  <r>
    <s v="Conservation Officer, Entegrus Powerlines"/>
    <s v="Full Cost Recovery"/>
    <s v="185405-2"/>
    <s v="Retrofit"/>
    <x v="0"/>
    <s v="Entegrus Powerlines Inc."/>
    <m/>
    <s v="ENERGY STAR® QUALIFIED LED OMNIDIRECTIONAL A SHAPE LAMP: &lt;=12W &amp; &gt;= 800 Lumens"/>
    <s v="Prescriptive"/>
    <s v="B0901"/>
    <m/>
    <m/>
    <m/>
    <n v="13.083007376942414"/>
    <n v="1"/>
    <m/>
    <d v="2018-11-19T00:00:00"/>
    <n v="19008.099999999999"/>
    <m/>
    <n v="16.03"/>
    <n v="4.1000000000000003E-3"/>
    <n v="0.91947522445769714"/>
    <n v="14.739187848056886"/>
    <x v="1"/>
    <x v="0"/>
    <x v="0"/>
  </r>
  <r>
    <s v="Conservation Officer, Entegrus Powerlines"/>
    <s v="Full Cost Recovery"/>
    <s v="185405-2"/>
    <s v="Retrofit"/>
    <x v="0"/>
    <s v="Entegrus Powerlines Inc."/>
    <m/>
    <s v="LED EXIT SIGNS: New Sign or Retrofit Kit &lt;= 3W"/>
    <s v="Prescriptive"/>
    <s v="B0901"/>
    <m/>
    <m/>
    <m/>
    <n v="13.083007376942414"/>
    <n v="10"/>
    <m/>
    <d v="2018-11-19T00:00:00"/>
    <n v="19008.099999999999"/>
    <m/>
    <n v="2487.84"/>
    <n v="0.28399999999999997"/>
    <n v="0.91947522445769714"/>
    <n v="2287.5072424148375"/>
    <x v="1"/>
    <x v="0"/>
    <x v="0"/>
  </r>
  <r>
    <s v="Conservation Officer, Entegrus Powerlines"/>
    <s v="Full Cost Recovery"/>
    <s v="185405-2"/>
    <s v="Retrofit"/>
    <x v="0"/>
    <s v="Entegrus Powerlines Inc."/>
    <m/>
    <s v="LED Tube Re-Lamp: &lt;=22W &amp; &gt;= 2200 Lumens EXPIRED SEPTEMBER 10 2018"/>
    <s v="Prescriptive"/>
    <s v="B0901"/>
    <m/>
    <m/>
    <m/>
    <n v="13.083007376942414"/>
    <n v="641"/>
    <m/>
    <d v="2018-11-19T00:00:00"/>
    <n v="19008.099999999999"/>
    <m/>
    <n v="29447.54"/>
    <n v="6.41"/>
    <n v="0.91947522445769714"/>
    <n v="27076.283451227016"/>
    <x v="1"/>
    <x v="0"/>
    <x v="0"/>
  </r>
  <r>
    <s v="Conservation Officer, Entegrus Powerlines"/>
    <s v="Full Cost Recovery"/>
    <s v="185405-2"/>
    <s v="Retrofit"/>
    <x v="0"/>
    <s v="Entegrus Powerlines Inc."/>
    <m/>
    <s v="LED EXTERIOR AREA LIGHTS: LED fixture (&lt;=30W)"/>
    <s v="Prescriptive"/>
    <s v="B0901"/>
    <m/>
    <m/>
    <m/>
    <n v="13.083007376942414"/>
    <n v="24"/>
    <m/>
    <d v="2018-11-19T00:00:00"/>
    <n v="3806"/>
    <m/>
    <n v="6552"/>
    <n v="0"/>
    <n v="0.91947522445769714"/>
    <n v="6024.4016706468319"/>
    <x v="1"/>
    <x v="0"/>
    <x v="0"/>
  </r>
  <r>
    <s v="Conservation Officer, Entegrus Powerlines"/>
    <s v="Full Cost Recovery"/>
    <n v="185518"/>
    <s v="Retrofit"/>
    <x v="0"/>
    <s v="Entegrus Powerlines Inc."/>
    <m/>
    <s v="LED Tube Re-Lamp: &lt;=22W &amp; &gt;= 2200 Lumens"/>
    <s v="Prescriptive"/>
    <s v="B0901"/>
    <m/>
    <m/>
    <m/>
    <n v="13.083007376942414"/>
    <n v="172"/>
    <m/>
    <d v="2018-01-05T00:00:00"/>
    <n v="3760.35"/>
    <m/>
    <n v="7901.68"/>
    <n v="1.72"/>
    <n v="0.91947522445769714"/>
    <n v="7265.3989915928969"/>
    <x v="1"/>
    <x v="1"/>
    <x v="0"/>
  </r>
  <r>
    <s v="Conservation Officer, Entegrus Powerlines"/>
    <s v="Full Cost Recovery"/>
    <n v="185659"/>
    <s v="Retrofit"/>
    <x v="0"/>
    <s v="Entegrus Powerlines Inc."/>
    <m/>
    <s v="LED"/>
    <s v="Custom"/>
    <s v="B0903"/>
    <m/>
    <m/>
    <m/>
    <n v="13.05797247010084"/>
    <n v="1"/>
    <m/>
    <d v="2018-03-06T00:00:00"/>
    <n v="13540"/>
    <m/>
    <n v="16574"/>
    <n v="4.4000000000000004"/>
    <n v="0.6492862438707443"/>
    <n v="10761.270205913715"/>
    <x v="1"/>
    <x v="0"/>
    <x v="0"/>
  </r>
  <r>
    <s v="Conservation Officer, Hydro One Networks"/>
    <s v="Full Cost Recovery"/>
    <n v="185661"/>
    <s v="Retrofit"/>
    <x v="0"/>
    <m/>
    <m/>
    <s v="LED Lighting Retrofit"/>
    <s v="Custom"/>
    <s v="B0903"/>
    <m/>
    <m/>
    <m/>
    <n v="13.05797247010084"/>
    <n v="1"/>
    <m/>
    <d v="2017-12-31T00:00:00"/>
    <n v="2935.35"/>
    <m/>
    <n v="8736.1"/>
    <n v="2.7"/>
    <n v="0.6492862438707443"/>
    <n v="5672.2295550792096"/>
    <x v="2"/>
    <x v="1"/>
    <x v="0"/>
  </r>
  <r>
    <s v="Conservation Officer, Hydro One Networks"/>
    <s v="Full Cost Recovery"/>
    <n v="185661"/>
    <s v="Retrofit"/>
    <x v="0"/>
    <m/>
    <m/>
    <s v="LED Lighting Retrofit"/>
    <s v="Custom"/>
    <s v="B0903"/>
    <m/>
    <m/>
    <m/>
    <n v="13.05797247010084"/>
    <n v="1"/>
    <m/>
    <d v="2017-12-31T00:00:00"/>
    <n v="2334.1999999999998"/>
    <m/>
    <n v="6977.5"/>
    <n v="2.2000000000000002"/>
    <n v="0.6492862438707443"/>
    <n v="4530.3947666081185"/>
    <x v="2"/>
    <x v="1"/>
    <x v="0"/>
  </r>
  <r>
    <s v="Conservation Officer, Hydro One Networks"/>
    <s v="Full Cost Recovery"/>
    <n v="185661"/>
    <s v="Retrofit"/>
    <x v="0"/>
    <m/>
    <m/>
    <s v="LED Lighting Retrofit"/>
    <s v="Custom"/>
    <s v="B0903"/>
    <m/>
    <m/>
    <m/>
    <n v="13.05797247010084"/>
    <n v="1"/>
    <m/>
    <d v="2017-12-31T00:00:00"/>
    <n v="1538.9"/>
    <m/>
    <n v="4826.3"/>
    <n v="1.6"/>
    <n v="0.6492862438707443"/>
    <n v="3133.6501987933734"/>
    <x v="2"/>
    <x v="1"/>
    <x v="0"/>
  </r>
  <r>
    <s v="Conservation Officer, Hydro One Networks"/>
    <s v="Full Cost Recovery"/>
    <n v="185661"/>
    <s v="Retrofit"/>
    <x v="0"/>
    <m/>
    <m/>
    <s v="LED Lighting Retrofit"/>
    <s v="Custom"/>
    <s v="B0903"/>
    <m/>
    <m/>
    <m/>
    <n v="13.05797247010084"/>
    <n v="1"/>
    <m/>
    <d v="2017-12-31T00:00:00"/>
    <n v="1343.1"/>
    <m/>
    <n v="3272.1"/>
    <n v="1.1000000000000001"/>
    <n v="0.6492862438707443"/>
    <n v="2124.5295185694622"/>
    <x v="2"/>
    <x v="1"/>
    <x v="0"/>
  </r>
  <r>
    <s v="Conservation Officer, Hydro One Networks"/>
    <s v="Full Cost Recovery"/>
    <n v="185661"/>
    <s v="Retrofit"/>
    <x v="0"/>
    <m/>
    <m/>
    <s v="LED Lighting Retrofit"/>
    <s v="Custom"/>
    <s v="B0903"/>
    <m/>
    <m/>
    <m/>
    <n v="13.05797247010084"/>
    <n v="1"/>
    <m/>
    <d v="2017-12-31T00:00:00"/>
    <n v="1336.5"/>
    <m/>
    <n v="4237.8"/>
    <n v="1.3"/>
    <n v="0.6492862438707443"/>
    <n v="2751.5452442754404"/>
    <x v="2"/>
    <x v="1"/>
    <x v="0"/>
  </r>
  <r>
    <s v="Conservation Officer, Hydro One Networks"/>
    <s v="Full Cost Recovery"/>
    <n v="185661"/>
    <s v="Retrofit"/>
    <x v="0"/>
    <m/>
    <m/>
    <s v="LED Lighting Retrofit"/>
    <s v="Custom"/>
    <s v="B0903"/>
    <m/>
    <m/>
    <m/>
    <n v="13.05797247010084"/>
    <n v="1"/>
    <m/>
    <d v="2017-12-31T00:00:00"/>
    <n v="2004.75"/>
    <m/>
    <n v="6230.3"/>
    <n v="2"/>
    <n v="0.6492862438707443"/>
    <n v="4045.2480851878981"/>
    <x v="2"/>
    <x v="1"/>
    <x v="0"/>
  </r>
  <r>
    <s v="Conservation Officer, Hydro One Networks"/>
    <s v="Full Cost Recovery"/>
    <n v="185661"/>
    <s v="Retrofit"/>
    <x v="0"/>
    <m/>
    <m/>
    <s v="LED Lighting Retrofit"/>
    <s v="Custom"/>
    <s v="B0903"/>
    <m/>
    <m/>
    <m/>
    <n v="13.05797247010084"/>
    <n v="1"/>
    <m/>
    <d v="2017-12-31T00:00:00"/>
    <n v="1874.4"/>
    <m/>
    <n v="5631.4"/>
    <n v="1.7"/>
    <n v="0.6492862438707443"/>
    <n v="3656.3905537337091"/>
    <x v="2"/>
    <x v="1"/>
    <x v="0"/>
  </r>
  <r>
    <s v="Conservation Officer, Hydro One Networks"/>
    <s v="Full Cost Recovery"/>
    <n v="185661"/>
    <s v="Retrofit"/>
    <x v="0"/>
    <m/>
    <m/>
    <s v="LED Lighting Retrofit"/>
    <s v="Custom"/>
    <s v="B0903"/>
    <m/>
    <m/>
    <m/>
    <n v="13.05797247010084"/>
    <n v="1"/>
    <m/>
    <d v="2017-12-31T00:00:00"/>
    <n v="1978.37"/>
    <m/>
    <n v="6468"/>
    <n v="2"/>
    <n v="0.6492862438707443"/>
    <n v="4199.5834253559742"/>
    <x v="2"/>
    <x v="1"/>
    <x v="0"/>
  </r>
  <r>
    <s v="Conservation Officer, Hydro One Networks"/>
    <s v="Full Cost Recovery"/>
    <n v="185661"/>
    <s v="Retrofit"/>
    <x v="0"/>
    <m/>
    <m/>
    <s v="LED Lighting Retrofit"/>
    <s v="Custom"/>
    <s v="B0903"/>
    <m/>
    <m/>
    <m/>
    <n v="13.05797247010084"/>
    <n v="1"/>
    <m/>
    <d v="2017-12-31T00:00:00"/>
    <n v="1478.7"/>
    <m/>
    <n v="5284.7"/>
    <n v="1.6"/>
    <n v="0.6492862438707443"/>
    <n v="3431.2830129837221"/>
    <x v="2"/>
    <x v="1"/>
    <x v="0"/>
  </r>
  <r>
    <s v="Conservation Officer, Entegrus Powerlines"/>
    <s v="Full Cost Recovery"/>
    <n v="185835"/>
    <s v="Retrofit"/>
    <x v="0"/>
    <s v="Entegrus Powerlines Inc."/>
    <m/>
    <s v="Injection Molding"/>
    <s v="Custom"/>
    <s v="B0903"/>
    <m/>
    <m/>
    <m/>
    <n v="13.05797247010084"/>
    <n v="1"/>
    <m/>
    <d v="2018-02-15T00:00:00"/>
    <n v="570979.5"/>
    <m/>
    <n v="334245.90000000002"/>
    <n v="71.900000000000006"/>
    <n v="0.6492862438707443"/>
    <n v="217021.26494019642"/>
    <x v="1"/>
    <x v="0"/>
    <x v="0"/>
  </r>
  <r>
    <s v="Conservation Officer, Entegrus Powerlines"/>
    <s v="Full Cost Recovery"/>
    <n v="185942"/>
    <s v="Retrofit"/>
    <x v="0"/>
    <s v="Entegrus Powerlines Inc."/>
    <m/>
    <s v="INTEGRAL LED TROFFERS: 2' x 4' LED troffer (&gt;= 3000 Lumens) EXPIRED SEPTEMBER 10 2018"/>
    <s v="Prescriptive"/>
    <s v="B0901"/>
    <m/>
    <m/>
    <m/>
    <n v="13.083007376942414"/>
    <n v="21"/>
    <m/>
    <d v="2018-05-01T00:00:00"/>
    <n v="2895.75"/>
    <m/>
    <n v="3009.9888000000001"/>
    <n v="0.6552"/>
    <n v="0.91947522445769725"/>
    <n v="2767.6101274951548"/>
    <x v="1"/>
    <x v="1"/>
    <x v="0"/>
  </r>
  <r>
    <s v="Conservation Officer, Entegrus Powerlines"/>
    <s v="Full Cost Recovery"/>
    <n v="186000"/>
    <s v="Retrofit"/>
    <x v="0"/>
    <s v="Entegrus Powerlines Inc."/>
    <m/>
    <s v="MH to LED Retrofit"/>
    <s v="Custom"/>
    <s v="B0903"/>
    <m/>
    <m/>
    <m/>
    <n v="13.05797247010084"/>
    <n v="1"/>
    <m/>
    <d v="2018-05-24T00:00:00"/>
    <n v="16832.55"/>
    <m/>
    <n v="62005"/>
    <n v="16.399999999999999"/>
    <n v="0.6492862438707443"/>
    <n v="40258.993551205502"/>
    <x v="1"/>
    <x v="0"/>
    <x v="0"/>
  </r>
  <r>
    <s v="Conservation Officer, Entegrus Powerlines"/>
    <s v="Full Cost Recovery"/>
    <n v="186010"/>
    <s v="Retrofit"/>
    <x v="0"/>
    <m/>
    <m/>
    <s v="LED High Bay Fixture: &lt;=139W"/>
    <s v="Prescriptive"/>
    <s v="B0901"/>
    <m/>
    <m/>
    <m/>
    <n v="13.083007376942414"/>
    <n v="12"/>
    <m/>
    <d v="2017-12-14T00:00:00"/>
    <n v="3240"/>
    <m/>
    <n v="7051.8239999999996"/>
    <n v="1.8720000000000001"/>
    <n v="0.91947522445769714"/>
    <n v="6483.977455236175"/>
    <x v="2"/>
    <x v="0"/>
    <x v="0"/>
  </r>
  <r>
    <s v="Conservation Officer, Entegrus Powerlines"/>
    <s v="Full Cost Recovery"/>
    <n v="186010"/>
    <s v="Retrofit"/>
    <x v="0"/>
    <m/>
    <m/>
    <s v="PACKAGING AREA"/>
    <s v="Custom"/>
    <s v="B0903"/>
    <m/>
    <m/>
    <m/>
    <n v="13.05797247010084"/>
    <n v="1"/>
    <m/>
    <d v="2017-12-14T00:00:00"/>
    <n v="8372.5300000000007"/>
    <m/>
    <n v="10186"/>
    <n v="3.3"/>
    <n v="0.6492862438707443"/>
    <n v="6613.6296800674018"/>
    <x v="2"/>
    <x v="0"/>
    <x v="0"/>
  </r>
  <r>
    <s v="Conservation Officer, Entegrus Powerlines"/>
    <s v="Full Cost Recovery"/>
    <n v="186070"/>
    <s v="Retrofit"/>
    <x v="0"/>
    <s v="Entegrus Powerlines Inc."/>
    <m/>
    <s v="LED Tube Re-Lamp: &lt;=22W &amp; &gt;= 2200 Lumens"/>
    <s v="Prescriptive"/>
    <s v="B0901"/>
    <m/>
    <m/>
    <m/>
    <n v="13.083007376942414"/>
    <n v="3425"/>
    <m/>
    <d v="2018-03-01T00:00:00"/>
    <n v="25345"/>
    <m/>
    <n v="157344.5"/>
    <n v="34.25"/>
    <n v="0.91947522445769703"/>
    <n v="144674.36945468411"/>
    <x v="1"/>
    <x v="0"/>
    <x v="0"/>
  </r>
  <r>
    <s v="Conservation Officer, Entegrus Powerlines"/>
    <s v="Full Cost Recovery"/>
    <n v="186509"/>
    <s v="Retrofit"/>
    <x v="0"/>
    <s v="Entegrus Powerlines Inc."/>
    <m/>
    <s v="LED EXTERIOR AREA LIGHTS: LED fixture  (&gt;60W to &lt;=120W)"/>
    <s v="Prescriptive"/>
    <s v="B0901"/>
    <m/>
    <m/>
    <m/>
    <n v="13.083007376942414"/>
    <n v="2"/>
    <m/>
    <d v="2018-01-30T00:00:00"/>
    <n v="396"/>
    <m/>
    <n v="1680"/>
    <n v="0"/>
    <n v="0.91947522445769714"/>
    <n v="1544.7183770889312"/>
    <x v="1"/>
    <x v="1"/>
    <x v="0"/>
  </r>
  <r>
    <s v="Conservation Officer, Entegrus Powerlines"/>
    <s v="Full Cost Recovery"/>
    <n v="186510"/>
    <s v="Retrofit"/>
    <x v="0"/>
    <s v="Entegrus Powerlines Inc."/>
    <m/>
    <s v="LED RECESSED DOWNLIGHTS: &gt;= 600 lumens and &lt; 800 lumens"/>
    <s v="Prescriptive"/>
    <s v="B0901"/>
    <m/>
    <m/>
    <m/>
    <n v="13.083007376942414"/>
    <n v="3"/>
    <m/>
    <d v="2018-01-30T00:00:00"/>
    <n v="4437"/>
    <m/>
    <n v="110.256"/>
    <n v="2.4E-2"/>
    <n v="0.91947522445769714"/>
    <n v="101.37766034780786"/>
    <x v="1"/>
    <x v="1"/>
    <x v="0"/>
  </r>
  <r>
    <s v="Conservation Officer, Entegrus Powerlines"/>
    <s v="Full Cost Recovery"/>
    <n v="186510"/>
    <s v="Retrofit"/>
    <x v="0"/>
    <s v="Entegrus Powerlines Inc."/>
    <m/>
    <s v="INTEGRAL LED TROFFERS: 2' x 4' LED troffer (&gt;= 3000 Lumens)"/>
    <s v="Prescriptive"/>
    <s v="B0901"/>
    <m/>
    <m/>
    <m/>
    <n v="13.083007376942414"/>
    <n v="33"/>
    <m/>
    <d v="2018-01-30T00:00:00"/>
    <n v="4437"/>
    <m/>
    <n v="4729.9823999999999"/>
    <n v="1.0296000000000001"/>
    <n v="0.91947522445769703"/>
    <n v="4349.1016289209565"/>
    <x v="1"/>
    <x v="1"/>
    <x v="0"/>
  </r>
  <r>
    <s v="Conservation Officer, St Thomas"/>
    <s v="Full Cost Recovery"/>
    <n v="186844"/>
    <s v="Retrofit"/>
    <x v="1"/>
    <s v="St. Thomas Energy Inc."/>
    <m/>
    <s v="Indoor CFL "/>
    <s v="Custom"/>
    <s v="B0903"/>
    <m/>
    <m/>
    <m/>
    <n v="13.05797247010084"/>
    <n v="1"/>
    <m/>
    <d v="2018-01-29T00:00:00"/>
    <n v="3138.44"/>
    <m/>
    <n v="34878"/>
    <n v="4"/>
    <n v="0.6492862438707443"/>
    <n v="22645.80561372382"/>
    <x v="1"/>
    <x v="0"/>
    <x v="0"/>
  </r>
  <r>
    <s v="Conservation Officer, St Thomas"/>
    <s v="Full Cost Recovery"/>
    <n v="187141"/>
    <s v="Retrofit"/>
    <x v="1"/>
    <s v="St. Thomas Energy Inc."/>
    <m/>
    <s v="LED EXTERIOR AREA LIGHTS: LED fixture (&gt;120W to &lt;=200W)"/>
    <s v="Prescriptive"/>
    <s v="B0901"/>
    <m/>
    <m/>
    <m/>
    <n v="13.083007376942414"/>
    <n v="12"/>
    <m/>
    <d v="2018-01-12T00:00:00"/>
    <n v="4530"/>
    <m/>
    <n v="14616"/>
    <n v="0"/>
    <n v="0.91947522445769714"/>
    <n v="13439.049880673701"/>
    <x v="1"/>
    <x v="0"/>
    <x v="0"/>
  </r>
  <r>
    <s v="Conservation Officer, Entegrus Powerlines"/>
    <s v="Full Cost Recovery"/>
    <s v="187214-1"/>
    <s v="Retrofit"/>
    <x v="1"/>
    <s v="St. Thomas Energy Inc."/>
    <m/>
    <s v="WAREHOUSE"/>
    <s v="Custom"/>
    <s v="B0903"/>
    <m/>
    <m/>
    <m/>
    <n v="13.05797247010084"/>
    <n v="1"/>
    <m/>
    <d v="2018-02-28T00:00:00"/>
    <n v="1774"/>
    <m/>
    <n v="3210"/>
    <n v="1"/>
    <n v="0.6492862438707443"/>
    <n v="2084.2088428250891"/>
    <x v="1"/>
    <x v="0"/>
    <x v="0"/>
  </r>
  <r>
    <s v="Conservation Officer, Entegrus Powerlines"/>
    <s v="Full Cost Recovery"/>
    <s v="187214-2"/>
    <s v="Retrofit"/>
    <x v="1"/>
    <s v="St. Thomas Energy Inc."/>
    <m/>
    <s v="LED Tube Re-Lamp: &lt;=22W &amp; &gt;= 2200 Lumens EXPIRED SEPTEMBER 10 2018"/>
    <s v="Prescriptive"/>
    <s v="B0901"/>
    <m/>
    <m/>
    <m/>
    <n v="13.083007376942414"/>
    <n v="26"/>
    <m/>
    <d v="2018-02-28T00:00:00"/>
    <n v="2444.88"/>
    <m/>
    <n v="1194.44"/>
    <n v="0.26"/>
    <n v="0.91947522445769703"/>
    <n v="1098.2579871012517"/>
    <x v="1"/>
    <x v="0"/>
    <x v="0"/>
  </r>
  <r>
    <s v="Conservation Officer, Entegrus Powerlines"/>
    <s v="Full Cost Recovery"/>
    <s v="187214-2"/>
    <s v="Retrofit"/>
    <x v="1"/>
    <s v="St. Thomas Energy Inc."/>
    <m/>
    <s v="INTEGRAL LED TROFFERS: 2' x 4' LED troffer (&gt;= 3000 Lumens) EXPIRED SEPTEMBER 10 2018"/>
    <s v="Prescriptive"/>
    <s v="B0901"/>
    <m/>
    <m/>
    <m/>
    <n v="13.083007376942414"/>
    <n v="16"/>
    <m/>
    <d v="2018-02-28T00:00:00"/>
    <n v="2444.88"/>
    <m/>
    <n v="2293.3247999999999"/>
    <n v="0.49919999999999998"/>
    <n v="0.91947522445769703"/>
    <n v="2108.6553352344031"/>
    <x v="1"/>
    <x v="0"/>
    <x v="0"/>
  </r>
  <r>
    <s v="Conservation Officer, Entegrus Powerlines"/>
    <s v="Full Cost Recovery"/>
    <n v="187245"/>
    <s v="Retrofit"/>
    <x v="0"/>
    <s v="Entegrus Powerlines Inc."/>
    <m/>
    <s v="Interior "/>
    <s v="Custom"/>
    <s v="B0903"/>
    <m/>
    <m/>
    <m/>
    <n v="13.05797247010084"/>
    <n v="1"/>
    <m/>
    <d v="2018-03-27T00:00:00"/>
    <n v="2660"/>
    <m/>
    <n v="25571"/>
    <n v="3"/>
    <n v="0.6492862438707443"/>
    <n v="16602.898542018804"/>
    <x v="1"/>
    <x v="1"/>
    <x v="0"/>
  </r>
  <r>
    <s v="Conservation Officer, Entegrus Powerlines"/>
    <s v="Full Cost Recovery"/>
    <n v="187283"/>
    <s v="Retrofit"/>
    <x v="0"/>
    <s v="Entegrus Powerlines Inc."/>
    <m/>
    <s v="Engineering estimate"/>
    <s v="Custom"/>
    <s v="B0903"/>
    <m/>
    <m/>
    <m/>
    <n v="13.05797247010084"/>
    <n v="1"/>
    <m/>
    <d v="2018-01-19T00:00:00"/>
    <n v="1638"/>
    <m/>
    <n v="11195"/>
    <n v="1.7"/>
    <n v="0.6492862438707443"/>
    <n v="7268.7595001329828"/>
    <x v="1"/>
    <x v="1"/>
    <x v="0"/>
  </r>
  <r>
    <s v="Conservation Officer, Entegrus Powerlines"/>
    <s v="Full Cost Recovery"/>
    <n v="187406"/>
    <s v="Retrofit"/>
    <x v="0"/>
    <s v="Entegrus Powerlines Inc."/>
    <m/>
    <s v="LED lighting"/>
    <s v="Custom"/>
    <s v="B0903"/>
    <m/>
    <m/>
    <m/>
    <n v="13.05797247010084"/>
    <n v="1"/>
    <m/>
    <d v="2018-02-14T00:00:00"/>
    <n v="6944"/>
    <m/>
    <n v="55903"/>
    <n v="9.3000000000000007"/>
    <n v="0.6492862438707443"/>
    <n v="36297.04889110622"/>
    <x v="1"/>
    <x v="0"/>
    <x v="0"/>
  </r>
  <r>
    <s v="Conservation Officer, Entegrus Powerlines"/>
    <s v="Full Cost Recovery"/>
    <n v="187448"/>
    <s v="Retrofit"/>
    <x v="0"/>
    <s v="Entegrus Powerlines Inc."/>
    <m/>
    <s v="LED Tube Re-Lamp: &lt;=22W &amp; &gt;= 2200 Lumens EXPIRED SEPTEMBER 10 2018"/>
    <s v="Prescriptive"/>
    <s v="B0901"/>
    <m/>
    <m/>
    <m/>
    <n v="13.083007376942414"/>
    <n v="1670"/>
    <m/>
    <d v="2018-06-27T00:00:00"/>
    <n v="12358"/>
    <m/>
    <n v="76719.8"/>
    <n v="16.7"/>
    <n v="0.91947522445769725"/>
    <n v="70541.955325349641"/>
    <x v="1"/>
    <x v="0"/>
    <x v="0"/>
  </r>
  <r>
    <s v="Conservation Officer, Entegrus Powerlines"/>
    <s v="Full Cost Recovery"/>
    <n v="187588"/>
    <s v="Retrofit"/>
    <x v="0"/>
    <s v="Entegrus Powerlines Inc."/>
    <m/>
    <s v="OCCUPANCY SENSORS: Wall/Ceiling or Fixture mounted"/>
    <s v="Prescriptive"/>
    <s v="B0901"/>
    <m/>
    <m/>
    <m/>
    <n v="13.083007376942414"/>
    <n v="2"/>
    <m/>
    <d v="2018-02-08T00:00:00"/>
    <n v="11832.03"/>
    <m/>
    <n v="1130.124"/>
    <n v="0"/>
    <n v="0.91947522445769703"/>
    <n v="1039.1210185650305"/>
    <x v="1"/>
    <x v="0"/>
    <x v="0"/>
  </r>
  <r>
    <s v="Conservation Officer, Entegrus Powerlines"/>
    <s v="Full Cost Recovery"/>
    <n v="187588"/>
    <s v="Retrofit"/>
    <x v="0"/>
    <s v="Entegrus Powerlines Inc."/>
    <m/>
    <s v="ENERGY STAR® QUALIFIED LED OMNIDIRECTIONAL A SHAPE LAMP: &lt;=12W &amp; &gt;= 800 Lumens"/>
    <s v="Prescriptive"/>
    <s v="B0901"/>
    <m/>
    <m/>
    <m/>
    <n v="13.083007376942414"/>
    <n v="24"/>
    <m/>
    <d v="2018-02-08T00:00:00"/>
    <n v="11832.03"/>
    <m/>
    <n v="384.72"/>
    <n v="9.8400000000000001E-2"/>
    <n v="0.91947522445769714"/>
    <n v="353.74050835336527"/>
    <x v="1"/>
    <x v="0"/>
    <x v="0"/>
  </r>
  <r>
    <s v="Conservation Officer, Entegrus Powerlines"/>
    <s v="Full Cost Recovery"/>
    <n v="187588"/>
    <s v="Retrofit"/>
    <x v="0"/>
    <s v="Entegrus Powerlines Inc."/>
    <m/>
    <s v="LED EXIT SIGNS: New Sign or Retrofit Kit &lt;= 3W"/>
    <s v="Prescriptive"/>
    <s v="B0901"/>
    <m/>
    <m/>
    <m/>
    <n v="13.083007376942414"/>
    <n v="4"/>
    <m/>
    <d v="2018-02-08T00:00:00"/>
    <n v="11832.03"/>
    <m/>
    <n v="995.13599999999997"/>
    <n v="0.11360000000000001"/>
    <n v="0.91947522445769714"/>
    <n v="915.00289696593484"/>
    <x v="1"/>
    <x v="0"/>
    <x v="0"/>
  </r>
  <r>
    <s v="Conservation Officer, Entegrus Powerlines"/>
    <s v="Full Cost Recovery"/>
    <n v="187588"/>
    <s v="Retrofit"/>
    <x v="0"/>
    <s v="Entegrus Powerlines Inc."/>
    <m/>
    <s v="INTEGRAL LED TROFFERS: 1' x 4' LED troffer (&gt;= 1500 Lumens)"/>
    <s v="Prescriptive"/>
    <s v="B0901"/>
    <m/>
    <m/>
    <m/>
    <n v="13.083007376942414"/>
    <n v="25"/>
    <m/>
    <d v="2018-02-08T00:00:00"/>
    <n v="11832.03"/>
    <m/>
    <n v="2687.49"/>
    <n v="0.58499999999999996"/>
    <n v="0.91947522445769714"/>
    <n v="2471.0804709778163"/>
    <x v="1"/>
    <x v="0"/>
    <x v="0"/>
  </r>
  <r>
    <s v="Conservation Officer, Entegrus Powerlines"/>
    <s v="Full Cost Recovery"/>
    <n v="187588"/>
    <s v="Retrofit"/>
    <x v="0"/>
    <s v="Entegrus Powerlines Inc."/>
    <m/>
    <s v="LED RECESSED DOWNLIGHTS: &gt;= 800 lumens"/>
    <s v="Prescriptive"/>
    <s v="B0901"/>
    <m/>
    <m/>
    <m/>
    <n v="13.083007376942414"/>
    <n v="76"/>
    <m/>
    <d v="2018-02-08T00:00:00"/>
    <n v="11832.03"/>
    <m/>
    <n v="3386.6968000000002"/>
    <n v="0.73719999999999997"/>
    <n v="0.91947522445769725"/>
    <n v="3113.983800350165"/>
    <x v="1"/>
    <x v="0"/>
    <x v="0"/>
  </r>
  <r>
    <s v="Conservation Officer, Entegrus Powerlines"/>
    <s v="Full Cost Recovery"/>
    <n v="187588"/>
    <s v="Retrofit"/>
    <x v="0"/>
    <s v="Entegrus Powerlines Inc."/>
    <m/>
    <s v="INTEGRAL LED TROFFERS: 2' x 4' LED troffer (&gt;= 3000 Lumens)"/>
    <s v="Prescriptive"/>
    <s v="B0901"/>
    <m/>
    <m/>
    <m/>
    <n v="13.083007376942414"/>
    <n v="37"/>
    <m/>
    <d v="2018-02-08T00:00:00"/>
    <n v="11832.03"/>
    <m/>
    <n v="5303.3136000000004"/>
    <n v="1.1544000000000001"/>
    <n v="0.91947522445769703"/>
    <n v="4876.2654627295578"/>
    <x v="1"/>
    <x v="0"/>
    <x v="0"/>
  </r>
  <r>
    <s v="Conservation Officer, Entegrus Powerlines"/>
    <s v="Full Cost Recovery"/>
    <n v="187605"/>
    <s v="Retrofit"/>
    <x v="0"/>
    <s v="Entegrus Powerlines Inc."/>
    <m/>
    <s v="OCCUPANCY SENSORS: Wall/Ceiling or Fixture mounted"/>
    <s v="Prescriptive"/>
    <s v="B0901"/>
    <m/>
    <m/>
    <m/>
    <n v="13.083007376942414"/>
    <n v="1"/>
    <m/>
    <d v="2018-02-08T00:00:00"/>
    <n v="7005.23"/>
    <m/>
    <n v="565.06200000000001"/>
    <n v="0"/>
    <n v="0.91947522445769703"/>
    <n v="519.56050928251523"/>
    <x v="1"/>
    <x v="0"/>
    <x v="0"/>
  </r>
  <r>
    <s v="Conservation Officer, Entegrus Powerlines"/>
    <s v="Full Cost Recovery"/>
    <n v="187605"/>
    <s v="Retrofit"/>
    <x v="0"/>
    <s v="Entegrus Powerlines Inc."/>
    <m/>
    <s v="ENERGY STAR® QUALIFIED LED OMNIDIRECTIONAL A SHAPE LAMP: &lt;=12W &amp; &gt;= 800 Lumens"/>
    <s v="Prescriptive"/>
    <s v="B0901"/>
    <m/>
    <m/>
    <m/>
    <n v="13.083007376942414"/>
    <n v="4"/>
    <m/>
    <d v="2018-02-08T00:00:00"/>
    <n v="7005.23"/>
    <m/>
    <n v="64.12"/>
    <n v="1.6400000000000001E-2"/>
    <n v="0.91947522445769714"/>
    <n v="58.956751392227545"/>
    <x v="1"/>
    <x v="0"/>
    <x v="0"/>
  </r>
  <r>
    <s v="Conservation Officer, Entegrus Powerlines"/>
    <s v="Full Cost Recovery"/>
    <n v="187605"/>
    <s v="Retrofit"/>
    <x v="0"/>
    <s v="Entegrus Powerlines Inc."/>
    <m/>
    <s v="ENERGY STAR® QUALIFIED LED OMNIDIRECTIONAL A SHAPE LAMP: &lt;=16W &amp; &gt;= 1200 Lumens"/>
    <s v="Prescriptive"/>
    <s v="B0901"/>
    <m/>
    <m/>
    <m/>
    <n v="13.083007376942414"/>
    <n v="4"/>
    <m/>
    <d v="2018-02-08T00:00:00"/>
    <n v="7005.23"/>
    <m/>
    <n v="165.8"/>
    <n v="4.24E-2"/>
    <n v="0.91947522445769725"/>
    <n v="152.44899221508621"/>
    <x v="1"/>
    <x v="0"/>
    <x v="0"/>
  </r>
  <r>
    <s v="Conservation Officer, Entegrus Powerlines"/>
    <s v="Full Cost Recovery"/>
    <n v="187605"/>
    <s v="Retrofit"/>
    <x v="0"/>
    <s v="Entegrus Powerlines Inc."/>
    <m/>
    <s v="LED EXIT SIGNS: New Sign or Retrofit Kit &lt;= 3W"/>
    <s v="Prescriptive"/>
    <s v="B0901"/>
    <m/>
    <m/>
    <m/>
    <n v="13.083007376942414"/>
    <n v="4"/>
    <m/>
    <d v="2018-02-08T00:00:00"/>
    <n v="7005.23"/>
    <m/>
    <n v="995.13599999999997"/>
    <n v="0.11360000000000001"/>
    <n v="0.91947522445769714"/>
    <n v="915.00289696593484"/>
    <x v="1"/>
    <x v="0"/>
    <x v="0"/>
  </r>
  <r>
    <s v="Conservation Officer, Entegrus Powerlines"/>
    <s v="Full Cost Recovery"/>
    <n v="187605"/>
    <s v="Retrofit"/>
    <x v="0"/>
    <s v="Entegrus Powerlines Inc."/>
    <m/>
    <s v="INTEGRAL LED TROFFERS: 1' x 4' LED troffer (&gt;= 1500 Lumens)"/>
    <s v="Prescriptive"/>
    <s v="B0901"/>
    <m/>
    <m/>
    <m/>
    <n v="13.083007376942414"/>
    <n v="7"/>
    <m/>
    <d v="2018-02-08T00:00:00"/>
    <n v="7005.23"/>
    <m/>
    <n v="752.49720000000002"/>
    <n v="0.1638"/>
    <n v="0.91947522445769725"/>
    <n v="691.90253187378869"/>
    <x v="1"/>
    <x v="0"/>
    <x v="0"/>
  </r>
  <r>
    <s v="Conservation Officer, Entegrus Powerlines"/>
    <s v="Full Cost Recovery"/>
    <n v="187605"/>
    <s v="Retrofit"/>
    <x v="0"/>
    <s v="Entegrus Powerlines Inc."/>
    <m/>
    <s v="INTEGRAL LED TROFFERS: 2' x 4' LED troffer (&gt;= 3000 Lumens)"/>
    <s v="Prescriptive"/>
    <s v="B0901"/>
    <m/>
    <m/>
    <m/>
    <n v="13.083007376942414"/>
    <n v="13"/>
    <m/>
    <d v="2018-02-08T00:00:00"/>
    <n v="7005.23"/>
    <m/>
    <n v="1863.3263999999999"/>
    <n v="0.40560000000000002"/>
    <n v="0.91947522445769714"/>
    <n v="1713.2824598779528"/>
    <x v="1"/>
    <x v="0"/>
    <x v="0"/>
  </r>
  <r>
    <s v="Conservation Officer, Entegrus Powerlines"/>
    <s v="Full Cost Recovery"/>
    <n v="187605"/>
    <s v="Retrofit"/>
    <x v="0"/>
    <s v="Entegrus Powerlines Inc."/>
    <m/>
    <s v="LED RECESSED DOWNLIGHTS: &gt;= 800 lumens"/>
    <s v="Prescriptive"/>
    <s v="B0901"/>
    <m/>
    <m/>
    <m/>
    <n v="13.083007376942414"/>
    <n v="72"/>
    <m/>
    <d v="2018-02-08T00:00:00"/>
    <n v="7005.23"/>
    <m/>
    <n v="3208.4495999999999"/>
    <n v="0.69840000000000002"/>
    <n v="0.91947522445769725"/>
    <n v="2950.0899161212087"/>
    <x v="1"/>
    <x v="0"/>
    <x v="0"/>
  </r>
  <r>
    <s v="Conservation Officer, Entegrus Powerlines"/>
    <s v="Full Cost Recovery"/>
    <n v="187727"/>
    <s v="Retrofit"/>
    <x v="0"/>
    <m/>
    <m/>
    <s v="INTEGRAL LED TROFFERS: 2' x 2' LED troffer (&gt;= 2000 Lumens)"/>
    <s v="Prescriptive"/>
    <s v="B0901"/>
    <m/>
    <m/>
    <m/>
    <n v="13.083007376942414"/>
    <n v="17"/>
    <m/>
    <d v="2017-12-29T00:00:00"/>
    <n v="8362.75"/>
    <m/>
    <n v="2030.548"/>
    <n v="0.442"/>
    <n v="0.91947522445769714"/>
    <n v="1867.0385780721281"/>
    <x v="2"/>
    <x v="0"/>
    <x v="0"/>
  </r>
  <r>
    <s v="Conservation Officer, Entegrus Powerlines"/>
    <s v="Full Cost Recovery"/>
    <n v="187727"/>
    <s v="Retrofit"/>
    <x v="0"/>
    <m/>
    <m/>
    <s v="LED Tube Re-Lamp: &lt;=15W &amp; &gt;= 1500 Lumens"/>
    <s v="Prescriptive"/>
    <s v="B0901"/>
    <m/>
    <m/>
    <m/>
    <n v="13.083007376942414"/>
    <n v="474"/>
    <m/>
    <d v="2017-12-29T00:00:00"/>
    <n v="8362.75"/>
    <m/>
    <n v="21775.56"/>
    <n v="4.74"/>
    <n v="0.91947522445769714"/>
    <n v="20022.087918692054"/>
    <x v="2"/>
    <x v="0"/>
    <x v="0"/>
  </r>
  <r>
    <s v="Conservation Officer, Entegrus Powerlines"/>
    <s v="Full Cost Recovery"/>
    <n v="187731"/>
    <s v="Retrofit"/>
    <x v="0"/>
    <m/>
    <m/>
    <s v="LED Tube Re-Lamp: &lt;=15W &amp; &gt;= 1500 Lumens"/>
    <s v="Prescriptive"/>
    <s v="B0901"/>
    <m/>
    <m/>
    <m/>
    <n v="13.083007376942414"/>
    <n v="284"/>
    <m/>
    <d v="2017-12-29T00:00:00"/>
    <n v="2982"/>
    <m/>
    <n v="13046.96"/>
    <n v="2.84"/>
    <n v="0.91947522445769714"/>
    <n v="11996.356474490596"/>
    <x v="2"/>
    <x v="1"/>
    <x v="0"/>
  </r>
  <r>
    <s v="Conservation Officer, Entegrus Powerlines"/>
    <s v="Full Cost Recovery"/>
    <s v="187748-1"/>
    <s v="Retrofit"/>
    <x v="0"/>
    <s v="Entegrus Powerlines Inc."/>
    <m/>
    <s v="McDonalds Wallaceburg Interior"/>
    <s v="Custom"/>
    <s v="B0903"/>
    <m/>
    <m/>
    <m/>
    <n v="13.05797247010084"/>
    <n v="1"/>
    <m/>
    <d v="2018-04-06T00:00:00"/>
    <n v="3361.98"/>
    <m/>
    <n v="3198"/>
    <n v="0.5"/>
    <n v="0.6492862438707443"/>
    <n v="2076.4174078986402"/>
    <x v="1"/>
    <x v="0"/>
    <x v="0"/>
  </r>
  <r>
    <s v="Conservation Officer, Entegrus Powerlines"/>
    <s v="Full Cost Recovery"/>
    <s v="187748-2"/>
    <s v="Retrofit"/>
    <x v="0"/>
    <s v="Entegrus Powerlines Inc."/>
    <m/>
    <s v="OCCUPANCY SENSORS: Wall Switch"/>
    <s v="Prescriptive"/>
    <s v="B0901"/>
    <m/>
    <m/>
    <m/>
    <n v="13.083007376942414"/>
    <n v="1"/>
    <m/>
    <d v="2018-04-06T00:00:00"/>
    <n v="8261.56"/>
    <m/>
    <n v="275.64"/>
    <n v="0"/>
    <n v="0.91947522445769714"/>
    <n v="253.44415086951963"/>
    <x v="1"/>
    <x v="0"/>
    <x v="0"/>
  </r>
  <r>
    <s v="Conservation Officer, Entegrus Powerlines"/>
    <s v="Full Cost Recovery"/>
    <s v="187748-2"/>
    <s v="Retrofit"/>
    <x v="0"/>
    <s v="Entegrus Powerlines Inc."/>
    <m/>
    <s v="ENERGY STAR® QUALIFIED LED OMNIDIRECTIONAL A SHAPE LAMP: &lt;=12W &amp; &gt;= 800 Lumens"/>
    <s v="Prescriptive"/>
    <s v="B0901"/>
    <m/>
    <m/>
    <m/>
    <n v="13.083007376942414"/>
    <n v="8"/>
    <m/>
    <d v="2018-04-06T00:00:00"/>
    <n v="8261.56"/>
    <m/>
    <n v="128.24"/>
    <n v="3.2800000000000003E-2"/>
    <n v="0.91947522445769714"/>
    <n v="117.91350278445509"/>
    <x v="1"/>
    <x v="0"/>
    <x v="0"/>
  </r>
  <r>
    <s v="Conservation Officer, Entegrus Powerlines"/>
    <s v="Full Cost Recovery"/>
    <s v="187748-2"/>
    <s v="Retrofit"/>
    <x v="0"/>
    <s v="Entegrus Powerlines Inc."/>
    <m/>
    <s v="INTEGRAL LED TROFFERS: 1' x 4' LED troffer (&gt;= 1500 Lumens)"/>
    <s v="Prescriptive"/>
    <s v="B0901"/>
    <m/>
    <m/>
    <m/>
    <n v="13.083007376942414"/>
    <n v="2"/>
    <m/>
    <d v="2018-04-06T00:00:00"/>
    <n v="8261.56"/>
    <m/>
    <n v="214.9992"/>
    <n v="4.6800000000000001E-2"/>
    <n v="0.91947522445769714"/>
    <n v="197.68643767822533"/>
    <x v="1"/>
    <x v="0"/>
    <x v="0"/>
  </r>
  <r>
    <s v="Conservation Officer, Entegrus Powerlines"/>
    <s v="Full Cost Recovery"/>
    <s v="187748-2"/>
    <s v="Retrofit"/>
    <x v="0"/>
    <s v="Entegrus Powerlines Inc."/>
    <m/>
    <s v="INTEGRAL LED TROFFERS: 2' x 2' LED troffer (&gt;= 2000 Lumens)"/>
    <s v="Prescriptive"/>
    <s v="B0901"/>
    <m/>
    <m/>
    <m/>
    <n v="13.083007376942414"/>
    <n v="6"/>
    <m/>
    <d v="2018-04-06T00:00:00"/>
    <n v="8261.56"/>
    <m/>
    <n v="716.66399999999999"/>
    <n v="0.156"/>
    <n v="0.91947522445769725"/>
    <n v="658.95479226075111"/>
    <x v="1"/>
    <x v="0"/>
    <x v="0"/>
  </r>
  <r>
    <s v="Conservation Officer, Entegrus Powerlines"/>
    <s v="Full Cost Recovery"/>
    <s v="187748-2"/>
    <s v="Retrofit"/>
    <x v="0"/>
    <s v="Entegrus Powerlines Inc."/>
    <m/>
    <s v="INTEGRAL LED TROFFERS: 2' x 4' LED troffer (&gt;= 3000 Lumens)"/>
    <s v="Prescriptive"/>
    <s v="B0901"/>
    <m/>
    <m/>
    <m/>
    <n v="13.083007376942414"/>
    <n v="8"/>
    <m/>
    <d v="2018-04-06T00:00:00"/>
    <n v="8261.56"/>
    <m/>
    <n v="1146.6623999999999"/>
    <n v="0.24959999999999999"/>
    <n v="0.91947522445769703"/>
    <n v="1054.3276676172015"/>
    <x v="1"/>
    <x v="0"/>
    <x v="0"/>
  </r>
  <r>
    <s v="Conservation Officer, Entegrus Powerlines"/>
    <s v="Full Cost Recovery"/>
    <s v="187748-2"/>
    <s v="Retrofit"/>
    <x v="0"/>
    <s v="Entegrus Powerlines Inc."/>
    <m/>
    <s v="LED RECESSED DOWNLIGHTS: &gt;= 800 lumens"/>
    <s v="Prescriptive"/>
    <s v="B0901"/>
    <m/>
    <m/>
    <m/>
    <n v="13.083007376942414"/>
    <n v="88"/>
    <m/>
    <d v="2018-04-06T00:00:00"/>
    <n v="8261.56"/>
    <m/>
    <n v="3921.4384"/>
    <n v="0.85360000000000003"/>
    <n v="0.91947522445769714"/>
    <n v="3605.6654530370329"/>
    <x v="1"/>
    <x v="0"/>
    <x v="0"/>
  </r>
  <r>
    <s v="Conservation Officer, Entegrus Powerlines"/>
    <s v="Full Cost Recovery"/>
    <n v="187851"/>
    <s v="Retrofit"/>
    <x v="0"/>
    <s v="Entegrus Powerlines Inc."/>
    <m/>
    <s v="INTEGRAL LED TROFFERS: 2' x 4' LED troffer (&gt;= 3000 Lumens)"/>
    <s v="Prescriptive"/>
    <s v="B0901"/>
    <m/>
    <m/>
    <m/>
    <n v="13.083007376942414"/>
    <n v="12"/>
    <m/>
    <d v="2018-03-23T00:00:00"/>
    <n v="1308.24"/>
    <m/>
    <n v="1719.9936"/>
    <n v="0.37440000000000001"/>
    <n v="0.91947522445769714"/>
    <n v="1581.4915014258027"/>
    <x v="1"/>
    <x v="1"/>
    <x v="0"/>
  </r>
  <r>
    <s v="Conservation Officer, Entegrus Powerlines"/>
    <s v="Full Cost Recovery"/>
    <n v="188048"/>
    <s v="Retrofit"/>
    <x v="0"/>
    <s v="Entegrus Powerlines Inc."/>
    <m/>
    <s v="air compressor"/>
    <s v="Custom"/>
    <s v="B0903"/>
    <m/>
    <m/>
    <m/>
    <n v="13.05797247010084"/>
    <n v="1"/>
    <m/>
    <d v="2018-04-13T00:00:00"/>
    <n v="39000"/>
    <m/>
    <n v="128207.1"/>
    <n v="23.71"/>
    <n v="0.6492862438707443"/>
    <n v="83243.106396560906"/>
    <x v="1"/>
    <x v="0"/>
    <x v="0"/>
  </r>
  <r>
    <s v="Conservation Officer, Entegrus Powerlines"/>
    <s v="Full Cost Recovery"/>
    <n v="188054"/>
    <s v="Retrofit"/>
    <x v="0"/>
    <s v="Entegrus Powerlines Inc."/>
    <m/>
    <s v="Unitary AC:  Single Package w/ Economizer &gt;=3.0 to &lt; 5.4 Tons; Heating Type:  All; Min. Efficiency Rating:  12.5 EER;"/>
    <s v="Prescriptive"/>
    <s v="B0901"/>
    <m/>
    <m/>
    <m/>
    <n v="13.083007376942414"/>
    <n v="1"/>
    <m/>
    <d v="2018-02-15T00:00:00"/>
    <n v="6430"/>
    <m/>
    <n v="524.5"/>
    <n v="0.58499999999999996"/>
    <n v="0.91947522445769714"/>
    <n v="482.26475522806214"/>
    <x v="1"/>
    <x v="0"/>
    <x v="0"/>
  </r>
  <r>
    <s v="Conservation Officer, Entegrus Powerlines"/>
    <s v="Full Cost Recovery"/>
    <n v="188082"/>
    <s v="Retrofit"/>
    <x v="0"/>
    <s v="Entegrus Powerlines Inc."/>
    <m/>
    <s v="REFRIGERATED DISPLAY CASE LED FIXTURE - VERTICAL INSTALLATION: &lt;30W Nominal 48&quot;-72&quot;"/>
    <s v="Prescriptive"/>
    <s v="B0901"/>
    <m/>
    <m/>
    <m/>
    <n v="13.083007376942414"/>
    <n v="34"/>
    <m/>
    <d v="2018-01-22T00:00:00"/>
    <n v="2264"/>
    <m/>
    <n v="6767.53"/>
    <n v="1.1152"/>
    <n v="0.91947522445769714"/>
    <n v="6222.5761657741987"/>
    <x v="1"/>
    <x v="1"/>
    <x v="0"/>
  </r>
  <r>
    <s v="Conservation Officer, Entegrus Powerlines"/>
    <s v="Full Cost Recovery"/>
    <n v="188094"/>
    <s v="Retrofit"/>
    <x v="0"/>
    <s v="Entegrus Powerlines Inc."/>
    <m/>
    <s v="LED"/>
    <s v="Custom"/>
    <s v="B0903"/>
    <m/>
    <m/>
    <m/>
    <n v="13.05797247010084"/>
    <n v="1"/>
    <m/>
    <d v="2018-09-24T00:00:00"/>
    <n v="5220"/>
    <m/>
    <n v="20593"/>
    <n v="4.9000000000000004"/>
    <n v="0.6492862438707443"/>
    <n v="13370.751620030238"/>
    <x v="1"/>
    <x v="1"/>
    <x v="0"/>
  </r>
  <r>
    <s v="Entegrus Powerlines Inc."/>
    <s v="Full Cost Recovery"/>
    <n v="188337"/>
    <s v="Retrofit"/>
    <x v="0"/>
    <s v="Entegrus Powerlines Inc."/>
    <m/>
    <s v="LED EXTERIOR AREA LIGHTS"/>
    <s v="Prescriptive"/>
    <n v="542903"/>
    <m/>
    <m/>
    <m/>
    <m/>
    <n v="58"/>
    <m/>
    <d v="2018-05-01T00:00:00"/>
    <n v="50772.63"/>
    <m/>
    <n v="33860.400000000001"/>
    <n v="0"/>
    <n v="0.91947522445769714"/>
    <n v="31133.798890227408"/>
    <x v="1"/>
    <x v="2"/>
    <x v="0"/>
  </r>
  <r>
    <s v="Entegrus Powerlines Inc."/>
    <s v="Full Cost Recovery"/>
    <n v="188337"/>
    <s v="Retrofit"/>
    <x v="0"/>
    <s v="Entegrus Powerlines Inc."/>
    <m/>
    <s v="LED EXTERIOR AREA LIGHTS"/>
    <s v="Prescriptive"/>
    <n v="542904"/>
    <m/>
    <m/>
    <m/>
    <m/>
    <n v="35"/>
    <m/>
    <d v="2018-05-01T00:00:00"/>
    <n v="50772.63"/>
    <m/>
    <n v="29400"/>
    <n v="0"/>
    <n v="0.91947522445769714"/>
    <n v="27032.571599056297"/>
    <x v="1"/>
    <x v="2"/>
    <x v="0"/>
  </r>
  <r>
    <s v="Entegrus Powerlines Inc."/>
    <s v="Full Cost Recovery"/>
    <n v="188337"/>
    <s v="Retrofit"/>
    <x v="0"/>
    <s v="Entegrus Powerlines Inc."/>
    <m/>
    <s v="LED EXTERIOR AREA LIGHTS"/>
    <s v="Prescriptive"/>
    <n v="542905"/>
    <m/>
    <m/>
    <m/>
    <m/>
    <n v="1"/>
    <m/>
    <d v="2018-05-01T00:00:00"/>
    <n v="50772.63"/>
    <m/>
    <n v="273"/>
    <n v="0"/>
    <n v="0.91947522445769714"/>
    <n v="251.01673627695132"/>
    <x v="1"/>
    <x v="2"/>
    <x v="0"/>
  </r>
  <r>
    <s v="Conservation Officer, Entegrus Powerlines"/>
    <s v="Full Cost Recovery"/>
    <n v="188395"/>
    <s v="Retrofit"/>
    <x v="0"/>
    <s v="Entegrus Powerlines Inc."/>
    <m/>
    <s v="MANUFACTURING PLANT"/>
    <s v="Custom"/>
    <s v="B0903"/>
    <m/>
    <m/>
    <m/>
    <n v="13.05797247010084"/>
    <n v="1"/>
    <m/>
    <d v="2018-03-22T00:00:00"/>
    <n v="2454.4"/>
    <m/>
    <n v="39775"/>
    <n v="4.5999999999999996"/>
    <n v="0.6492862438707443"/>
    <n v="25825.360349958853"/>
    <x v="1"/>
    <x v="0"/>
    <x v="0"/>
  </r>
  <r>
    <s v="Conservation Officer, Entegrus Powerlines"/>
    <s v="Full Cost Recovery"/>
    <n v="188413"/>
    <s v="Retrofit"/>
    <x v="1"/>
    <s v="St. Thomas Energy Inc."/>
    <m/>
    <s v="New LED Lighting"/>
    <s v="Custom"/>
    <s v="B0903"/>
    <m/>
    <m/>
    <m/>
    <n v="13.05797247010084"/>
    <n v="1"/>
    <m/>
    <d v="2018-03-23T00:00:00"/>
    <n v="14165.5"/>
    <m/>
    <n v="91597"/>
    <n v="16"/>
    <n v="0.6492862438707443"/>
    <n v="59472.672079828568"/>
    <x v="1"/>
    <x v="1"/>
    <x v="0"/>
  </r>
  <r>
    <s v="Conservation Officer, Entegrus Powerlines"/>
    <s v="Full Cost Recovery"/>
    <n v="188416"/>
    <s v="Retrofit"/>
    <x v="0"/>
    <s v="Entegrus Powerlines Inc."/>
    <m/>
    <s v="In-suite temperature controls for electric space heating and cooling"/>
    <s v="Prescriptive"/>
    <s v="B0901"/>
    <m/>
    <m/>
    <m/>
    <n v="13.083007376942414"/>
    <n v="70"/>
    <m/>
    <d v="2018-02-02T00:00:00"/>
    <n v="9722"/>
    <m/>
    <n v="68117"/>
    <n v="0"/>
    <n v="0.91947522445769714"/>
    <n v="62631.893864384954"/>
    <x v="1"/>
    <x v="1"/>
    <x v="0"/>
  </r>
  <r>
    <s v="Conservation Officer, Entegrus Powerlines"/>
    <s v="Full Cost Recovery"/>
    <n v="188416"/>
    <s v="Retrofit"/>
    <x v="0"/>
    <s v="Entegrus Powerlines Inc."/>
    <m/>
    <s v="Variable Frequency Drive on 3 HP Motor"/>
    <s v="Prescriptive"/>
    <s v="B0901"/>
    <m/>
    <m/>
    <m/>
    <n v="13.083007376942414"/>
    <n v="1"/>
    <m/>
    <d v="2018-02-02T00:00:00"/>
    <n v="9722"/>
    <m/>
    <n v="3203"/>
    <n v="0.437"/>
    <n v="0.91947522445769714"/>
    <n v="2945.0791439380041"/>
    <x v="1"/>
    <x v="1"/>
    <x v="0"/>
  </r>
  <r>
    <s v="Conservation Officer, Entegrus Powerlines"/>
    <s v="Full Cost Recovery"/>
    <n v="188435"/>
    <s v="Retrofit"/>
    <x v="0"/>
    <s v="St. Thomas Energy Inc."/>
    <m/>
    <s v="New Refrigeration"/>
    <s v="Custom"/>
    <s v="B0903"/>
    <m/>
    <m/>
    <m/>
    <n v="13.05797247010084"/>
    <n v="1"/>
    <m/>
    <d v="2018-03-03T00:00:00"/>
    <n v="48022.82"/>
    <m/>
    <n v="223324"/>
    <n v="27.5"/>
    <n v="0.6492862438707443"/>
    <n v="145001.20112619011"/>
    <x v="1"/>
    <x v="1"/>
    <x v="0"/>
  </r>
  <r>
    <s v="Conservation Officer, Entegrus Powerlines"/>
    <s v="Full Cost Recovery"/>
    <n v="188752"/>
    <s v="Retrofit"/>
    <x v="0"/>
    <s v="St. Thomas Energy Inc."/>
    <m/>
    <s v="OCCUPANCY SENSORS: Wall/Ceiling or Fixture mounted"/>
    <s v="Prescriptive"/>
    <s v="B0901"/>
    <m/>
    <m/>
    <m/>
    <n v="13.083007376942414"/>
    <n v="4"/>
    <m/>
    <d v="2018-02-06T00:00:00"/>
    <n v="6482"/>
    <m/>
    <n v="2260.248"/>
    <n v="0"/>
    <n v="0.91947522445769703"/>
    <n v="2078.2420371300609"/>
    <x v="1"/>
    <x v="0"/>
    <x v="0"/>
  </r>
  <r>
    <s v="Conservation Officer, Entegrus Powerlines"/>
    <s v="Full Cost Recovery"/>
    <n v="188752"/>
    <s v="Retrofit"/>
    <x v="0"/>
    <s v="St. Thomas Energy Inc."/>
    <m/>
    <s v="LED High Bay Fixture: &gt;139W&lt;=175W"/>
    <s v="Prescriptive"/>
    <s v="B0901"/>
    <m/>
    <m/>
    <m/>
    <n v="13.083007376942414"/>
    <n v="8"/>
    <m/>
    <d v="2018-02-06T00:00:00"/>
    <n v="6482"/>
    <m/>
    <n v="8528.4879999999994"/>
    <n v="2.2639999999999998"/>
    <n v="0.91947522445769714"/>
    <n v="7841.7334180847756"/>
    <x v="1"/>
    <x v="0"/>
    <x v="0"/>
  </r>
  <r>
    <s v="Conservation Officer, Hydro One Networks"/>
    <s v="Full Cost Recovery"/>
    <n v="188807"/>
    <s v="Retrofit"/>
    <x v="0"/>
    <s v="Entegrus Powerlines Inc."/>
    <m/>
    <s v="Fridge Retrofit"/>
    <s v="Custom"/>
    <s v="B0903"/>
    <m/>
    <m/>
    <m/>
    <n v="13.05797247010084"/>
    <n v="1"/>
    <m/>
    <d v="2018-07-15T00:00:00"/>
    <n v="44023.4"/>
    <m/>
    <n v="10544.93"/>
    <n v="1.2"/>
    <n v="0.6492862438707443"/>
    <n v="6846.6779915799279"/>
    <x v="1"/>
    <x v="1"/>
    <x v="0"/>
  </r>
  <r>
    <s v="Conservation Officer, Hydro One Networks"/>
    <s v="Full Cost Recovery"/>
    <n v="188807"/>
    <s v="Retrofit"/>
    <x v="0"/>
    <s v="Entegrus Powerlines Inc."/>
    <m/>
    <s v="Fridge Retrofit"/>
    <s v="Custom"/>
    <s v="B0903"/>
    <m/>
    <m/>
    <m/>
    <n v="13.05797247010084"/>
    <n v="1"/>
    <m/>
    <d v="2018-07-15T00:00:00"/>
    <n v="64908.28"/>
    <m/>
    <n v="21089.86"/>
    <n v="2.41"/>
    <n v="0.6492862438707443"/>
    <n v="13693.355983159856"/>
    <x v="1"/>
    <x v="1"/>
    <x v="0"/>
  </r>
  <r>
    <s v="Conservation Officer, Entegrus Powerlines"/>
    <s v="Full Cost Recovery"/>
    <n v="188954"/>
    <s v="Retrofit"/>
    <x v="0"/>
    <s v="Entegrus Powerlines Inc."/>
    <m/>
    <s v="LED lights"/>
    <s v="Custom"/>
    <s v="B0903"/>
    <m/>
    <m/>
    <m/>
    <n v="13.05797247010084"/>
    <n v="1"/>
    <m/>
    <d v="2018-01-16T00:00:00"/>
    <n v="11820.84"/>
    <m/>
    <n v="24334"/>
    <n v="6.5"/>
    <n v="0.6492862438707443"/>
    <n v="15799.731458350692"/>
    <x v="1"/>
    <x v="1"/>
    <x v="0"/>
  </r>
  <r>
    <s v="Conservation Officer, Entegrus Powerlines"/>
    <s v="Full Cost Recovery"/>
    <n v="189646"/>
    <s v="Retrofit"/>
    <x v="0"/>
    <s v="Entegrus Powerlines Inc."/>
    <m/>
    <s v="T5"/>
    <s v="Custom"/>
    <s v="B0903"/>
    <m/>
    <m/>
    <m/>
    <n v="13.05797247010084"/>
    <n v="1"/>
    <m/>
    <d v="2018-04-27T00:00:00"/>
    <n v="4558.84"/>
    <m/>
    <n v="40481"/>
    <n v="6.8"/>
    <n v="0.6492862438707443"/>
    <n v="26283.756438131601"/>
    <x v="1"/>
    <x v="0"/>
    <x v="0"/>
  </r>
  <r>
    <s v="Conservation Officer, Entegrus Powerlines"/>
    <s v="Full Cost Recovery"/>
    <n v="189693"/>
    <s v="Retrofit"/>
    <x v="0"/>
    <s v="St. Thomas Energy Inc."/>
    <m/>
    <s v="kW"/>
    <s v="Custom"/>
    <s v="B0903"/>
    <m/>
    <m/>
    <m/>
    <n v="13.05797247010084"/>
    <n v="1"/>
    <m/>
    <d v="2018-02-28T00:00:00"/>
    <n v="18824"/>
    <m/>
    <n v="20900"/>
    <n v="6.3"/>
    <n v="0.6492862438707443"/>
    <n v="13570.082496898556"/>
    <x v="1"/>
    <x v="1"/>
    <x v="0"/>
  </r>
  <r>
    <s v="Conservation Officer, Entegrus Powerlines"/>
    <s v="Full Cost Recovery"/>
    <n v="189733"/>
    <s v="Retrofit"/>
    <x v="1"/>
    <s v="St. Thomas Energy Inc."/>
    <m/>
    <s v="Install BAS"/>
    <s v="Custom"/>
    <s v="B0903"/>
    <m/>
    <m/>
    <m/>
    <n v="13.05797247010084"/>
    <n v="1"/>
    <m/>
    <d v="2018-03-30T00:00:00"/>
    <n v="19972.919999999998"/>
    <m/>
    <n v="49883"/>
    <n v="0"/>
    <n v="0.6492862438707443"/>
    <n v="32388.345703004339"/>
    <x v="1"/>
    <x v="1"/>
    <x v="0"/>
  </r>
  <r>
    <s v="Conservation Officer, Entegrus Powerlines"/>
    <s v="Full Cost Recovery"/>
    <s v="189899-1"/>
    <s v="Retrofit"/>
    <x v="0"/>
    <s v="St. Thomas Energy Inc."/>
    <m/>
    <s v="High Efficiency UPGRADE w LED Strips"/>
    <s v="Custom"/>
    <s v="B0903"/>
    <m/>
    <m/>
    <m/>
    <n v="13.05797247010084"/>
    <n v="1"/>
    <m/>
    <d v="2018-04-13T00:00:00"/>
    <n v="70592.240000000005"/>
    <m/>
    <n v="20650"/>
    <n v="4.7"/>
    <n v="0.6492862438707443"/>
    <n v="13407.76093593087"/>
    <x v="1"/>
    <x v="0"/>
    <x v="0"/>
  </r>
  <r>
    <s v="Conservation Officer, Entegrus Powerlines"/>
    <s v="Full Cost Recovery"/>
    <s v="189899-2"/>
    <s v="Retrofit"/>
    <x v="0"/>
    <s v="St. Thomas Energy Inc."/>
    <m/>
    <s v="INTEGRAL LED TROFFERS: 2' x 2' LED troffer (&gt;= 2000 Lumens)"/>
    <s v="Prescriptive"/>
    <s v="B0901"/>
    <m/>
    <m/>
    <m/>
    <n v="13.083007376942414"/>
    <n v="1"/>
    <m/>
    <d v="2018-04-13T00:00:00"/>
    <n v="12600.56"/>
    <m/>
    <n v="119.444"/>
    <n v="2.5999999999999999E-2"/>
    <n v="0.91947522445769714"/>
    <n v="109.82579871012518"/>
    <x v="1"/>
    <x v="0"/>
    <x v="0"/>
  </r>
  <r>
    <s v="Conservation Officer, Entegrus Powerlines"/>
    <s v="Full Cost Recovery"/>
    <s v="189899-2"/>
    <s v="Retrofit"/>
    <x v="0"/>
    <s v="St. Thomas Energy Inc."/>
    <m/>
    <s v="INTEGRAL LED TROFFERS: 2' x 4' LED troffer (&gt;= 3000 Lumens)"/>
    <s v="Prescriptive"/>
    <s v="B0901"/>
    <m/>
    <m/>
    <m/>
    <n v="13.083007376942414"/>
    <n v="18"/>
    <m/>
    <d v="2018-04-13T00:00:00"/>
    <n v="12600.56"/>
    <m/>
    <n v="2579.9904000000001"/>
    <n v="0.56159999999999999"/>
    <n v="0.91947522445769703"/>
    <n v="2372.2372521387038"/>
    <x v="1"/>
    <x v="0"/>
    <x v="0"/>
  </r>
  <r>
    <s v="Conservation Officer, Entegrus Powerlines"/>
    <s v="Full Cost Recovery"/>
    <s v="189899-2"/>
    <s v="Retrofit"/>
    <x v="0"/>
    <s v="St. Thomas Energy Inc."/>
    <m/>
    <s v="LED Tube Re-Lamp: &lt;=22W &amp; &gt;= 2200 Lumens"/>
    <s v="Prescriptive"/>
    <s v="B0901"/>
    <m/>
    <m/>
    <m/>
    <n v="13.083007376942414"/>
    <n v="590"/>
    <m/>
    <d v="2018-04-13T00:00:00"/>
    <n v="12600.56"/>
    <m/>
    <n v="27104.6"/>
    <n v="5.9"/>
    <n v="0.91947522445769714"/>
    <n v="24922.008168836095"/>
    <x v="1"/>
    <x v="0"/>
    <x v="0"/>
  </r>
  <r>
    <s v="Conservation Officer, Entegrus Powerlines"/>
    <s v="Full Cost Recovery"/>
    <n v="189907"/>
    <s v="Retrofit"/>
    <x v="0"/>
    <s v="Entegrus Powerlines Inc."/>
    <m/>
    <s v="LED EXTERIOR AREA LIGHTS: LED fixture (&gt;200W to &lt;=300W)"/>
    <s v="Prescriptive"/>
    <s v="B0901"/>
    <m/>
    <m/>
    <m/>
    <n v="13.083007376942414"/>
    <n v="6"/>
    <m/>
    <d v="2018-03-28T00:00:00"/>
    <n v="7911.25"/>
    <m/>
    <n v="4788"/>
    <n v="0"/>
    <n v="0.91947522445769703"/>
    <n v="4402.4473747034535"/>
    <x v="1"/>
    <x v="0"/>
    <x v="0"/>
  </r>
  <r>
    <s v="Conservation Officer, Entegrus Powerlines"/>
    <s v="Full Cost Recovery"/>
    <n v="189907"/>
    <s v="Retrofit"/>
    <x v="0"/>
    <s v="Entegrus Powerlines Inc."/>
    <m/>
    <s v="LED EXTERIOR AREA LIGHTS: LED fixture (&gt;120W to &lt;=200W)"/>
    <s v="Prescriptive"/>
    <s v="B0901"/>
    <m/>
    <m/>
    <m/>
    <n v="13.083007376942414"/>
    <n v="19"/>
    <m/>
    <d v="2018-03-28T00:00:00"/>
    <n v="7911.25"/>
    <m/>
    <n v="23142"/>
    <n v="0"/>
    <n v="0.91947522445769714"/>
    <n v="21278.495644400027"/>
    <x v="1"/>
    <x v="0"/>
    <x v="0"/>
  </r>
  <r>
    <s v="Conservation Officer, Entegrus Powerlines"/>
    <s v="Full Cost Recovery"/>
    <s v="190085-1"/>
    <s v="Retrofit"/>
    <x v="0"/>
    <s v="Entegrus Powerlines Inc."/>
    <m/>
    <s v="LED EXTERIOR AREA LIGHTS: LED fixture (&gt;30W to &lt;=60W)"/>
    <s v="Prescriptive"/>
    <s v="B0901"/>
    <m/>
    <m/>
    <m/>
    <n v="13.083007376942414"/>
    <n v="4"/>
    <m/>
    <d v="2018-09-14T00:00:00"/>
    <n v="500"/>
    <m/>
    <n v="2335.1999999999998"/>
    <n v="0"/>
    <n v="0.91947522445769703"/>
    <n v="2147.158544153614"/>
    <x v="1"/>
    <x v="1"/>
    <x v="0"/>
  </r>
  <r>
    <s v="Conservation Officer, Entegrus Powerlines"/>
    <s v="Full Cost Recovery"/>
    <s v="190085-1"/>
    <s v="Retrofit"/>
    <x v="0"/>
    <s v="Entegrus Powerlines Inc."/>
    <m/>
    <s v="OCCUPANCY SENSORS: Wall/Ceiling mounted"/>
    <s v="Prescriptive"/>
    <s v="B0901"/>
    <m/>
    <m/>
    <m/>
    <n v="13.083007376942414"/>
    <n v="8"/>
    <m/>
    <d v="2018-09-14T00:00:00"/>
    <n v="5365"/>
    <m/>
    <n v="4520.4960000000001"/>
    <n v="0"/>
    <n v="0.91947522445769703"/>
    <n v="4156.4840742601218"/>
    <x v="1"/>
    <x v="1"/>
    <x v="0"/>
  </r>
  <r>
    <s v="Conservation Officer, Entegrus Powerlines"/>
    <s v="Full Cost Recovery"/>
    <s v="190085-1"/>
    <s v="Retrofit"/>
    <x v="0"/>
    <s v="Entegrus Powerlines Inc."/>
    <m/>
    <s v="ENERGY STAR® QUALIFIED LED OMNIDIRECTIONAL A SHAPE LAMP: &lt;=12W &amp; &gt;= 800 Lumens"/>
    <s v="Prescriptive"/>
    <s v="B0901"/>
    <m/>
    <m/>
    <m/>
    <n v="13.083007376942414"/>
    <n v="1"/>
    <m/>
    <d v="2018-09-14T00:00:00"/>
    <n v="5365"/>
    <m/>
    <n v="16.03"/>
    <n v="4.1000000000000003E-3"/>
    <n v="0.91947522445769714"/>
    <n v="14.739187848056886"/>
    <x v="1"/>
    <x v="1"/>
    <x v="0"/>
  </r>
  <r>
    <s v="Conservation Officer, Entegrus Powerlines"/>
    <s v="Full Cost Recovery"/>
    <s v="190085-1"/>
    <s v="Retrofit"/>
    <x v="0"/>
    <s v="Entegrus Powerlines Inc."/>
    <m/>
    <s v="LED EXIT SIGNS: New Sign or Retrofit Kit &lt;= 3W"/>
    <s v="Prescriptive"/>
    <s v="B0901"/>
    <m/>
    <m/>
    <m/>
    <n v="13.083007376942414"/>
    <n v="7"/>
    <m/>
    <d v="2018-09-14T00:00:00"/>
    <n v="5365"/>
    <m/>
    <n v="1741.4880000000001"/>
    <n v="0.1988"/>
    <n v="0.91947522445769714"/>
    <n v="1601.2550696903861"/>
    <x v="1"/>
    <x v="1"/>
    <x v="0"/>
  </r>
  <r>
    <s v="Conservation Officer, Entegrus Powerlines"/>
    <s v="Full Cost Recovery"/>
    <s v="190085-1"/>
    <s v="Retrofit"/>
    <x v="0"/>
    <s v="Entegrus Powerlines Inc."/>
    <m/>
    <s v="INTEGRAL LED FIXTURE: 2' x 4' LED troffer or 4' LED linear ambiant fixture (&gt;= 3000 Lumens)"/>
    <s v="Prescriptive"/>
    <s v="B0901"/>
    <m/>
    <m/>
    <m/>
    <n v="13.083007376942414"/>
    <n v="10"/>
    <m/>
    <d v="2018-09-14T00:00:00"/>
    <n v="5365"/>
    <m/>
    <n v="1433.328"/>
    <n v="0.312"/>
    <n v="0.91947522445769725"/>
    <n v="1317.9095845215022"/>
    <x v="1"/>
    <x v="1"/>
    <x v="0"/>
  </r>
  <r>
    <s v="Conservation Officer, Entegrus Powerlines"/>
    <s v="Full Cost Recovery"/>
    <s v="190085-1"/>
    <s v="Retrofit"/>
    <x v="0"/>
    <s v="Entegrus Powerlines Inc."/>
    <m/>
    <s v="INTEGRAL LED FIXTURE: 1' x 4' LED troffer or 4' LED linear ambiant fixture (&gt;= 1500 Lumens)"/>
    <s v="Prescriptive"/>
    <s v="B0901"/>
    <m/>
    <m/>
    <m/>
    <n v="13.083007376942414"/>
    <n v="19"/>
    <m/>
    <d v="2018-09-14T00:00:00"/>
    <n v="5365"/>
    <m/>
    <n v="2042.4924000000001"/>
    <n v="0.4446"/>
    <n v="0.91947522445769714"/>
    <n v="1878.0211579431407"/>
    <x v="1"/>
    <x v="1"/>
    <x v="0"/>
  </r>
  <r>
    <s v="Conservation Officer, Entegrus Powerlines"/>
    <s v="Full Cost Recovery"/>
    <s v="190085-2"/>
    <s v="Retrofit"/>
    <x v="0"/>
    <s v="Entegrus Powerlines Inc."/>
    <m/>
    <s v="LIGHTING"/>
    <s v="Custom"/>
    <s v="B0903"/>
    <m/>
    <m/>
    <m/>
    <n v="13.05797247010084"/>
    <n v="1"/>
    <m/>
    <d v="2018-09-14T00:00:00"/>
    <n v="36464"/>
    <m/>
    <n v="48881"/>
    <n v="12.3"/>
    <n v="0.6492862438707443"/>
    <n v="31737.76088664585"/>
    <x v="1"/>
    <x v="1"/>
    <x v="0"/>
  </r>
  <r>
    <s v="Conservation Officer, Entegrus Powerlines"/>
    <s v="Full Cost Recovery"/>
    <n v="190129"/>
    <s v="Retrofit"/>
    <x v="0"/>
    <s v="Entegrus Powerlines Inc."/>
    <m/>
    <s v="Egg Grader"/>
    <s v="Custom"/>
    <s v="B0903"/>
    <m/>
    <m/>
    <m/>
    <n v="13.05797247010084"/>
    <n v="1"/>
    <m/>
    <d v="2018-03-27T00:00:00"/>
    <n v="9995"/>
    <m/>
    <n v="56573.3"/>
    <n v="12.4"/>
    <n v="0.6492862438707443"/>
    <n v="36732.265460372779"/>
    <x v="1"/>
    <x v="1"/>
    <x v="0"/>
  </r>
  <r>
    <s v="Conservation Officer, Entegrus Powerlines"/>
    <s v="Full Cost Recovery"/>
    <n v="190135"/>
    <s v="Retrofit"/>
    <x v="0"/>
    <s v="Entegrus Powerlines Inc."/>
    <m/>
    <s v="LED lights"/>
    <s v="Custom"/>
    <s v="B0903"/>
    <m/>
    <m/>
    <m/>
    <n v="13.05797247010084"/>
    <n v="1"/>
    <m/>
    <d v="2018-11-13T00:00:00"/>
    <n v="26974"/>
    <m/>
    <n v="215611"/>
    <n v="41.6"/>
    <n v="0.6492862438707443"/>
    <n v="139993.25632721506"/>
    <x v="1"/>
    <x v="0"/>
    <x v="0"/>
  </r>
  <r>
    <s v="Entegrus Powerlines Inc."/>
    <s v="Full Cost Recovery"/>
    <n v="190141"/>
    <s v="Retrofit"/>
    <x v="0"/>
    <s v="St. Thomas Energy Inc."/>
    <m/>
    <s v=" INTEGRAL LED TROFFERS EXPIRED SEP 10 , 2018"/>
    <s v="Prescriptive"/>
    <n v="646374"/>
    <m/>
    <m/>
    <m/>
    <m/>
    <n v="175"/>
    <m/>
    <d v="2018-12-31T00:00:00"/>
    <n v="23388.75"/>
    <m/>
    <n v="25083.24"/>
    <n v="5.46"/>
    <n v="0.91947522445769714"/>
    <n v="23063.417729126289"/>
    <x v="1"/>
    <x v="0"/>
    <x v="0"/>
  </r>
  <r>
    <s v="Conservation Officer, St Thomas"/>
    <s v="Full Cost Recovery"/>
    <n v="190236"/>
    <s v="Retrofit"/>
    <x v="1"/>
    <s v="St. Thomas Energy Inc."/>
    <m/>
    <s v="LED Tube Re-Lamp: &lt;=15W &amp; &gt;= 1500 Lumens"/>
    <s v="Prescriptive"/>
    <s v="B0901"/>
    <m/>
    <m/>
    <m/>
    <n v="13.083007376942414"/>
    <n v="80"/>
    <m/>
    <d v="2018-03-19T00:00:00"/>
    <n v="880"/>
    <m/>
    <n v="3675.2"/>
    <n v="0.8"/>
    <n v="0.91947522445769714"/>
    <n v="3379.2553449269285"/>
    <x v="1"/>
    <x v="0"/>
    <x v="0"/>
  </r>
  <r>
    <s v="Conservation Officer, Entegrus Powerlines"/>
    <s v="Full Cost Recovery"/>
    <n v="190313"/>
    <s v="Retrofit"/>
    <x v="0"/>
    <s v="Entegrus Powerlines Inc."/>
    <m/>
    <s v="WAREHOUSE"/>
    <s v="Custom"/>
    <s v="B0903"/>
    <m/>
    <m/>
    <m/>
    <n v="13.05797247010084"/>
    <n v="1"/>
    <m/>
    <d v="2018-03-23T00:00:00"/>
    <n v="4979.1000000000004"/>
    <m/>
    <n v="25561"/>
    <n v="5.8"/>
    <n v="0.64928624387074418"/>
    <n v="16596.405679580093"/>
    <x v="1"/>
    <x v="1"/>
    <x v="0"/>
  </r>
  <r>
    <s v="Conservation Officer, St Thomas"/>
    <s v="Full Cost Recovery"/>
    <s v="190364-1"/>
    <s v="Retrofit"/>
    <x v="1"/>
    <s v="St. Thomas Energy Inc."/>
    <m/>
    <s v="INTEGRAL LED TROFFERS: 2' x 4' LED troffer (&gt;= 3000 Lumens)"/>
    <s v="Prescriptive"/>
    <s v="B0901"/>
    <m/>
    <m/>
    <m/>
    <n v="13.083007376942414"/>
    <n v="2"/>
    <m/>
    <d v="2018-04-02T00:00:00"/>
    <n v="251.86"/>
    <m/>
    <n v="286.66559999999998"/>
    <n v="6.2399999999999997E-2"/>
    <n v="0.91947522445769703"/>
    <n v="263.58191690430039"/>
    <x v="1"/>
    <x v="1"/>
    <x v="0"/>
  </r>
  <r>
    <s v="Conservation Officer, St Thomas"/>
    <s v="Full Cost Recovery"/>
    <s v="190364-2"/>
    <s v="Retrofit"/>
    <x v="1"/>
    <s v="St. Thomas Energy Inc."/>
    <m/>
    <s v="SHOP"/>
    <s v="Custom"/>
    <s v="B0903"/>
    <m/>
    <m/>
    <m/>
    <n v="13.05797247010084"/>
    <n v="1"/>
    <m/>
    <d v="2018-04-02T00:00:00"/>
    <n v="3569.94"/>
    <m/>
    <n v="10418"/>
    <n v="3.1"/>
    <n v="0.6492862438707443"/>
    <n v="6764.2640886454137"/>
    <x v="1"/>
    <x v="1"/>
    <x v="0"/>
  </r>
  <r>
    <s v="Conservation Officer, Entegrus Powerlines"/>
    <s v="Full Cost Recovery"/>
    <n v="190446"/>
    <s v="Retrofit"/>
    <x v="0"/>
    <s v="St. Thomas Energy Inc."/>
    <m/>
    <s v="LED Tube Re-Lamp: &lt;=22W &amp; &gt;= 2200 Lumens"/>
    <s v="Prescriptive"/>
    <s v="B0901"/>
    <m/>
    <m/>
    <m/>
    <n v="13.083007376942414"/>
    <n v="98"/>
    <m/>
    <d v="2018-05-11T00:00:00"/>
    <n v="1651.3"/>
    <m/>
    <n v="4502.12"/>
    <n v="0.98"/>
    <n v="0.91947522445769703"/>
    <n v="4139.587797535487"/>
    <x v="1"/>
    <x v="1"/>
    <x v="0"/>
  </r>
  <r>
    <s v="Conservation Officer, Entegrus Powerlines"/>
    <s v="Full Cost Recovery"/>
    <s v="190512-1"/>
    <s v="Retrofit"/>
    <x v="0"/>
    <s v="Entegrus Powerlines Inc."/>
    <m/>
    <s v="LIGHTING"/>
    <s v="Custom"/>
    <s v="B0903"/>
    <m/>
    <m/>
    <m/>
    <n v="13.05797247010084"/>
    <n v="1"/>
    <m/>
    <d v="2018-02-28T00:00:00"/>
    <n v="459.36"/>
    <m/>
    <n v="2141"/>
    <n v="0.4"/>
    <n v="0.6492862438707443"/>
    <n v="1390.1218481272635"/>
    <x v="1"/>
    <x v="0"/>
    <x v="0"/>
  </r>
  <r>
    <s v="Conservation Officer, Entegrus Powerlines"/>
    <s v="Full Cost Recovery"/>
    <s v="190512-2"/>
    <s v="Retrofit"/>
    <x v="0"/>
    <s v="Entegrus Powerlines Inc."/>
    <m/>
    <s v="LED EXTERIOR AREA LIGHTS: LED fixture  (&gt;60W to &lt;=120W)"/>
    <s v="Prescriptive"/>
    <s v="B0901"/>
    <m/>
    <m/>
    <m/>
    <n v="13.083007376942414"/>
    <n v="5"/>
    <m/>
    <d v="2018-02-28T00:00:00"/>
    <n v="9370.2000000000007"/>
    <m/>
    <n v="4200"/>
    <n v="0"/>
    <n v="0.91947522445769714"/>
    <n v="3861.7959427223282"/>
    <x v="1"/>
    <x v="0"/>
    <x v="0"/>
  </r>
  <r>
    <s v="Conservation Officer, Entegrus Powerlines"/>
    <s v="Full Cost Recovery"/>
    <s v="190512-2"/>
    <s v="Retrofit"/>
    <x v="0"/>
    <s v="Entegrus Powerlines Inc."/>
    <m/>
    <s v="LED High Bay Fixture: &gt;139W&lt;=175W EXPIRED SEPTEMBER 10 2018"/>
    <s v="Prescriptive"/>
    <s v="B0901"/>
    <m/>
    <m/>
    <m/>
    <n v="13.083007376942414"/>
    <n v="9"/>
    <m/>
    <d v="2018-02-28T00:00:00"/>
    <n v="9370.2000000000007"/>
    <m/>
    <n v="9594.5490000000009"/>
    <n v="2.5470000000000002"/>
    <n v="0.91947522445769725"/>
    <n v="8821.9500953453753"/>
    <x v="1"/>
    <x v="0"/>
    <x v="0"/>
  </r>
  <r>
    <s v="Conservation Officer, Entegrus Powerlines"/>
    <s v="Full Cost Recovery"/>
    <s v="190512-2"/>
    <s v="Retrofit"/>
    <x v="0"/>
    <s v="Entegrus Powerlines Inc."/>
    <m/>
    <s v="LED Tube Re-Lamp: &lt;=15W &amp; &gt;= 1500 Lumens EXPIRED SEPTEMBER 10 2018"/>
    <s v="Prescriptive"/>
    <s v="B0901"/>
    <m/>
    <m/>
    <m/>
    <n v="13.083007376942414"/>
    <n v="413"/>
    <m/>
    <d v="2018-02-28T00:00:00"/>
    <n v="9370.2000000000007"/>
    <m/>
    <n v="18973.22"/>
    <n v="4.13"/>
    <n v="0.91947522445769714"/>
    <n v="17445.40571818527"/>
    <x v="1"/>
    <x v="0"/>
    <x v="0"/>
  </r>
  <r>
    <s v="Conservation Officer, Entegrus Powerlines"/>
    <s v="Full Cost Recovery"/>
    <n v="190585"/>
    <s v="Retrofit"/>
    <x v="0"/>
    <s v="Entegrus Powerlines Inc."/>
    <m/>
    <s v="INTEGRAL LED TROFFERS: 2' x 4' LED troffer (&gt;= 3000 Lumens) EXPIRED SEPTEMBER 10 2018"/>
    <s v="Prescriptive"/>
    <s v="B0901"/>
    <m/>
    <m/>
    <m/>
    <n v="13.083007376942414"/>
    <n v="20"/>
    <m/>
    <d v="2018-09-19T00:00:00"/>
    <n v="1900"/>
    <m/>
    <n v="2866.6559999999999"/>
    <n v="0.624"/>
    <n v="0.91947522445769725"/>
    <n v="2635.8191690430044"/>
    <x v="1"/>
    <x v="1"/>
    <x v="0"/>
  </r>
  <r>
    <s v="Conservation Officer, Entegrus Powerlines"/>
    <s v="Full Cost Recovery"/>
    <n v="190901"/>
    <s v="Retrofit"/>
    <x v="0"/>
    <s v="Entegrus Powerlines Inc."/>
    <m/>
    <s v="LED High Bay Fixture: &lt;=139W"/>
    <s v="Prescriptive"/>
    <s v="B0901"/>
    <m/>
    <m/>
    <m/>
    <n v="13.083007376942414"/>
    <n v="9"/>
    <m/>
    <d v="2018-07-19T00:00:00"/>
    <n v="30375.200000000001"/>
    <m/>
    <n v="5288.8680000000004"/>
    <n v="1.4039999999999999"/>
    <n v="0.91947522445769725"/>
    <n v="4862.9830914271324"/>
    <x v="1"/>
    <x v="0"/>
    <x v="0"/>
  </r>
  <r>
    <s v="Conservation Officer, Entegrus Powerlines"/>
    <s v="Full Cost Recovery"/>
    <n v="190901"/>
    <s v="Retrofit"/>
    <x v="0"/>
    <s v="Entegrus Powerlines Inc."/>
    <m/>
    <s v="LED Tube Re-Lamp: &lt;=22W &amp; &gt;= 2200 Lumens"/>
    <s v="Prescriptive"/>
    <s v="B0901"/>
    <m/>
    <m/>
    <m/>
    <n v="13.083007376942414"/>
    <n v="1583"/>
    <m/>
    <d v="2018-07-19T00:00:00"/>
    <n v="30375.200000000001"/>
    <m/>
    <n v="72723.02"/>
    <n v="15.83"/>
    <n v="0.91947522445769714"/>
    <n v="66867.015137741604"/>
    <x v="1"/>
    <x v="0"/>
    <x v="0"/>
  </r>
  <r>
    <s v="Conservation Officer, Hydro One Networks"/>
    <s v="Full Cost Recovery"/>
    <n v="191529"/>
    <s v="Retrofit"/>
    <x v="0"/>
    <s v="Entegrus Powerlines Inc."/>
    <m/>
    <s v="Fridge Retrofit"/>
    <s v="Custom"/>
    <s v="B0903"/>
    <m/>
    <m/>
    <m/>
    <n v="13.05797247010084"/>
    <n v="1"/>
    <m/>
    <d v="2018-06-30T00:00:00"/>
    <n v="18363.73"/>
    <m/>
    <n v="36520.35"/>
    <n v="4.16"/>
    <n v="0.6492862438707443"/>
    <n v="23712.160876344937"/>
    <x v="1"/>
    <x v="1"/>
    <x v="0"/>
  </r>
  <r>
    <s v="Conservation Officer, Entegrus Powerlines"/>
    <s v="Full Cost Recovery"/>
    <n v="191804"/>
    <s v="Retrofit"/>
    <x v="0"/>
    <s v="Entegrus Powerlines Inc."/>
    <m/>
    <s v="INTEGRAL LED TROFFERS: 2' x 4' LED troffer (&gt;= 3000 Lumens)"/>
    <s v="Prescriptive"/>
    <s v="B0901"/>
    <m/>
    <m/>
    <m/>
    <n v="13.083007376942414"/>
    <n v="32"/>
    <m/>
    <d v="2018-05-04T00:00:00"/>
    <n v="3040"/>
    <m/>
    <n v="4586.6495999999997"/>
    <n v="0.99839999999999995"/>
    <n v="0.91947522445769703"/>
    <n v="4217.3106704688062"/>
    <x v="1"/>
    <x v="1"/>
    <x v="0"/>
  </r>
  <r>
    <s v="Conservation Officer, Entegrus Powerlines"/>
    <s v="Full Cost Recovery"/>
    <n v="191852"/>
    <s v="Retrofit"/>
    <x v="0"/>
    <s v="Entegrus Powerlines Inc."/>
    <m/>
    <s v="INTEGRAL LED TROFFERS: 2' x 2' LED troffer (&gt;= 2000 Lumens)"/>
    <s v="Prescriptive"/>
    <s v="B0901"/>
    <m/>
    <m/>
    <m/>
    <n v="13.083007376942414"/>
    <n v="14"/>
    <m/>
    <d v="2018-04-30T00:00:00"/>
    <n v="5810"/>
    <m/>
    <n v="1672.2159999999999"/>
    <n v="0.36399999999999999"/>
    <n v="0.91947522445769714"/>
    <n v="1537.5611819417525"/>
    <x v="1"/>
    <x v="1"/>
    <x v="0"/>
  </r>
  <r>
    <s v="Conservation Officer, Entegrus Powerlines"/>
    <s v="Full Cost Recovery"/>
    <n v="191852"/>
    <s v="Retrofit"/>
    <x v="0"/>
    <s v="Entegrus Powerlines Inc."/>
    <m/>
    <s v="INTEGRAL LED TROFFERS: 2' x 4' LED troffer (&gt;= 3000 Lumens)"/>
    <s v="Prescriptive"/>
    <s v="B0901"/>
    <m/>
    <m/>
    <m/>
    <n v="13.083007376942414"/>
    <n v="28"/>
    <m/>
    <d v="2018-04-30T00:00:00"/>
    <n v="5810"/>
    <m/>
    <n v="4013.3184000000001"/>
    <n v="0.87360000000000004"/>
    <n v="0.91947522445769714"/>
    <n v="3690.1468366602062"/>
    <x v="1"/>
    <x v="1"/>
    <x v="0"/>
  </r>
  <r>
    <s v="Conservation Officer, Entegrus Powerlines"/>
    <s v="Full Cost Recovery"/>
    <n v="191920"/>
    <s v="Retrofit"/>
    <x v="0"/>
    <s v="Entegrus Powerlines Inc."/>
    <m/>
    <s v="INTEGRAL LED TROFFERS: 2' x 4' LED troffer (&gt;= 3000 Lumens)"/>
    <s v="Prescriptive"/>
    <s v="B0901"/>
    <m/>
    <m/>
    <m/>
    <n v="13.083007376942414"/>
    <n v="9"/>
    <m/>
    <d v="2018-05-04T00:00:00"/>
    <n v="855"/>
    <m/>
    <n v="1289.9952000000001"/>
    <n v="0.28079999999999999"/>
    <n v="0.91947522445769703"/>
    <n v="1186.1186260693519"/>
    <x v="1"/>
    <x v="1"/>
    <x v="0"/>
  </r>
  <r>
    <s v="Conservation Officer, Entegrus Powerlines"/>
    <s v="Full Cost Recovery"/>
    <n v="192528"/>
    <s v="Retrofit"/>
    <x v="0"/>
    <s v="Entegrus Powerlines Inc."/>
    <m/>
    <s v="INTEGRAL LED TROFFERS: 1' x 4' LED troffer (&gt;= 1500 Lumens) EXPIRED SEPTEMBER 10 2018"/>
    <s v="Prescriptive"/>
    <s v="B0901"/>
    <m/>
    <m/>
    <m/>
    <n v="13.083007376942414"/>
    <n v="5"/>
    <m/>
    <d v="2018-05-31T00:00:00"/>
    <n v="6510"/>
    <m/>
    <n v="537.49800000000005"/>
    <n v="0.11700000000000001"/>
    <n v="0.91947522445769714"/>
    <n v="494.21609419556336"/>
    <x v="1"/>
    <x v="1"/>
    <x v="0"/>
  </r>
  <r>
    <s v="Conservation Officer, Entegrus Powerlines"/>
    <s v="Full Cost Recovery"/>
    <n v="192528"/>
    <s v="Retrofit"/>
    <x v="0"/>
    <s v="Entegrus Powerlines Inc."/>
    <m/>
    <s v="INTEGRAL LED TROFFERS: 2' x 2' LED troffer (&gt;= 2000 Lumens) EXPIRED SEPTEMBER 10 2018"/>
    <s v="Prescriptive"/>
    <s v="B0901"/>
    <m/>
    <m/>
    <m/>
    <n v="13.083007376942414"/>
    <n v="34"/>
    <m/>
    <d v="2018-05-31T00:00:00"/>
    <n v="6510"/>
    <m/>
    <n v="4061.096"/>
    <n v="0.88400000000000001"/>
    <n v="0.91947522445769714"/>
    <n v="3734.0771561442562"/>
    <x v="1"/>
    <x v="1"/>
    <x v="0"/>
  </r>
  <r>
    <s v="Conservation Officer, Entegrus Powerlines"/>
    <s v="Full Cost Recovery"/>
    <n v="192554"/>
    <s v="Retrofit"/>
    <x v="1"/>
    <s v="St. Thomas Energy Inc."/>
    <m/>
    <s v="LED Tube Re-Lamp: &lt;=22W &amp; &gt;= 2200 Lumens EXPIRED SEPTEMBER 10 2018"/>
    <s v="Prescriptive"/>
    <s v="B0901"/>
    <m/>
    <m/>
    <m/>
    <n v="13.083007376942414"/>
    <n v="1000"/>
    <m/>
    <d v="2018-06-29T00:00:00"/>
    <n v="10930"/>
    <m/>
    <n v="45940"/>
    <n v="10"/>
    <n v="0.91947522445769714"/>
    <n v="42240.691811586606"/>
    <x v="1"/>
    <x v="0"/>
    <x v="0"/>
  </r>
  <r>
    <s v="Conservation Officer, St Thomas"/>
    <s v="Full Cost Recovery"/>
    <n v="192555"/>
    <s v="Retrofit"/>
    <x v="1"/>
    <s v="St. Thomas Energy Inc."/>
    <m/>
    <s v="LED EXTERIOR AREA LIGHTS: LED fixture  (&gt;60W to &lt;=120W)"/>
    <s v="Prescriptive"/>
    <s v="B0901"/>
    <m/>
    <m/>
    <m/>
    <n v="13.083007376942414"/>
    <n v="13"/>
    <m/>
    <d v="2018-06-29T00:00:00"/>
    <n v="2665"/>
    <m/>
    <n v="10920"/>
    <n v="0"/>
    <n v="0.91947522445769714"/>
    <n v="10040.669451078053"/>
    <x v="1"/>
    <x v="0"/>
    <x v="0"/>
  </r>
  <r>
    <s v="Conservation Officer, Entegrus Powerlines"/>
    <s v="Full Cost Recovery"/>
    <n v="192737"/>
    <s v="Retrofit"/>
    <x v="0"/>
    <s v="Entegrus Powerlines Inc."/>
    <m/>
    <s v="INTEGRAL LED TROFFERS: 2' x 2' LED troffer (&gt;= 2000 Lumens)"/>
    <s v="Prescriptive"/>
    <s v="B0901"/>
    <m/>
    <m/>
    <m/>
    <n v="13.083007376942414"/>
    <n v="4"/>
    <m/>
    <d v="2018-05-28T00:00:00"/>
    <n v="2266.8000000000002"/>
    <m/>
    <n v="477.77600000000001"/>
    <n v="0.104"/>
    <n v="0.91947522445769714"/>
    <n v="439.30319484050074"/>
    <x v="1"/>
    <x v="1"/>
    <x v="0"/>
  </r>
  <r>
    <s v="Conservation Officer, Entegrus Powerlines"/>
    <s v="Full Cost Recovery"/>
    <n v="192737"/>
    <s v="Retrofit"/>
    <x v="0"/>
    <s v="Entegrus Powerlines Inc."/>
    <m/>
    <s v="INTEGRAL LED TROFFERS: 2' x 4' LED troffer (&gt;= 3000 Lumens)"/>
    <s v="Prescriptive"/>
    <s v="B0901"/>
    <m/>
    <m/>
    <m/>
    <n v="13.083007376942414"/>
    <n v="23"/>
    <m/>
    <d v="2018-05-28T00:00:00"/>
    <n v="2266.8000000000002"/>
    <m/>
    <n v="3296.6543999999999"/>
    <n v="0.71760000000000002"/>
    <n v="0.91947522445769725"/>
    <n v="3031.192044399455"/>
    <x v="1"/>
    <x v="1"/>
    <x v="0"/>
  </r>
  <r>
    <s v="Conservation Officer, Entegrus Powerlines"/>
    <s v="Full Cost Recovery"/>
    <n v="192901"/>
    <s v="Retrofit"/>
    <x v="0"/>
    <s v="Entegrus Powerlines Inc."/>
    <m/>
    <s v="LED EXTERIOR AREA LIGHTS: LED fixture  (&gt;60W to &lt;=120W)"/>
    <s v="Prescriptive"/>
    <s v="B0901"/>
    <m/>
    <m/>
    <m/>
    <n v="13.083007376942414"/>
    <n v="5"/>
    <m/>
    <d v="2018-05-22T00:00:00"/>
    <n v="5110"/>
    <m/>
    <n v="4200"/>
    <n v="0"/>
    <n v="0.91947522445769714"/>
    <n v="3861.7959427223282"/>
    <x v="1"/>
    <x v="0"/>
    <x v="0"/>
  </r>
  <r>
    <s v="Conservation Officer, Entegrus Powerlines"/>
    <s v="Full Cost Recovery"/>
    <n v="192987"/>
    <s v="Retrofit"/>
    <x v="0"/>
    <s v="Entegrus Powerlines Inc."/>
    <m/>
    <s v="LED High Bay Fixture: &lt;=139W EXPIRED SEPTEMBER 10 2018"/>
    <s v="Prescriptive"/>
    <s v="B0901"/>
    <m/>
    <m/>
    <m/>
    <n v="13.083007376942414"/>
    <n v="15"/>
    <m/>
    <d v="2018-05-31T00:00:00"/>
    <n v="4125"/>
    <m/>
    <n v="8814.7800000000007"/>
    <n v="2.34"/>
    <n v="0.91947522445769714"/>
    <n v="8104.9718190452204"/>
    <x v="1"/>
    <x v="1"/>
    <x v="0"/>
  </r>
  <r>
    <s v="Conservation Officer, Entegrus Powerlines"/>
    <s v="Full Cost Recovery"/>
    <n v="193038"/>
    <s v="Retrofit"/>
    <x v="0"/>
    <s v="St. Thomas Energy Inc."/>
    <m/>
    <s v="LED RECESSED DOWNLIGHTS: &gt;= 400 lumens and &lt; 600 lumens"/>
    <s v="Prescriptive"/>
    <s v="B0901"/>
    <m/>
    <m/>
    <m/>
    <n v="13.083007376942414"/>
    <n v="14"/>
    <m/>
    <d v="2018-06-11T00:00:00"/>
    <n v="1283.3900000000001"/>
    <m/>
    <n v="456.64359999999999"/>
    <n v="9.9400000000000002E-2"/>
    <n v="0.91947522445769714"/>
    <n v="419.87247660717088"/>
    <x v="1"/>
    <x v="1"/>
    <x v="0"/>
  </r>
  <r>
    <s v="Conservation Officer, Entegrus Powerlines"/>
    <s v="Full Cost Recovery"/>
    <n v="193038"/>
    <s v="Retrofit"/>
    <x v="0"/>
    <s v="St. Thomas Energy Inc."/>
    <m/>
    <s v="INTEGRAL LED TROFFERS: 2' x 4' LED troffer (&gt;= 3000 Lumens)"/>
    <s v="Prescriptive"/>
    <s v="B0901"/>
    <m/>
    <m/>
    <m/>
    <n v="13.083007376942414"/>
    <n v="6"/>
    <m/>
    <d v="2018-06-11T00:00:00"/>
    <n v="1283.3900000000001"/>
    <m/>
    <n v="859.99680000000001"/>
    <n v="0.18720000000000001"/>
    <n v="0.91947522445769714"/>
    <n v="790.74575071290133"/>
    <x v="1"/>
    <x v="1"/>
    <x v="0"/>
  </r>
  <r>
    <s v="Conservation Officer, Entegrus Powerlines"/>
    <s v="Full Cost Recovery"/>
    <n v="193191"/>
    <s v="Retrofit"/>
    <x v="0"/>
    <s v="Entegrus Powerlines Inc."/>
    <m/>
    <s v="LED EXTERIOR AREA LIGHTS: LED fixture  (&gt;60W to &lt;=120W)"/>
    <s v="Prescriptive"/>
    <s v="B0901"/>
    <m/>
    <m/>
    <m/>
    <n v="13.083007376942414"/>
    <n v="24"/>
    <m/>
    <d v="2018-05-23T00:00:00"/>
    <n v="8638.85"/>
    <m/>
    <n v="20160"/>
    <n v="0"/>
    <n v="0.91947522445769714"/>
    <n v="18536.620525067174"/>
    <x v="1"/>
    <x v="0"/>
    <x v="0"/>
  </r>
  <r>
    <s v="Conservation Officer, Entegrus Powerlines"/>
    <s v="Full Cost Recovery"/>
    <n v="193705"/>
    <s v="Retrofit"/>
    <x v="1"/>
    <s v="St. Thomas Energy Inc."/>
    <m/>
    <s v="INTEGRAL LED TROFFERS: 2' x 4' LED troffer (&gt;= 3000 Lumens) EXPIRED SEPTEMBER 10 2018"/>
    <s v="Prescriptive"/>
    <s v="B0901"/>
    <m/>
    <m/>
    <m/>
    <n v="13.083007376942414"/>
    <n v="50"/>
    <m/>
    <d v="2018-05-18T00:00:00"/>
    <n v="5407"/>
    <m/>
    <n v="7166.64"/>
    <n v="1.56"/>
    <n v="0.91947522445769714"/>
    <n v="6589.5479226075113"/>
    <x v="1"/>
    <x v="1"/>
    <x v="0"/>
  </r>
  <r>
    <s v="Conservation Officer, Entegrus Powerlines"/>
    <s v="Full Cost Recovery"/>
    <n v="193771"/>
    <s v="Retrofit"/>
    <x v="0"/>
    <s v="Entegrus Powerlines Inc."/>
    <m/>
    <s v="INTEGRAL LED TROFFERS: 2' x 2' LED troffer (&gt;= 2000 Lumens) EXPIRED SEPTEMBER 10 2018"/>
    <s v="Prescriptive"/>
    <s v="B0901"/>
    <m/>
    <m/>
    <m/>
    <n v="13.083007376942414"/>
    <n v="2"/>
    <m/>
    <d v="2018-07-13T00:00:00"/>
    <n v="2830"/>
    <m/>
    <n v="238.88800000000001"/>
    <n v="5.1999999999999998E-2"/>
    <n v="0.91947522445769714"/>
    <n v="219.65159742025037"/>
    <x v="1"/>
    <x v="1"/>
    <x v="0"/>
  </r>
  <r>
    <s v="Conservation Officer, Entegrus Powerlines"/>
    <s v="Full Cost Recovery"/>
    <n v="193771"/>
    <s v="Retrofit"/>
    <x v="0"/>
    <s v="Entegrus Powerlines Inc."/>
    <m/>
    <s v="INTEGRAL LED TROFFERS: 1' x 4' LED troffer (&gt;= 1500 Lumens) EXPIRED SEPTEMBER 10 2018"/>
    <s v="Prescriptive"/>
    <s v="B0901"/>
    <m/>
    <m/>
    <m/>
    <n v="13.083007376942414"/>
    <n v="4"/>
    <m/>
    <d v="2018-07-13T00:00:00"/>
    <n v="2830"/>
    <m/>
    <n v="429.9984"/>
    <n v="9.3600000000000003E-2"/>
    <n v="0.91947522445769714"/>
    <n v="395.37287535645066"/>
    <x v="1"/>
    <x v="1"/>
    <x v="0"/>
  </r>
  <r>
    <s v="Conservation Officer, Entegrus Powerlines"/>
    <s v="Full Cost Recovery"/>
    <n v="193771"/>
    <s v="Retrofit"/>
    <x v="0"/>
    <s v="Entegrus Powerlines Inc."/>
    <m/>
    <s v="INTEGRAL LED TROFFERS: 2' x 4' LED troffer (&gt;= 3000 Lumens) EXPIRED SEPTEMBER 10 2018"/>
    <s v="Prescriptive"/>
    <s v="B0901"/>
    <m/>
    <m/>
    <m/>
    <n v="13.083007376942414"/>
    <n v="20"/>
    <m/>
    <d v="2018-07-13T00:00:00"/>
    <n v="2830"/>
    <m/>
    <n v="2866.6559999999999"/>
    <n v="0.624"/>
    <n v="0.91947522445769725"/>
    <n v="2635.8191690430044"/>
    <x v="1"/>
    <x v="1"/>
    <x v="0"/>
  </r>
  <r>
    <s v="Conservation Officer, Entegrus Powerlines"/>
    <s v="Full Cost Recovery"/>
    <n v="194042"/>
    <s v="Retrofit"/>
    <x v="0"/>
    <s v="Entegrus Powerlines Inc."/>
    <m/>
    <s v="LED EXTERIOR AREA LIGHTS: LED fixture (&lt;=30W)"/>
    <s v="Prescriptive"/>
    <s v="B0901"/>
    <m/>
    <m/>
    <m/>
    <n v="13.083007376942414"/>
    <n v="2"/>
    <m/>
    <d v="2018-07-09T00:00:00"/>
    <n v="2893.82"/>
    <m/>
    <n v="546"/>
    <n v="0"/>
    <n v="0.91947522445769714"/>
    <n v="502.03347255390264"/>
    <x v="1"/>
    <x v="1"/>
    <x v="0"/>
  </r>
  <r>
    <s v="Conservation Officer, Entegrus Powerlines"/>
    <s v="Full Cost Recovery"/>
    <n v="194042"/>
    <s v="Retrofit"/>
    <x v="0"/>
    <s v="Entegrus Powerlines Inc."/>
    <m/>
    <s v="LED EXTERIOR AREA LIGHTS: LED fixture (&gt;30W to &lt;=60W)"/>
    <s v="Prescriptive"/>
    <s v="B0901"/>
    <m/>
    <m/>
    <m/>
    <n v="13.083007376942414"/>
    <n v="2"/>
    <m/>
    <d v="2018-07-09T00:00:00"/>
    <n v="2893.82"/>
    <m/>
    <n v="1167.5999999999999"/>
    <n v="0"/>
    <n v="0.91947522445769703"/>
    <n v="1073.579272076807"/>
    <x v="1"/>
    <x v="1"/>
    <x v="0"/>
  </r>
  <r>
    <s v="Conservation Officer, Entegrus Powerlines"/>
    <s v="Full Cost Recovery"/>
    <n v="194042"/>
    <s v="Retrofit"/>
    <x v="0"/>
    <s v="Entegrus Powerlines Inc."/>
    <m/>
    <s v="LED EXTERIOR AREA LIGHTS: LED fixture  (&gt;60W to &lt;=120W)"/>
    <s v="Prescriptive"/>
    <s v="B0901"/>
    <m/>
    <m/>
    <m/>
    <n v="13.083007376942414"/>
    <n v="2"/>
    <m/>
    <d v="2018-07-09T00:00:00"/>
    <n v="2893.82"/>
    <m/>
    <n v="1680"/>
    <n v="0"/>
    <n v="0.91947522445769714"/>
    <n v="1544.7183770889312"/>
    <x v="1"/>
    <x v="1"/>
    <x v="0"/>
  </r>
  <r>
    <s v="Conservation Officer, Entegrus Powerlines"/>
    <s v="Full Cost Recovery"/>
    <n v="194042"/>
    <s v="Retrofit"/>
    <x v="0"/>
    <s v="Entegrus Powerlines Inc."/>
    <m/>
    <s v="LED EXTERIOR AREA LIGHTS: LED fixture (&gt;120W to &lt;=200W)"/>
    <s v="Prescriptive"/>
    <s v="B0901"/>
    <m/>
    <m/>
    <m/>
    <n v="13.083007376942414"/>
    <n v="4"/>
    <m/>
    <d v="2018-07-09T00:00:00"/>
    <n v="2893.82"/>
    <m/>
    <n v="4872"/>
    <n v="0"/>
    <n v="0.91947522445769714"/>
    <n v="4479.6832935579005"/>
    <x v="1"/>
    <x v="1"/>
    <x v="0"/>
  </r>
  <r>
    <s v="Conservation Officer, Entegrus Powerlines"/>
    <s v="Full Cost Recovery"/>
    <n v="194179"/>
    <s v="Retrofit"/>
    <x v="0"/>
    <s v="Entegrus Powerlines Inc."/>
    <m/>
    <s v="LED lights"/>
    <s v="Custom"/>
    <s v="B0903"/>
    <m/>
    <m/>
    <m/>
    <n v="13.05797247010084"/>
    <n v="1"/>
    <m/>
    <d v="2018-11-02T00:00:00"/>
    <n v="13503.6"/>
    <m/>
    <n v="84227"/>
    <n v="12.6"/>
    <n v="0.6492862438707443"/>
    <n v="54687.43246250118"/>
    <x v="1"/>
    <x v="0"/>
    <x v="0"/>
  </r>
  <r>
    <s v="Conservation Officer, Entegrus Powerlines"/>
    <s v="Full Cost Recovery"/>
    <s v="194290-1"/>
    <s v="Retrofit"/>
    <x v="0"/>
    <s v="Entegrus Powerlines Inc."/>
    <m/>
    <s v="INTEGRAL LED TROFFERS: 2' x 2' LED troffer (&gt;= 2000 Lumens) EXPIRED SEPTEMBER 10 2018"/>
    <s v="Prescriptive"/>
    <s v="B0901"/>
    <m/>
    <m/>
    <m/>
    <n v="13.083007376942414"/>
    <n v="4"/>
    <m/>
    <d v="2018-08-31T00:00:00"/>
    <n v="1166"/>
    <m/>
    <n v="477.77600000000001"/>
    <n v="0.104"/>
    <n v="0.91947522445769714"/>
    <n v="439.30319484050074"/>
    <x v="1"/>
    <x v="1"/>
    <x v="0"/>
  </r>
  <r>
    <s v="Conservation Officer, Entegrus Powerlines"/>
    <s v="Full Cost Recovery"/>
    <s v="194290-1"/>
    <s v="Retrofit"/>
    <x v="0"/>
    <s v="Entegrus Powerlines Inc."/>
    <m/>
    <s v="INTEGRAL LED TROFFERS: 1' x 4' LED troffer (&gt;= 1500 Lumens) EXPIRED SEPTEMBER 10 2018"/>
    <s v="Prescriptive"/>
    <s v="B0901"/>
    <m/>
    <m/>
    <m/>
    <n v="13.083007376942414"/>
    <n v="5"/>
    <m/>
    <d v="2018-08-31T00:00:00"/>
    <n v="1166"/>
    <m/>
    <n v="537.49800000000005"/>
    <n v="0.11700000000000001"/>
    <n v="0.91947522445769714"/>
    <n v="494.21609419556336"/>
    <x v="1"/>
    <x v="1"/>
    <x v="0"/>
  </r>
  <r>
    <s v="Conservation Officer, Entegrus Powerlines"/>
    <s v="Full Cost Recovery"/>
    <s v="194290-1"/>
    <s v="Retrofit"/>
    <x v="0"/>
    <s v="Entegrus Powerlines Inc."/>
    <m/>
    <s v="INTEGRAL LED TROFFERS: 2' x 4' LED troffer (&gt;= 3000 Lumens) EXPIRED SEPTEMBER 10 2018"/>
    <s v="Prescriptive"/>
    <s v="B0901"/>
    <m/>
    <m/>
    <m/>
    <n v="13.083007376942414"/>
    <n v="6"/>
    <m/>
    <d v="2018-08-31T00:00:00"/>
    <n v="1166"/>
    <m/>
    <n v="859.99680000000001"/>
    <n v="0.18720000000000001"/>
    <n v="0.91947522445769714"/>
    <n v="790.74575071290133"/>
    <x v="1"/>
    <x v="1"/>
    <x v="0"/>
  </r>
  <r>
    <s v="Conservation Officer, Entegrus Powerlines"/>
    <s v="Full Cost Recovery"/>
    <s v="194290-2"/>
    <s v="Retrofit"/>
    <x v="0"/>
    <s v="Entegrus Powerlines Inc."/>
    <m/>
    <s v="LED"/>
    <s v="Custom"/>
    <s v="B0903"/>
    <m/>
    <m/>
    <m/>
    <n v="13.05797247010084"/>
    <n v="1"/>
    <m/>
    <d v="2018-08-31T00:00:00"/>
    <n v="2928"/>
    <m/>
    <n v="13962"/>
    <n v="4.3"/>
    <n v="0.6492862438707443"/>
    <n v="9065.3345369233321"/>
    <x v="1"/>
    <x v="1"/>
    <x v="0"/>
  </r>
  <r>
    <s v="Conservation Officer, Entegrus Powerlines"/>
    <s v="Full Cost Recovery"/>
    <s v="194388-1"/>
    <s v="Retrofit"/>
    <x v="0"/>
    <s v="Entegrus Powerlines Inc."/>
    <m/>
    <s v="INTEGRAL LED TROFFERS: 1' x 4' LED troffer (&gt;= 1500 Lumens) EXPIRED SEPTEMBER 10 2018"/>
    <s v="Prescriptive"/>
    <s v="B0901"/>
    <m/>
    <m/>
    <m/>
    <n v="13.083007376942414"/>
    <n v="4"/>
    <m/>
    <d v="2018-12-03T00:00:00"/>
    <n v="2656"/>
    <m/>
    <n v="429.9984"/>
    <n v="9.3600000000000003E-2"/>
    <n v="0.91947522445769714"/>
    <n v="395.37287535645066"/>
    <x v="1"/>
    <x v="0"/>
    <x v="0"/>
  </r>
  <r>
    <s v="Conservation Officer, Entegrus Powerlines"/>
    <s v="Full Cost Recovery"/>
    <s v="194388-1"/>
    <s v="Retrofit"/>
    <x v="0"/>
    <s v="Entegrus Powerlines Inc."/>
    <m/>
    <s v="INTEGRAL LED TROFFERS: 2' x 4' LED troffer (&gt;= 3000 Lumens) EXPIRED SEPTEMBER 10 2018"/>
    <s v="Prescriptive"/>
    <s v="B0901"/>
    <m/>
    <m/>
    <m/>
    <n v="13.083007376942414"/>
    <n v="26"/>
    <m/>
    <d v="2018-12-03T00:00:00"/>
    <n v="2656"/>
    <m/>
    <n v="3726.6527999999998"/>
    <n v="0.81120000000000003"/>
    <n v="0.91947522445769714"/>
    <n v="3426.5649197559055"/>
    <x v="1"/>
    <x v="0"/>
    <x v="0"/>
  </r>
  <r>
    <s v="Conservation Officer, Entegrus Powerlines"/>
    <s v="Full Cost Recovery"/>
    <s v="194388-2"/>
    <s v="Retrofit"/>
    <x v="0"/>
    <s v="Entegrus Powerlines Inc."/>
    <m/>
    <s v="led"/>
    <s v="Custom"/>
    <s v="B0903"/>
    <m/>
    <m/>
    <m/>
    <n v="13.05797247010084"/>
    <n v="1"/>
    <m/>
    <d v="2018-12-03T00:00:00"/>
    <n v="11907"/>
    <m/>
    <n v="58557"/>
    <n v="13.4"/>
    <n v="0.64928624387074418"/>
    <n v="38020.25458233917"/>
    <x v="1"/>
    <x v="0"/>
    <x v="0"/>
  </r>
  <r>
    <s v="Entegrus Powerlines Inc."/>
    <s v="Full Cost Recovery"/>
    <n v="194466"/>
    <s v="Retrofit"/>
    <x v="0"/>
    <s v="Entegrus Powerlines Inc."/>
    <m/>
    <s v="INTEGRAL LED TROFFERS: 1' x 4' LED troffer (&gt;= 1500 Lumens) EXPIRED SEPTEMBER 10 2018"/>
    <s v="Prescriptive"/>
    <s v="B0901"/>
    <m/>
    <m/>
    <m/>
    <n v="13.083007376942414"/>
    <n v="43"/>
    <m/>
    <d v="2018-10-30T00:00:00"/>
    <n v="36855"/>
    <m/>
    <n v="4622.4827999999998"/>
    <n v="1.0062"/>
    <n v="0.91947522445769714"/>
    <n v="4250.258410081844"/>
    <x v="1"/>
    <x v="0"/>
    <x v="0"/>
  </r>
  <r>
    <s v="Entegrus Powerlines Inc."/>
    <s v="Full Cost Recovery"/>
    <n v="194466"/>
    <s v="Retrofit"/>
    <x v="0"/>
    <s v="Entegrus Powerlines Inc."/>
    <m/>
    <s v="INTEGRAL LED TROFFERS: 2' x 4' LED troffer (&gt;= 3000 Lumens) EXPIRED SEPTEMBER 10 2018"/>
    <s v="Prescriptive"/>
    <s v="B0901"/>
    <m/>
    <m/>
    <m/>
    <n v="13.083007376942414"/>
    <n v="257"/>
    <m/>
    <d v="2018-10-30T00:00:00"/>
    <n v="36855"/>
    <m/>
    <n v="36836.529600000002"/>
    <n v="8.0183999999999997"/>
    <n v="0.91947522445769714"/>
    <n v="33870.276322202604"/>
    <x v="1"/>
    <x v="0"/>
    <x v="0"/>
  </r>
  <r>
    <s v="Entegrus Powerlines Inc."/>
    <s v="Full Cost Recovery"/>
    <n v="194582"/>
    <s v="Retrofit"/>
    <x v="0"/>
    <s v="Entegrus Powerlines Inc."/>
    <m/>
    <s v="Variable Frequency Drive on 2 HP Motor"/>
    <s v="Prescriptive"/>
    <s v="B0901"/>
    <m/>
    <m/>
    <m/>
    <n v="13.083007376942414"/>
    <n v="4"/>
    <m/>
    <d v="2018-12-03T00:00:00"/>
    <n v="126350"/>
    <m/>
    <n v="8712"/>
    <n v="1.1879999999999999"/>
    <n v="0.91947522445769714"/>
    <n v="8010.468155475457"/>
    <x v="1"/>
    <x v="0"/>
    <x v="0"/>
  </r>
  <r>
    <s v="Entegrus Powerlines Inc."/>
    <s v="Full Cost Recovery"/>
    <n v="194582"/>
    <s v="Retrofit"/>
    <x v="0"/>
    <s v="Entegrus Powerlines Inc."/>
    <m/>
    <s v="Variable Frequency Drive on 30 HP Motor"/>
    <s v="Prescriptive"/>
    <s v="B0901"/>
    <m/>
    <m/>
    <m/>
    <n v="13.083007376942414"/>
    <n v="1"/>
    <m/>
    <d v="2018-12-03T00:00:00"/>
    <n v="126350"/>
    <m/>
    <n v="30437"/>
    <n v="4.1529999999999996"/>
    <n v="0.91947522445769714"/>
    <n v="27986.067406818929"/>
    <x v="1"/>
    <x v="0"/>
    <x v="0"/>
  </r>
  <r>
    <s v="Entegrus Powerlines Inc."/>
    <s v="Full Cost Recovery"/>
    <n v="194582"/>
    <s v="Retrofit"/>
    <x v="0"/>
    <s v="Entegrus Powerlines Inc."/>
    <m/>
    <s v="Variable Frequency Drive on 10 HP Motor"/>
    <s v="Prescriptive"/>
    <s v="B0901"/>
    <m/>
    <m/>
    <m/>
    <n v="13.083007376942414"/>
    <n v="3"/>
    <m/>
    <d v="2018-12-03T00:00:00"/>
    <n v="126350"/>
    <m/>
    <n v="31101"/>
    <n v="4.2450000000000001"/>
    <n v="0.91947522445769714"/>
    <n v="28596.598955858837"/>
    <x v="1"/>
    <x v="0"/>
    <x v="0"/>
  </r>
  <r>
    <s v="Entegrus Powerlines Inc."/>
    <s v="Full Cost Recovery"/>
    <n v="194582"/>
    <s v="Retrofit"/>
    <x v="0"/>
    <s v="Entegrus Powerlines Inc."/>
    <m/>
    <s v="Variable Frequency Drive on 15 HP Motor"/>
    <s v="Prescriptive"/>
    <s v="B0901"/>
    <m/>
    <m/>
    <m/>
    <n v="13.083007376942414"/>
    <n v="4"/>
    <m/>
    <d v="2018-12-03T00:00:00"/>
    <n v="126350"/>
    <m/>
    <n v="61896"/>
    <n v="8.44"/>
    <n v="0.91947522445769714"/>
    <n v="56911.838493033625"/>
    <x v="1"/>
    <x v="0"/>
    <x v="0"/>
  </r>
  <r>
    <s v="Conservation Officer, Entegrus Powerlines"/>
    <s v="Full Cost Recovery"/>
    <n v="194836"/>
    <s v="Retrofit"/>
    <x v="0"/>
    <s v="Entegrus Powerlines Inc."/>
    <m/>
    <s v="LED EXTERIOR AREA LIGHTS: LED fixture (&gt;30W to &lt;=60W)"/>
    <s v="Prescriptive"/>
    <s v="B0901"/>
    <m/>
    <m/>
    <m/>
    <n v="13.083007376942414"/>
    <n v="1"/>
    <m/>
    <d v="2018-10-22T00:00:00"/>
    <n v="2689"/>
    <m/>
    <n v="583.79999999999995"/>
    <n v="0"/>
    <n v="0.91947522445769703"/>
    <n v="536.7896360384035"/>
    <x v="1"/>
    <x v="0"/>
    <x v="0"/>
  </r>
  <r>
    <s v="Conservation Officer, Entegrus Powerlines"/>
    <s v="Full Cost Recovery"/>
    <n v="194836"/>
    <s v="Retrofit"/>
    <x v="0"/>
    <s v="Entegrus Powerlines Inc."/>
    <m/>
    <s v="LED EXTERIOR AREA LIGHTS: LED fixture  (&gt;60W to &lt;=120W)"/>
    <s v="Prescriptive"/>
    <s v="B0901"/>
    <m/>
    <m/>
    <m/>
    <n v="13.083007376942414"/>
    <n v="13"/>
    <m/>
    <d v="2018-10-22T00:00:00"/>
    <n v="2689"/>
    <m/>
    <n v="10920"/>
    <n v="0"/>
    <n v="0.91947522445769714"/>
    <n v="10040.669451078053"/>
    <x v="1"/>
    <x v="0"/>
    <x v="0"/>
  </r>
  <r>
    <s v="Conservation Officer, Entegrus Powerlines"/>
    <s v="Full Cost Recovery"/>
    <n v="195037"/>
    <s v="Retrofit"/>
    <x v="0"/>
    <s v="Entegrus Powerlines Inc."/>
    <m/>
    <s v="LED High Bay Fixture: &gt;139W&lt;=175W"/>
    <s v="Prescriptive"/>
    <s v="B0901"/>
    <m/>
    <m/>
    <m/>
    <n v="13.083007376942414"/>
    <n v="8"/>
    <m/>
    <d v="2018-06-28T00:00:00"/>
    <n v="2892.8"/>
    <m/>
    <n v="8528.4879999999994"/>
    <n v="2.2639999999999998"/>
    <n v="0.91947522445769714"/>
    <n v="7841.7334180847756"/>
    <x v="1"/>
    <x v="1"/>
    <x v="0"/>
  </r>
  <r>
    <s v="Conservation Officer, Entegrus Powerlines"/>
    <s v="Full Cost Recovery"/>
    <n v="195184"/>
    <s v="Retrofit"/>
    <x v="1"/>
    <s v="St. Thomas Energy Inc."/>
    <m/>
    <s v="LED Tube Re-Lamp: &lt;=22W &amp; &gt;= 2200 Lumens EXPIRED SEPTEMBER 10 2018"/>
    <s v="Prescriptive"/>
    <s v="B0901"/>
    <m/>
    <m/>
    <m/>
    <n v="13.083007376942414"/>
    <n v="200"/>
    <m/>
    <d v="2018-07-24T00:00:00"/>
    <n v="3120"/>
    <m/>
    <n v="9188"/>
    <n v="2"/>
    <n v="0.91947522445769703"/>
    <n v="8448.1383623173206"/>
    <x v="1"/>
    <x v="0"/>
    <x v="0"/>
  </r>
  <r>
    <s v="Entegrus Powerlines Inc."/>
    <s v="Full Cost Recovery"/>
    <n v="195386"/>
    <s v="Retrofit"/>
    <x v="0"/>
    <s v="St. Thomas Energy Inc."/>
    <m/>
    <s v="Lighting"/>
    <s v="Custom"/>
    <m/>
    <m/>
    <m/>
    <m/>
    <m/>
    <m/>
    <m/>
    <d v="2018-07-09T00:00:00"/>
    <n v="4809.6000000000004"/>
    <m/>
    <n v="42889"/>
    <n v="4.9000000000000004"/>
    <n v="0.6492862438707443"/>
    <n v="27847.237713372353"/>
    <x v="1"/>
    <x v="0"/>
    <x v="0"/>
  </r>
  <r>
    <s v="Conservation Officer, Entegrus Powerlines"/>
    <s v="Full Cost Recovery"/>
    <n v="195560"/>
    <s v="Retrofit"/>
    <x v="0"/>
    <s v="Entegrus Powerlines Inc."/>
    <m/>
    <s v="ENERGY STAR® QUALIFIED LED REFLECTOR (FLOOD/SPOT) LAMP PIN &amp; SCREW BASE: &lt;= 14W &amp; &gt;= 400 Lumens"/>
    <s v="Prescriptive"/>
    <s v="B0901"/>
    <m/>
    <m/>
    <m/>
    <n v="13.083007376942414"/>
    <n v="10"/>
    <m/>
    <d v="2018-09-13T00:00:00"/>
    <n v="8911.61"/>
    <m/>
    <n v="1134.19"/>
    <n v="0.28999999999999998"/>
    <n v="0.91947522445769725"/>
    <n v="1042.8596048276756"/>
    <x v="1"/>
    <x v="0"/>
    <x v="0"/>
  </r>
  <r>
    <s v="Conservation Officer, Entegrus Powerlines"/>
    <s v="Full Cost Recovery"/>
    <n v="195560"/>
    <s v="Retrofit"/>
    <x v="0"/>
    <s v="Entegrus Powerlines Inc."/>
    <m/>
    <s v="LED RECESSED DOWNLIGHTS: &gt;= 800 lumens"/>
    <s v="Prescriptive"/>
    <s v="B0901"/>
    <m/>
    <m/>
    <m/>
    <n v="13.083007376942414"/>
    <n v="101"/>
    <m/>
    <d v="2018-09-13T00:00:00"/>
    <n v="8911.61"/>
    <m/>
    <n v="4500.7417999999998"/>
    <n v="0.97970000000000002"/>
    <n v="0.91947522445769714"/>
    <n v="4138.3205767811396"/>
    <x v="1"/>
    <x v="0"/>
    <x v="0"/>
  </r>
  <r>
    <s v="Conservation Officer, Entegrus Powerlines"/>
    <s v="Full Cost Recovery"/>
    <n v="195560"/>
    <s v="Retrofit"/>
    <x v="0"/>
    <s v="Entegrus Powerlines Inc."/>
    <m/>
    <s v="LED Tube Re-Lamp: &lt;=22W &amp; &gt;= 2200 Lumens EXPIRED SEPTEMBER 10 2018"/>
    <s v="Prescriptive"/>
    <s v="B0901"/>
    <m/>
    <m/>
    <m/>
    <n v="13.083007376942414"/>
    <n v="140"/>
    <m/>
    <d v="2018-09-13T00:00:00"/>
    <n v="8911.61"/>
    <m/>
    <n v="6431.6"/>
    <n v="1.4"/>
    <n v="0.91947522445769725"/>
    <n v="5913.6968536221257"/>
    <x v="1"/>
    <x v="0"/>
    <x v="0"/>
  </r>
  <r>
    <s v="Entegrus Powerlines Inc."/>
    <s v="Full Cost Recovery"/>
    <n v="195587"/>
    <s v="Retrofit"/>
    <x v="0"/>
    <s v="Entegrus Powerlines Inc."/>
    <m/>
    <s v="ENERGY STAR® LED OMNIDIRECTIONAL A LAMPS"/>
    <s v="Prescriptive"/>
    <n v="650890"/>
    <m/>
    <m/>
    <m/>
    <m/>
    <n v="380"/>
    <m/>
    <d v="2018-12-17T00:00:00"/>
    <n v="2357.6"/>
    <m/>
    <n v="6091.4"/>
    <n v="1.56"/>
    <n v="0.91947522445769714"/>
    <n v="5600.8913822616159"/>
    <x v="1"/>
    <x v="0"/>
    <x v="0"/>
  </r>
  <r>
    <s v="Entegrus Powerlines Inc."/>
    <s v="Full Cost Recovery"/>
    <n v="195587"/>
    <s v="Retrofit"/>
    <x v="0"/>
    <s v="Entegrus Powerlines Inc."/>
    <m/>
    <s v="LED TUBE RE-LAMP EXPIRED SEP 10, 2018"/>
    <s v="Prescriptive"/>
    <n v="650891"/>
    <m/>
    <m/>
    <m/>
    <m/>
    <n v="10"/>
    <m/>
    <d v="2018-12-17T00:00:00"/>
    <n v="2357.6"/>
    <m/>
    <n v="459.4"/>
    <n v="0.1"/>
    <n v="0.91947522445769714"/>
    <n v="422.40691811586606"/>
    <x v="1"/>
    <x v="0"/>
    <x v="0"/>
  </r>
  <r>
    <s v="Entegrus Powerlines Inc."/>
    <s v="Full Cost Recovery"/>
    <n v="195649"/>
    <s v="Retrofit"/>
    <x v="0"/>
    <s v="Entegrus Powerlines Inc."/>
    <m/>
    <s v="ENERGY STAR® LED OMNIDIRECTIONAL A LAMPS"/>
    <s v="Prescriptive"/>
    <n v="630305"/>
    <m/>
    <m/>
    <m/>
    <m/>
    <n v="170"/>
    <m/>
    <d v="2018-12-17T00:00:00"/>
    <n v="1117.5999999999999"/>
    <m/>
    <n v="2725.1"/>
    <n v="0.7"/>
    <n v="0.91947522445769714"/>
    <n v="2505.6619341696705"/>
    <x v="1"/>
    <x v="1"/>
    <x v="0"/>
  </r>
  <r>
    <s v="Entegrus Powerlines Inc."/>
    <s v="Full Cost Recovery"/>
    <n v="195649"/>
    <s v="Retrofit"/>
    <x v="0"/>
    <s v="Entegrus Powerlines Inc."/>
    <m/>
    <s v="LED TUBE RE-LAMP EXPIRED SEP 10, 2018"/>
    <s v="Prescriptive"/>
    <n v="630306"/>
    <m/>
    <m/>
    <m/>
    <m/>
    <n v="10"/>
    <m/>
    <d v="2018-12-17T00:00:00"/>
    <n v="1117.5999999999999"/>
    <m/>
    <n v="459.4"/>
    <n v="0.1"/>
    <n v="0.91947522445769714"/>
    <n v="422.40691811586606"/>
    <x v="1"/>
    <x v="1"/>
    <x v="0"/>
  </r>
  <r>
    <s v="Conservation Officer, Entegrus Powerlines"/>
    <s v="Full Cost Recovery"/>
    <s v="195792-1"/>
    <s v="Retrofit"/>
    <x v="0"/>
    <s v="Entegrus Powerlines Inc."/>
    <m/>
    <s v="OCCUPANCY SENSORS: Wall Switch"/>
    <s v="Prescriptive"/>
    <s v="B0901"/>
    <m/>
    <m/>
    <m/>
    <n v="13.083007376942414"/>
    <n v="9"/>
    <m/>
    <d v="2018-07-26T00:00:00"/>
    <n v="2001.5"/>
    <m/>
    <n v="2480.7600000000002"/>
    <n v="0"/>
    <n v="0.91947522445769703"/>
    <n v="2280.9973578256768"/>
    <x v="1"/>
    <x v="0"/>
    <x v="0"/>
  </r>
  <r>
    <s v="Conservation Officer, Entegrus Powerlines"/>
    <s v="Full Cost Recovery"/>
    <s v="195792-1"/>
    <s v="Retrofit"/>
    <x v="0"/>
    <s v="Entegrus Powerlines Inc."/>
    <m/>
    <s v="LED RECESSED DOWNLIGHTS: &gt;= 800 lumens"/>
    <s v="Prescriptive"/>
    <s v="B0901"/>
    <m/>
    <m/>
    <m/>
    <n v="13.083007376942414"/>
    <n v="1"/>
    <m/>
    <d v="2018-07-26T00:00:00"/>
    <n v="2001.5"/>
    <m/>
    <n v="44.561799999999998"/>
    <n v="9.7000000000000003E-3"/>
    <n v="0.91947522445769725"/>
    <n v="40.97347105723901"/>
    <x v="1"/>
    <x v="0"/>
    <x v="0"/>
  </r>
  <r>
    <s v="Conservation Officer, Entegrus Powerlines"/>
    <s v="Full Cost Recovery"/>
    <s v="195792-1"/>
    <s v="Retrofit"/>
    <x v="0"/>
    <s v="Entegrus Powerlines Inc."/>
    <m/>
    <s v="INTEGRAL LED TROFFERS: 2' x 2' LED troffer (&gt;= 2000 Lumens) EXPIRED SEPTEMBER 10 2018"/>
    <s v="Prescriptive"/>
    <s v="B0901"/>
    <m/>
    <m/>
    <m/>
    <n v="13.083007376942414"/>
    <n v="3"/>
    <m/>
    <d v="2018-07-26T00:00:00"/>
    <n v="2001.5"/>
    <m/>
    <n v="358.33199999999999"/>
    <n v="7.8E-2"/>
    <n v="0.91947522445769725"/>
    <n v="329.47739613037555"/>
    <x v="1"/>
    <x v="0"/>
    <x v="0"/>
  </r>
  <r>
    <s v="Conservation Officer, Entegrus Powerlines"/>
    <s v="Full Cost Recovery"/>
    <s v="195792-1"/>
    <s v="Retrofit"/>
    <x v="0"/>
    <s v="Entegrus Powerlines Inc."/>
    <m/>
    <s v="LED Tube Re-Lamp: &lt;=15W &amp; &gt;= 1500 Lumens EXPIRED SEPTEMBER 10 2018"/>
    <s v="Prescriptive"/>
    <s v="B0901"/>
    <m/>
    <m/>
    <m/>
    <n v="13.083007376942414"/>
    <n v="20"/>
    <m/>
    <d v="2018-07-26T00:00:00"/>
    <n v="2001.5"/>
    <m/>
    <n v="918.8"/>
    <n v="0.2"/>
    <n v="0.91947522445769714"/>
    <n v="844.81383623173213"/>
    <x v="1"/>
    <x v="0"/>
    <x v="0"/>
  </r>
  <r>
    <s v="Conservation Officer, Entegrus Powerlines"/>
    <s v="Full Cost Recovery"/>
    <s v="195792-1"/>
    <s v="Retrofit"/>
    <x v="0"/>
    <s v="Entegrus Powerlines Inc."/>
    <m/>
    <s v="INTEGRAL LED TROFFERS: 1' x 4' LED troffer (&gt;= 1500 Lumens) EXPIRED SEPTEMBER 10 2018"/>
    <s v="Prescriptive"/>
    <s v="B0901"/>
    <m/>
    <m/>
    <m/>
    <n v="13.083007376942414"/>
    <n v="16"/>
    <m/>
    <d v="2018-07-26T00:00:00"/>
    <n v="2001.5"/>
    <m/>
    <n v="1719.9936"/>
    <n v="0.37440000000000001"/>
    <n v="0.91947522445769714"/>
    <n v="1581.4915014258027"/>
    <x v="1"/>
    <x v="0"/>
    <x v="0"/>
  </r>
  <r>
    <s v="Conservation Officer, Entegrus Powerlines"/>
    <s v="Full Cost Recovery"/>
    <s v="195792-2"/>
    <s v="Retrofit"/>
    <x v="0"/>
    <s v="Entegrus Powerlines Inc."/>
    <m/>
    <s v="lighting "/>
    <s v="Custom"/>
    <s v="B0903"/>
    <m/>
    <m/>
    <m/>
    <n v="13.05797247010084"/>
    <n v="1"/>
    <m/>
    <d v="2018-07-26T00:00:00"/>
    <n v="3998"/>
    <m/>
    <n v="17604"/>
    <n v="3.4"/>
    <n v="0.6492862438707443"/>
    <n v="11430.035037100582"/>
    <x v="1"/>
    <x v="0"/>
    <x v="0"/>
  </r>
  <r>
    <s v="Entegrus Powerlines Inc."/>
    <s v="Full Cost Recovery"/>
    <n v="196107"/>
    <s v="Retrofit"/>
    <x v="0"/>
    <s v="St. Thomas Energy Inc."/>
    <m/>
    <s v="SHOP AREA INTEGRAL LED TROFFERS EXPIRED SEP 10 , 2018"/>
    <s v="Prescriptive"/>
    <n v="630699"/>
    <m/>
    <m/>
    <m/>
    <m/>
    <n v="28"/>
    <m/>
    <d v="2018-12-13T00:00:00"/>
    <n v="19725.919999999998"/>
    <m/>
    <n v="17832.32"/>
    <n v="4.97"/>
    <n v="0.91947522445769725"/>
    <n v="16396.376434601483"/>
    <x v="1"/>
    <x v="1"/>
    <x v="0"/>
  </r>
  <r>
    <s v="Entegrus Powerlines Inc."/>
    <s v="Full Cost Recovery"/>
    <n v="196107"/>
    <s v="Retrofit"/>
    <x v="0"/>
    <s v="St. Thomas Energy Inc."/>
    <m/>
    <s v="SHOP AREA INTEGRAL LED TROFFERS EXPIRED SEP 10 , 2018"/>
    <s v="Prescriptive"/>
    <n v="630700"/>
    <m/>
    <m/>
    <m/>
    <m/>
    <n v="2"/>
    <m/>
    <d v="2018-12-13T00:00:00"/>
    <n v="19725.919999999998"/>
    <m/>
    <n v="14057.89"/>
    <n v="4.1499999999999995"/>
    <n v="0.91947522445769714"/>
    <n v="12925.881563151615"/>
    <x v="1"/>
    <x v="1"/>
    <x v="0"/>
  </r>
  <r>
    <s v="Entegrus Powerlines Inc."/>
    <s v="Full Cost Recovery"/>
    <n v="196107"/>
    <s v="Retrofit"/>
    <x v="0"/>
    <s v="St. Thomas Energy Inc."/>
    <m/>
    <s v="SHOP AREA INTEGRAL LED TROFFERS EXPIRED SEP 10 , 2018"/>
    <s v="Prescriptive"/>
    <n v="630702"/>
    <m/>
    <m/>
    <m/>
    <m/>
    <n v="1"/>
    <m/>
    <d v="2018-12-13T00:00:00"/>
    <n v="19725.919999999998"/>
    <m/>
    <n v="13926.5"/>
    <n v="4.1199999999999992"/>
    <n v="0.91947522445769714"/>
    <n v="12805.07171341012"/>
    <x v="1"/>
    <x v="1"/>
    <x v="0"/>
  </r>
  <r>
    <s v="Entegrus Powerlines Inc."/>
    <s v="Full Cost Recovery"/>
    <n v="196107"/>
    <s v="Retrofit"/>
    <x v="0"/>
    <s v="St. Thomas Energy Inc."/>
    <m/>
    <s v="SHOP AREAOCCUPANCY SENSORS"/>
    <s v="Prescriptive"/>
    <n v="630701"/>
    <m/>
    <m/>
    <m/>
    <m/>
    <n v="3"/>
    <m/>
    <d v="2018-12-13T00:00:00"/>
    <n v="19725.919999999998"/>
    <m/>
    <n v="14645.92"/>
    <n v="4.0999999999999996"/>
    <n v="0.91947522445769714"/>
    <n v="13466.560579389476"/>
    <x v="1"/>
    <x v="1"/>
    <x v="0"/>
  </r>
  <r>
    <s v="Alectra Utilities Corporation"/>
    <s v="Full Cost Recovery"/>
    <n v="196128"/>
    <s v="Retrofit"/>
    <x v="0"/>
    <s v="St. Thomas Energy Inc."/>
    <m/>
    <s v="LED Tube Re-Lamp: &lt;=22W &amp; &gt;= 2200 Lumens EXPIRED SEPTEMBER 10 2018"/>
    <s v="Prescriptive"/>
    <m/>
    <m/>
    <s v="Lighting EXPIRED SEPTEMBER 10 2018"/>
    <m/>
    <m/>
    <n v="774"/>
    <m/>
    <d v="2018-11-03T00:00:00"/>
    <n v="7353"/>
    <m/>
    <n v="35557.56"/>
    <n v="7.74"/>
    <n v="0.91947522445769714"/>
    <n v="32694.295462168033"/>
    <x v="1"/>
    <x v="1"/>
    <x v="0"/>
  </r>
  <r>
    <s v="Entegrus Powerlines Inc."/>
    <s v="Full Cost Recovery"/>
    <n v="196208"/>
    <s v="Retrofit"/>
    <x v="0"/>
    <s v="St. Thomas Energy Inc."/>
    <m/>
    <s v="INTEGRAL LED TROFFERS: 2' x 2' LED troffer (&gt;= 2000 Lumens) EXPIRED SEPTEMBER 10 2018"/>
    <s v="Prescriptive"/>
    <s v="B0901"/>
    <m/>
    <m/>
    <m/>
    <n v="13.083007376942414"/>
    <n v="14"/>
    <m/>
    <d v="2018-07-27T00:00:00"/>
    <n v="3458.3"/>
    <m/>
    <n v="1672.2159999999999"/>
    <n v="0.36399999999999999"/>
    <n v="0.91947522445769714"/>
    <n v="1537.5611819417525"/>
    <x v="1"/>
    <x v="1"/>
    <x v="0"/>
  </r>
  <r>
    <s v="Entegrus Powerlines Inc."/>
    <s v="Full Cost Recovery"/>
    <n v="196208"/>
    <s v="Retrofit"/>
    <x v="0"/>
    <s v="St. Thomas Energy Inc."/>
    <m/>
    <s v="LED High Bay Fixture: &lt;=139W EXPIRED SEPTEMBER 10 2018"/>
    <s v="Prescriptive"/>
    <s v="B0901"/>
    <m/>
    <m/>
    <m/>
    <n v="13.083007376942414"/>
    <n v="10"/>
    <m/>
    <d v="2018-07-27T00:00:00"/>
    <n v="3458.3"/>
    <m/>
    <n v="5876.52"/>
    <n v="1.56"/>
    <n v="0.91947522445769714"/>
    <n v="5403.3145460301466"/>
    <x v="1"/>
    <x v="1"/>
    <x v="0"/>
  </r>
  <r>
    <s v="Entegrus Powerlines Inc."/>
    <s v="Full Cost Recovery"/>
    <n v="196209"/>
    <s v="Retrofit"/>
    <x v="0"/>
    <s v="St. Thomas Energy Inc."/>
    <m/>
    <s v="INTEGRAL LED TROFFERS: 2' x 2' LED troffer (&gt;= 2000 Lumens) EXPIRED SEPTEMBER 10 2018"/>
    <s v="Prescriptive"/>
    <s v="B0901"/>
    <m/>
    <m/>
    <m/>
    <n v="13.083007376942414"/>
    <n v="45"/>
    <m/>
    <d v="2018-07-27T00:00:00"/>
    <n v="7817"/>
    <m/>
    <n v="5374.98"/>
    <n v="1.17"/>
    <n v="0.91947522445769714"/>
    <n v="4942.1609419556326"/>
    <x v="1"/>
    <x v="1"/>
    <x v="0"/>
  </r>
  <r>
    <s v="Entegrus Powerlines Inc."/>
    <s v="Full Cost Recovery"/>
    <n v="196209"/>
    <s v="Retrofit"/>
    <x v="0"/>
    <s v="St. Thomas Energy Inc."/>
    <m/>
    <s v="INTEGRAL LED TROFFERS: 2' x 4' LED troffer (&gt;= 3000 Lumens) EXPIRED SEPTEMBER 10 2018"/>
    <s v="Prescriptive"/>
    <s v="B0901"/>
    <m/>
    <m/>
    <m/>
    <n v="13.083007376942414"/>
    <n v="45"/>
    <m/>
    <d v="2018-07-27T00:00:00"/>
    <n v="7817"/>
    <m/>
    <n v="6449.9759999999997"/>
    <n v="1.4039999999999999"/>
    <n v="0.91947522445769725"/>
    <n v="5930.5931303467596"/>
    <x v="1"/>
    <x v="1"/>
    <x v="0"/>
  </r>
  <r>
    <s v="Conservation Officer, Entegrus Powerlines"/>
    <s v="Full Cost Recovery"/>
    <n v="196247"/>
    <s v="Retrofit"/>
    <x v="0"/>
    <s v="Entegrus Powerlines Inc."/>
    <m/>
    <s v="INTEGRAL LED TROFFERS: 2' x 2' LED troffer (&gt;= 2000 Lumens) EXPIRED SEPTEMBER 10 2018"/>
    <s v="Prescriptive"/>
    <s v="B0901"/>
    <m/>
    <m/>
    <m/>
    <n v="13.083007376942414"/>
    <n v="15"/>
    <m/>
    <d v="2018-08-02T00:00:00"/>
    <n v="5026.05"/>
    <m/>
    <n v="1791.66"/>
    <n v="0.39"/>
    <n v="0.91947522445769714"/>
    <n v="1647.3869806518778"/>
    <x v="1"/>
    <x v="1"/>
    <x v="0"/>
  </r>
  <r>
    <s v="Conservation Officer, Entegrus Powerlines"/>
    <s v="Full Cost Recovery"/>
    <n v="196247"/>
    <s v="Retrofit"/>
    <x v="0"/>
    <s v="Entegrus Powerlines Inc."/>
    <m/>
    <s v="INTEGRAL LED TROFFERS: 1' x 4' LED troffer (&gt;= 1500 Lumens) EXPIRED SEPTEMBER 10 2018"/>
    <s v="Prescriptive"/>
    <s v="B0901"/>
    <m/>
    <m/>
    <m/>
    <n v="13.083007376942414"/>
    <n v="21"/>
    <m/>
    <d v="2018-08-02T00:00:00"/>
    <n v="5026.05"/>
    <m/>
    <n v="2257.4915999999998"/>
    <n v="0.4914"/>
    <n v="0.91947522445769714"/>
    <n v="2075.7075956213657"/>
    <x v="1"/>
    <x v="1"/>
    <x v="0"/>
  </r>
  <r>
    <s v="Conservation Officer, Entegrus Powerlines"/>
    <s v="Full Cost Recovery"/>
    <n v="196247"/>
    <s v="Retrofit"/>
    <x v="0"/>
    <s v="Entegrus Powerlines Inc."/>
    <m/>
    <s v="INTEGRAL LED TROFFERS: 2' x 4' LED troffer (&gt;= 3000 Lumens) EXPIRED SEPTEMBER 10 2018"/>
    <s v="Prescriptive"/>
    <s v="B0901"/>
    <m/>
    <m/>
    <m/>
    <n v="13.083007376942414"/>
    <n v="25"/>
    <m/>
    <d v="2018-08-02T00:00:00"/>
    <n v="5026.05"/>
    <m/>
    <n v="3583.32"/>
    <n v="0.78"/>
    <n v="0.91947522445769714"/>
    <n v="3294.7739613037556"/>
    <x v="1"/>
    <x v="1"/>
    <x v="0"/>
  </r>
  <r>
    <s v="Conservation Officer, Entegrus Powerlines"/>
    <s v="Full Cost Recovery"/>
    <n v="196260"/>
    <s v="Retrofit"/>
    <x v="0"/>
    <s v="Entegrus Powerlines Inc."/>
    <m/>
    <s v="Unitary AC:  Split System &amp; Single Package &gt;=20 to &lt; 63.3 Tons; Heating Type:  All Other; Min. Efficiency Rating:  10.6 EER;"/>
    <s v="Prescriptive"/>
    <s v="B0901"/>
    <m/>
    <m/>
    <m/>
    <n v="13.083007376942414"/>
    <n v="1"/>
    <m/>
    <d v="2018-07-06T00:00:00"/>
    <n v="17200"/>
    <m/>
    <n v="1385"/>
    <n v="2.2999999999999998"/>
    <n v="0.91947522445769714"/>
    <n v="1273.4731858739106"/>
    <x v="1"/>
    <x v="0"/>
    <x v="0"/>
  </r>
  <r>
    <s v="Entegrus Powerlines Inc."/>
    <s v="Full Cost Recovery"/>
    <n v="196261"/>
    <s v="Retrofit"/>
    <x v="0"/>
    <s v="Entegrus Powerlines Inc."/>
    <m/>
    <s v="Unitary AC:  Split System &amp; Single Package &gt;=20 to &lt; 63.3 Tons; Heating Type:  All Other; Min. Efficiency Rating:  10.6 EER;"/>
    <s v="Prescriptive"/>
    <s v="B0901"/>
    <m/>
    <m/>
    <m/>
    <n v="13.083007376942414"/>
    <n v="2"/>
    <m/>
    <d v="2018-07-13T00:00:00"/>
    <n v="34400"/>
    <m/>
    <n v="2770"/>
    <n v="4.5999999999999996"/>
    <n v="0.91947522445769714"/>
    <n v="2546.9463717478211"/>
    <x v="1"/>
    <x v="0"/>
    <x v="0"/>
  </r>
  <r>
    <s v="Conservation Officer, Entegrus Powerlines"/>
    <s v="Full Cost Recovery"/>
    <s v="196283-1"/>
    <s v="Retrofit"/>
    <x v="0"/>
    <s v="Entegrus Powerlines Inc."/>
    <m/>
    <s v="led"/>
    <s v="Custom"/>
    <s v="B0903"/>
    <m/>
    <m/>
    <m/>
    <n v="13.05797247010084"/>
    <n v="1"/>
    <m/>
    <d v="2018-09-18T00:00:00"/>
    <n v="6600"/>
    <m/>
    <n v="6707"/>
    <n v="0"/>
    <n v="0.6492862438707443"/>
    <n v="4354.7628376410821"/>
    <x v="1"/>
    <x v="1"/>
    <x v="0"/>
  </r>
  <r>
    <s v="Conservation Officer, Entegrus Powerlines"/>
    <s v="Full Cost Recovery"/>
    <s v="196283-2"/>
    <s v="Retrofit"/>
    <x v="0"/>
    <s v="Entegrus Powerlines Inc."/>
    <m/>
    <s v="LED EXTERIOR AREA LIGHTS: LED fixture (&gt;200W to &lt;=300W)"/>
    <s v="Prescriptive"/>
    <s v="B0901"/>
    <m/>
    <m/>
    <m/>
    <n v="13.083007376942414"/>
    <n v="6"/>
    <m/>
    <d v="2018-09-18T00:00:00"/>
    <n v="8000"/>
    <m/>
    <n v="4788"/>
    <n v="0"/>
    <n v="0.91947522445769703"/>
    <n v="4402.4473747034535"/>
    <x v="1"/>
    <x v="1"/>
    <x v="0"/>
  </r>
  <r>
    <s v="Conservation Officer, Entegrus Powerlines"/>
    <s v="Full Cost Recovery"/>
    <s v="196283-2"/>
    <s v="Retrofit"/>
    <x v="0"/>
    <s v="Entegrus Powerlines Inc."/>
    <m/>
    <s v="LED EXTERIOR AREA LIGHTS: LED fixture (&lt;=530W)"/>
    <s v="Prescriptive"/>
    <s v="B0901"/>
    <m/>
    <m/>
    <m/>
    <n v="13.083007376942414"/>
    <n v="4"/>
    <m/>
    <d v="2018-09-18T00:00:00"/>
    <n v="8000"/>
    <m/>
    <n v="12264"/>
    <n v="0"/>
    <n v="0.91947522445769714"/>
    <n v="11276.444152749198"/>
    <x v="1"/>
    <x v="1"/>
    <x v="0"/>
  </r>
  <r>
    <s v="Conservation Officer, Entegrus Powerlines"/>
    <s v="Full Cost Recovery"/>
    <n v="196663"/>
    <s v="Retrofit"/>
    <x v="0"/>
    <s v="Entegrus Powerlines Inc."/>
    <m/>
    <s v="LED Tube Re-Lamp: &lt;=22W &amp; &gt;= 2200 Lumens EXPIRED SEPTEMBER 10 2018"/>
    <s v="Prescriptive"/>
    <s v="B0901"/>
    <m/>
    <m/>
    <m/>
    <n v="13.083007376942414"/>
    <n v="314"/>
    <m/>
    <d v="2018-09-14T00:00:00"/>
    <n v="2304.7600000000002"/>
    <m/>
    <n v="14425.16"/>
    <n v="3.14"/>
    <n v="0.91947522445769714"/>
    <n v="13263.577228838194"/>
    <x v="1"/>
    <x v="1"/>
    <x v="0"/>
  </r>
  <r>
    <s v="Conservation Officer, Entegrus Powerlines"/>
    <s v="Full Cost Recovery"/>
    <s v="196873-1"/>
    <s v="Retrofit"/>
    <x v="0"/>
    <s v="Entegrus Powerlines Inc."/>
    <m/>
    <s v="LED"/>
    <s v="Custom"/>
    <s v="B0903"/>
    <m/>
    <m/>
    <m/>
    <n v="13.05797247010084"/>
    <n v="1"/>
    <m/>
    <d v="2018-12-04T00:00:00"/>
    <n v="4000"/>
    <m/>
    <n v="38747"/>
    <n v="0"/>
    <n v="0.6492862438707443"/>
    <n v="25157.894091259728"/>
    <x v="1"/>
    <x v="0"/>
    <x v="0"/>
  </r>
  <r>
    <s v="Conservation Officer, Entegrus Powerlines"/>
    <s v="Full Cost Recovery"/>
    <s v="196873-2"/>
    <s v="Retrofit"/>
    <x v="0"/>
    <s v="Entegrus Powerlines Inc."/>
    <m/>
    <s v="LED EXTERIOR AREA LIGHTS: LED fixture (&lt;=530W)"/>
    <s v="Prescriptive"/>
    <s v="B0901"/>
    <m/>
    <m/>
    <m/>
    <n v="13.083007376942414"/>
    <n v="25"/>
    <m/>
    <d v="2018-12-04T00:00:00"/>
    <n v="20000"/>
    <m/>
    <n v="76650"/>
    <n v="0"/>
    <n v="0.91947522445769714"/>
    <n v="70477.775954682482"/>
    <x v="1"/>
    <x v="0"/>
    <x v="0"/>
  </r>
  <r>
    <s v="Conservation Officer, Entegrus Powerlines"/>
    <s v="Full Cost Recovery"/>
    <s v="197227-1"/>
    <s v="Retrofit"/>
    <x v="0"/>
    <s v="Entegrus Powerlines Inc."/>
    <m/>
    <s v="LED"/>
    <s v="Custom"/>
    <s v="B0903"/>
    <m/>
    <m/>
    <m/>
    <n v="13.05797247010084"/>
    <n v="1"/>
    <m/>
    <d v="2018-12-03T00:00:00"/>
    <n v="408.86"/>
    <m/>
    <n v="2483"/>
    <n v="0"/>
    <n v="0.6492862438707443"/>
    <n v="1612.177743531058"/>
    <x v="1"/>
    <x v="1"/>
    <x v="0"/>
  </r>
  <r>
    <s v="Conservation Officer, Entegrus Powerlines"/>
    <s v="Full Cost Recovery"/>
    <s v="197227-2"/>
    <s v="Retrofit"/>
    <x v="0"/>
    <s v="Entegrus Powerlines Inc."/>
    <m/>
    <s v="LED EXTERIOR AREA LIGHTS: LED fixture (&gt;30W to &lt;=60W)"/>
    <s v="Prescriptive"/>
    <s v="B0901"/>
    <m/>
    <m/>
    <m/>
    <n v="13.083007376942414"/>
    <n v="12"/>
    <m/>
    <d v="2018-12-03T00:00:00"/>
    <n v="3450"/>
    <m/>
    <n v="7005.6"/>
    <n v="0"/>
    <n v="0.91947522445769714"/>
    <n v="6441.4756324608434"/>
    <x v="1"/>
    <x v="1"/>
    <x v="0"/>
  </r>
  <r>
    <s v="Conservation Officer, Entegrus Powerlines"/>
    <s v="Full Cost Recovery"/>
    <n v="197511"/>
    <s v="Retrofit"/>
    <x v="0"/>
    <s v="St. Thomas Energy Inc."/>
    <m/>
    <s v="UNDER CANOPY LIGHTING"/>
    <s v="Custom"/>
    <s v="B0903"/>
    <m/>
    <m/>
    <m/>
    <n v="13.05797247010084"/>
    <n v="1"/>
    <m/>
    <d v="2018-09-25T00:00:00"/>
    <n v="538.82000000000005"/>
    <m/>
    <n v="2309"/>
    <n v="0.1"/>
    <n v="0.6492862438707443"/>
    <n v="1499.2019370975486"/>
    <x v="1"/>
    <x v="0"/>
    <x v="0"/>
  </r>
  <r>
    <s v="Conservation Officer, Entegrus Powerlines"/>
    <s v="Full Cost Recovery"/>
    <s v="197667-1"/>
    <s v="Retrofit"/>
    <x v="0"/>
    <s v="St. Thomas Energy Inc."/>
    <m/>
    <s v="LAUNDRY AND OTHERS"/>
    <s v="Custom"/>
    <s v="B0903"/>
    <m/>
    <m/>
    <m/>
    <n v="13.05797247010084"/>
    <n v="1"/>
    <m/>
    <d v="2018-10-12T00:00:00"/>
    <n v="723.67"/>
    <m/>
    <n v="3748"/>
    <n v="0.4"/>
    <n v="0.6492862438707443"/>
    <n v="2433.5248420275498"/>
    <x v="1"/>
    <x v="1"/>
    <x v="0"/>
  </r>
  <r>
    <s v="Conservation Officer, Entegrus Powerlines"/>
    <s v="Full Cost Recovery"/>
    <s v="197667-2"/>
    <s v="Retrofit"/>
    <x v="0"/>
    <s v="St. Thomas Energy Inc."/>
    <m/>
    <s v="INTEGRAL LED TROFFERS: 2' x 2' LED troffer (&gt;= 2000 Lumens) EXPIRED SEPTEMBER 10 2018"/>
    <s v="Prescriptive"/>
    <s v="B0901"/>
    <m/>
    <m/>
    <m/>
    <n v="13.083007376942414"/>
    <n v="4"/>
    <m/>
    <d v="2018-10-12T00:00:00"/>
    <n v="720.3"/>
    <m/>
    <n v="477.77600000000001"/>
    <n v="0.104"/>
    <n v="0.91947522445769714"/>
    <n v="439.30319484050074"/>
    <x v="1"/>
    <x v="1"/>
    <x v="0"/>
  </r>
  <r>
    <s v="Conservation Officer, Entegrus Powerlines"/>
    <s v="Full Cost Recovery"/>
    <s v="197667-2"/>
    <s v="Retrofit"/>
    <x v="0"/>
    <s v="St. Thomas Energy Inc."/>
    <m/>
    <s v="LED Tube Re-Lamp: &lt;=22W &amp; &gt;= 2200 Lumens EXPIRED SEPTEMBER 10 2018"/>
    <s v="Prescriptive"/>
    <s v="B0901"/>
    <m/>
    <m/>
    <m/>
    <n v="13.083007376942414"/>
    <n v="37"/>
    <m/>
    <d v="2018-10-12T00:00:00"/>
    <n v="720.3"/>
    <m/>
    <n v="1699.78"/>
    <n v="0.37"/>
    <n v="0.91947522445769714"/>
    <n v="1562.9055970287045"/>
    <x v="1"/>
    <x v="1"/>
    <x v="0"/>
  </r>
  <r>
    <s v="Conservation Officer, Entegrus Powerlines"/>
    <s v="Full Cost Recovery"/>
    <n v="197732"/>
    <s v="Retrofit"/>
    <x v="0"/>
    <s v="St. Thomas Energy Inc."/>
    <m/>
    <s v="LED EXTERIOR AREA LIGHTS: LED fixture (&gt;120W to &lt;=200W)"/>
    <s v="Prescriptive"/>
    <s v="B0901"/>
    <m/>
    <m/>
    <m/>
    <n v="13.083007376942414"/>
    <n v="2"/>
    <m/>
    <d v="2018-10-10T00:00:00"/>
    <n v="599.26"/>
    <m/>
    <n v="2436"/>
    <n v="0"/>
    <n v="0.91947522445769714"/>
    <n v="2239.8416467789502"/>
    <x v="1"/>
    <x v="1"/>
    <x v="0"/>
  </r>
  <r>
    <s v="Conservation Officer, Entegrus Powerlines"/>
    <s v="Full Cost Recovery"/>
    <n v="197883"/>
    <s v="Retrofit"/>
    <x v="0"/>
    <s v="Entegrus Powerlines Inc."/>
    <m/>
    <s v="Compressed Air VSD"/>
    <s v="Prescriptive"/>
    <s v="B0901"/>
    <m/>
    <m/>
    <m/>
    <n v="13.083007376942414"/>
    <n v="0"/>
    <m/>
    <d v="2018-10-26T00:00:00"/>
    <n v="40125"/>
    <m/>
    <n v="8349"/>
    <n v="2.1579000000000002"/>
    <n v="0.91947522445769714"/>
    <n v="7676.6986489973133"/>
    <x v="1"/>
    <x v="0"/>
    <x v="0"/>
  </r>
  <r>
    <s v="Conservation Officer, Entegrus Powerlines"/>
    <s v="Full Cost Recovery"/>
    <n v="197923"/>
    <s v="Retrofit"/>
    <x v="0"/>
    <s v="Entegrus Powerlines Inc."/>
    <m/>
    <s v="INTEGRAL LED TROFFERS: 2' x 2' LED troffer (&gt;= 2000 Lumens) EXPIRED SEPTEMBER 10 2018"/>
    <s v="Prescriptive"/>
    <s v="B0901"/>
    <m/>
    <m/>
    <m/>
    <n v="13.083007376942414"/>
    <n v="12"/>
    <m/>
    <d v="2018-10-15T00:00:00"/>
    <n v="2148"/>
    <m/>
    <n v="1433.328"/>
    <n v="0.312"/>
    <n v="0.91947522445769725"/>
    <n v="1317.9095845215022"/>
    <x v="1"/>
    <x v="1"/>
    <x v="0"/>
  </r>
  <r>
    <s v="Conservation Officer, Entegrus Powerlines"/>
    <s v="Full Cost Recovery"/>
    <n v="197923"/>
    <s v="Retrofit"/>
    <x v="0"/>
    <s v="Entegrus Powerlines Inc."/>
    <m/>
    <s v="INTEGRAL LED TROFFERS: 2' x 4' LED troffer (&gt;= 3000 Lumens) EXPIRED SEPTEMBER 10 2018"/>
    <s v="Prescriptive"/>
    <s v="B0901"/>
    <m/>
    <m/>
    <m/>
    <n v="13.083007376942414"/>
    <n v="16"/>
    <m/>
    <d v="2018-10-15T00:00:00"/>
    <n v="2148"/>
    <m/>
    <n v="2293.3247999999999"/>
    <n v="0.49919999999999998"/>
    <n v="0.91947522445769703"/>
    <n v="2108.6553352344031"/>
    <x v="1"/>
    <x v="1"/>
    <x v="0"/>
  </r>
  <r>
    <s v="Conservation Officer, Entegrus Powerlines"/>
    <s v="Full Cost Recovery"/>
    <n v="198263"/>
    <s v="Retrofit"/>
    <x v="0"/>
    <s v="St. Thomas Energy Inc."/>
    <m/>
    <s v="INTEGRAL LED TROFFERS RETROFIT KIT: 2' x 4' LED troffer (&gt;= 3000 Lumens) EXPIRED SEPTEMBER 10 2018"/>
    <s v="Prescriptive"/>
    <s v="B0901"/>
    <m/>
    <m/>
    <m/>
    <n v="13.083007376942414"/>
    <n v="24"/>
    <m/>
    <d v="2018-09-07T00:00:00"/>
    <n v="2580"/>
    <m/>
    <n v="4873.3152"/>
    <n v="1.0608"/>
    <n v="0.91947522445769703"/>
    <n v="4480.8925873731068"/>
    <x v="1"/>
    <x v="1"/>
    <x v="0"/>
  </r>
  <r>
    <s v="Entegrus Powerlines Inc."/>
    <s v="Full Cost Recovery"/>
    <n v="198716"/>
    <s v="Retrofit"/>
    <x v="0"/>
    <s v="St. Thomas Energy Inc."/>
    <m/>
    <s v="COMMON AREA"/>
    <s v="Custom"/>
    <m/>
    <m/>
    <m/>
    <m/>
    <m/>
    <m/>
    <m/>
    <d v="2018-11-05T00:00:00"/>
    <n v="2053.7600000000002"/>
    <m/>
    <n v="7556"/>
    <n v="0.8"/>
    <n v="0.6492862438707443"/>
    <n v="4906.006858687344"/>
    <x v="1"/>
    <x v="1"/>
    <x v="0"/>
  </r>
  <r>
    <s v="Entegrus Powerlines Inc."/>
    <s v="Full Cost Recovery"/>
    <n v="198781"/>
    <s v="Retrofit"/>
    <x v="0"/>
    <s v="St. Thomas Energy Inc."/>
    <m/>
    <s v="POST TOP POLE FIXTURES"/>
    <s v="Custom"/>
    <s v="B0903"/>
    <m/>
    <m/>
    <m/>
    <n v="13.05797247010084"/>
    <n v="1"/>
    <m/>
    <d v="2018-09-12T00:00:00"/>
    <n v="866.45"/>
    <m/>
    <n v="8688"/>
    <n v="0"/>
    <n v="0.6492862438707443"/>
    <n v="5640.9988867490265"/>
    <x v="1"/>
    <x v="0"/>
    <x v="0"/>
  </r>
  <r>
    <s v="Conservation Officer, Entegrus Powerlines"/>
    <s v="Full Cost Recovery"/>
    <n v="198806"/>
    <s v="Retrofit"/>
    <x v="0"/>
    <s v="Entegrus Powerlines Inc."/>
    <m/>
    <s v="LED High Bay Fixture: &lt;=139W EXPIRED SEPTEMBER 10 2018"/>
    <s v="Prescriptive"/>
    <s v="B0901"/>
    <m/>
    <m/>
    <m/>
    <n v="13.083007376942414"/>
    <n v="7"/>
    <m/>
    <d v="2018-09-28T00:00:00"/>
    <n v="1188.95"/>
    <m/>
    <n v="4113.5640000000003"/>
    <n v="1.0920000000000001"/>
    <n v="0.91947522445769714"/>
    <n v="3782.3201822211026"/>
    <x v="1"/>
    <x v="1"/>
    <x v="0"/>
  </r>
  <r>
    <s v="Entegrus Powerlines Inc."/>
    <s v="Full Cost Recovery"/>
    <n v="199455"/>
    <s v="Retrofit"/>
    <x v="0"/>
    <s v="Entegrus Powerlines Inc."/>
    <m/>
    <s v="First Baptist Outdoor Lighting"/>
    <s v="Custom"/>
    <s v="B0903"/>
    <m/>
    <m/>
    <m/>
    <n v="13.05797247010084"/>
    <n v="1"/>
    <m/>
    <d v="2018-10-03T00:00:00"/>
    <n v="2036.95"/>
    <m/>
    <n v="17225"/>
    <n v="0.6"/>
    <n v="0.6492862438707443"/>
    <n v="11183.955550673571"/>
    <x v="1"/>
    <x v="1"/>
    <x v="0"/>
  </r>
  <r>
    <s v="Conservation Officer, Entegrus Powerlines"/>
    <s v="Full Cost Recovery"/>
    <n v="199986"/>
    <s v="Retrofit"/>
    <x v="0"/>
    <s v="Entegrus Powerlines Inc."/>
    <m/>
    <s v="LED"/>
    <s v="Custom"/>
    <s v="B0903"/>
    <m/>
    <m/>
    <m/>
    <n v="13.05797247010084"/>
    <n v="1"/>
    <m/>
    <d v="2018-12-20T00:00:00"/>
    <n v="3558.41"/>
    <m/>
    <n v="7121"/>
    <n v="1.9"/>
    <n v="0.6492862438707443"/>
    <n v="4623.5673426035701"/>
    <x v="1"/>
    <x v="1"/>
    <x v="0"/>
  </r>
  <r>
    <s v="Conservation Officer, Entegrus Powerlines"/>
    <s v="Full Cost Recovery"/>
    <n v="200164"/>
    <s v="Retrofit"/>
    <x v="0"/>
    <s v="Entegrus Powerlines Inc."/>
    <m/>
    <s v="LED Tube Re-Lamp: &lt;=22W &amp; &gt;= 2100 Lumens"/>
    <s v="Prescriptive"/>
    <s v="B0901"/>
    <m/>
    <m/>
    <m/>
    <n v="13.083007376942414"/>
    <n v="185"/>
    <m/>
    <d v="2018-11-30T00:00:00"/>
    <n v="1711.25"/>
    <m/>
    <n v="8498.9"/>
    <n v="1.85"/>
    <n v="0.91947522445769714"/>
    <n v="7814.5279851435216"/>
    <x v="1"/>
    <x v="0"/>
    <x v="0"/>
  </r>
  <r>
    <s v="Entegrus Powerlines Inc."/>
    <s v="Full Cost Recovery"/>
    <n v="200189"/>
    <s v="Retrofit"/>
    <x v="0"/>
    <s v="St. Thomas Energy Inc."/>
    <m/>
    <s v="LED EXTERIOR AREA LIGHTS"/>
    <s v="Prescriptive"/>
    <n v="642524"/>
    <m/>
    <m/>
    <m/>
    <m/>
    <n v="8"/>
    <m/>
    <d v="2018-10-12T00:00:00"/>
    <n v="3700"/>
    <m/>
    <n v="2184"/>
    <n v="0"/>
    <n v="0.91947522445769714"/>
    <n v="2008.1338902156106"/>
    <x v="1"/>
    <x v="1"/>
    <x v="0"/>
  </r>
  <r>
    <s v="Entegrus Powerlines Inc."/>
    <s v="Full Cost Recovery"/>
    <n v="200189"/>
    <s v="Retrofit"/>
    <x v="0"/>
    <s v="St. Thomas Energy Inc."/>
    <m/>
    <s v="LED EXTERIOR AREA LIGHTS"/>
    <s v="Prescriptive"/>
    <n v="642525"/>
    <m/>
    <m/>
    <m/>
    <m/>
    <n v="2"/>
    <m/>
    <d v="2018-10-12T00:00:00"/>
    <n v="3700"/>
    <m/>
    <n v="2436"/>
    <n v="0"/>
    <n v="0.91947522445769714"/>
    <n v="2239.8416467789502"/>
    <x v="1"/>
    <x v="1"/>
    <x v="0"/>
  </r>
  <r>
    <s v="Conservation Officer, Entegrus Powerlines"/>
    <s v="Full Cost Recovery"/>
    <n v="200277"/>
    <s v="Retrofit"/>
    <x v="0"/>
    <s v="Entegrus Powerlines Inc."/>
    <m/>
    <s v="INTEGRAL LED FIXTURE: 2' x 2' LED troffer or 2' LED linear ambiant fixture (&gt;= 2000 Lumens)"/>
    <s v="Prescriptive"/>
    <s v="B0901"/>
    <m/>
    <m/>
    <m/>
    <n v="13.083007376942414"/>
    <n v="2"/>
    <m/>
    <d v="2018-10-12T00:00:00"/>
    <n v="5012"/>
    <m/>
    <n v="238.88800000000001"/>
    <n v="5.1999999999999998E-2"/>
    <n v="0.91947522445769714"/>
    <n v="219.65159742025037"/>
    <x v="1"/>
    <x v="0"/>
    <x v="0"/>
  </r>
  <r>
    <s v="Conservation Officer, Entegrus Powerlines"/>
    <s v="Full Cost Recovery"/>
    <n v="200277"/>
    <s v="Retrofit"/>
    <x v="0"/>
    <s v="Entegrus Powerlines Inc."/>
    <m/>
    <s v="INTEGRAL LED FIXTURE: 2' x 4' LED troffer or 4' LED linear ambiant fixture (&gt;= 3000 Lumens)"/>
    <s v="Prescriptive"/>
    <s v="B0901"/>
    <m/>
    <m/>
    <m/>
    <n v="13.083007376942414"/>
    <n v="13"/>
    <m/>
    <d v="2018-10-12T00:00:00"/>
    <n v="5012"/>
    <m/>
    <n v="1863.3263999999999"/>
    <n v="0.40560000000000002"/>
    <n v="0.91947522445769714"/>
    <n v="1713.2824598779528"/>
    <x v="1"/>
    <x v="0"/>
    <x v="0"/>
  </r>
  <r>
    <s v="Conservation Officer, Entegrus Powerlines"/>
    <s v="Full Cost Recovery"/>
    <n v="200277"/>
    <s v="Retrofit"/>
    <x v="0"/>
    <s v="Entegrus Powerlines Inc."/>
    <m/>
    <s v="LED Tube Re-Lamp: &lt;=22W &amp; &gt;= 2100 Lumens"/>
    <s v="Prescriptive"/>
    <s v="B0901"/>
    <m/>
    <m/>
    <m/>
    <n v="13.083007376942414"/>
    <n v="90"/>
    <m/>
    <d v="2018-10-12T00:00:00"/>
    <n v="5012"/>
    <m/>
    <n v="4134.6000000000004"/>
    <n v="0.9"/>
    <n v="0.91947522445769714"/>
    <n v="3801.6622630427951"/>
    <x v="1"/>
    <x v="0"/>
    <x v="0"/>
  </r>
  <r>
    <s v="Conservation Officer, Entegrus Powerlines"/>
    <s v="Full Cost Recovery"/>
    <n v="200277"/>
    <s v="Retrofit"/>
    <x v="0"/>
    <s v="Entegrus Powerlines Inc."/>
    <m/>
    <s v="INTEGRAL LED FIXTURE: 1' x 4' LED troffer or 4' LED linear ambiant fixture (&gt;= 1500 Lumens)"/>
    <s v="Prescriptive"/>
    <s v="B0901"/>
    <m/>
    <m/>
    <m/>
    <n v="13.083007376942414"/>
    <n v="42"/>
    <m/>
    <d v="2018-10-12T00:00:00"/>
    <n v="5012"/>
    <m/>
    <n v="4514.9831999999997"/>
    <n v="0.98280000000000001"/>
    <n v="0.91947522445769714"/>
    <n v="4151.4151912427315"/>
    <x v="1"/>
    <x v="0"/>
    <x v="0"/>
  </r>
  <r>
    <s v="Entegrus Powerlines Inc."/>
    <s v="Full Cost Recovery"/>
    <n v="200409"/>
    <s v="Retrofit"/>
    <x v="0"/>
    <m/>
    <m/>
    <s v="INTEGRAL LED FIXTURE"/>
    <s v="Prescriptive"/>
    <n v="642712"/>
    <m/>
    <m/>
    <m/>
    <m/>
    <n v="52"/>
    <m/>
    <d v="2019-02-14T00:00:00"/>
    <n v="5395"/>
    <m/>
    <n v="7453.31"/>
    <n v="1.62"/>
    <n v="0.91947522445769714"/>
    <n v="6853.1338852027993"/>
    <x v="3"/>
    <x v="3"/>
    <x v="0"/>
  </r>
  <r>
    <s v="Entegrus Powerlines Inc."/>
    <s v="Full Cost Recovery"/>
    <n v="200409"/>
    <s v="Retrofit"/>
    <x v="0"/>
    <m/>
    <m/>
    <s v="INTEGRAL LED FIXTURE"/>
    <s v="Prescriptive"/>
    <n v="642713"/>
    <m/>
    <m/>
    <m/>
    <m/>
    <n v="11"/>
    <m/>
    <d v="2019-02-14T00:00:00"/>
    <n v="5395"/>
    <m/>
    <n v="1182.5"/>
    <n v="0.26"/>
    <n v="0.91947522445769725"/>
    <n v="1087.2794529212269"/>
    <x v="3"/>
    <x v="3"/>
    <x v="0"/>
  </r>
  <r>
    <s v="Conservation Officer, Entegrus Powerlines"/>
    <s v="Full Cost Recovery"/>
    <n v="201235"/>
    <s v="Retrofit"/>
    <x v="0"/>
    <s v="St. Thomas Energy Inc."/>
    <m/>
    <s v="Lighting"/>
    <s v="Custom"/>
    <s v="B0903"/>
    <m/>
    <m/>
    <m/>
    <n v="13.05797247010084"/>
    <n v="1"/>
    <m/>
    <d v="2018-11-02T00:00:00"/>
    <n v="6355.2"/>
    <m/>
    <n v="11901"/>
    <n v="3.3"/>
    <n v="0.6492862438707443"/>
    <n v="7727.1555883057281"/>
    <x v="1"/>
    <x v="1"/>
    <x v="0"/>
  </r>
  <r>
    <s v="Toronto Hydro-Electric System Limited"/>
    <s v="Full Cost Recovery"/>
    <n v="201800"/>
    <s v="Retrofit"/>
    <x v="0"/>
    <s v="Entegrus Powerlines Inc."/>
    <m/>
    <s v="M1 - Install Flexibox 450 Free-Cooling Unit Derated"/>
    <s v="Custom"/>
    <m/>
    <m/>
    <m/>
    <m/>
    <m/>
    <m/>
    <m/>
    <d v="2018-11-22T00:00:00"/>
    <n v="101810.88"/>
    <m/>
    <n v="4259"/>
    <n v="1.87"/>
    <n v="0.6492862438707443"/>
    <n v="2765.3101126454999"/>
    <x v="1"/>
    <x v="1"/>
    <x v="0"/>
  </r>
  <r>
    <s v="Entegrus Powerlines Inc."/>
    <s v="Full Cost Recovery"/>
    <n v="202122"/>
    <s v="Retrofit"/>
    <x v="0"/>
    <s v="Entegrus Powerlines Inc."/>
    <m/>
    <s v="LED HIGH BAY FIXTURE "/>
    <s v="Prescriptive"/>
    <n v="656445"/>
    <m/>
    <m/>
    <m/>
    <m/>
    <n v="42"/>
    <m/>
    <d v="2018-12-31T00:00:00"/>
    <n v="7812"/>
    <m/>
    <n v="44774.559999999998"/>
    <n v="11.89"/>
    <n v="0.91947522445769703"/>
    <n v="41169.098605994623"/>
    <x v="1"/>
    <x v="0"/>
    <x v="0"/>
  </r>
  <r>
    <s v="Conservation Officer, Entegrus Powerlines"/>
    <s v="Full Cost Recovery"/>
    <n v="202160"/>
    <s v="Retrofit"/>
    <x v="0"/>
    <s v="Entegrus Powerlines Inc."/>
    <m/>
    <s v="LED"/>
    <s v="Custom"/>
    <s v="B0903"/>
    <m/>
    <m/>
    <m/>
    <n v="13.05797247010084"/>
    <n v="1"/>
    <m/>
    <d v="2018-12-20T00:00:00"/>
    <n v="4087.5"/>
    <m/>
    <n v="31501"/>
    <n v="5.2"/>
    <n v="0.6492862438707443"/>
    <n v="20453.165968172318"/>
    <x v="1"/>
    <x v="1"/>
    <x v="0"/>
  </r>
  <r>
    <s v="Entegrus Powerlines Inc."/>
    <s v="Full Cost Recovery"/>
    <n v="202289"/>
    <s v="Retrofit"/>
    <x v="0"/>
    <m/>
    <m/>
    <s v="INTEGRAL LED FIXTURE"/>
    <s v="Prescriptive"/>
    <n v="617694"/>
    <m/>
    <m/>
    <m/>
    <m/>
    <n v="14"/>
    <m/>
    <d v="2019-01-11T00:00:00"/>
    <n v="2797.48"/>
    <m/>
    <n v="2006.66"/>
    <n v="0.44"/>
    <n v="0.91947522445769714"/>
    <n v="1845.0741539102826"/>
    <x v="3"/>
    <x v="3"/>
    <x v="0"/>
  </r>
  <r>
    <s v="Entegrus Powerlines Inc."/>
    <s v="Full Cost Recovery"/>
    <n v="202289"/>
    <s v="Retrofit"/>
    <x v="0"/>
    <m/>
    <m/>
    <s v="LED TUBE RE-LAMP "/>
    <s v="Prescriptive"/>
    <n v="617693"/>
    <m/>
    <m/>
    <m/>
    <m/>
    <n v="134"/>
    <m/>
    <d v="2019-01-11T00:00:00"/>
    <n v="2797.48"/>
    <m/>
    <n v="6155.96"/>
    <n v="1.34"/>
    <n v="0.91947522445769725"/>
    <n v="5660.2527027526057"/>
    <x v="3"/>
    <x v="3"/>
    <x v="0"/>
  </r>
  <r>
    <s v="Entegrus Powerlines Inc."/>
    <s v="Full Cost Recovery"/>
    <n v="202456"/>
    <s v="Retrofit"/>
    <x v="0"/>
    <s v="Entegrus Powerlines Inc."/>
    <m/>
    <s v="INTEGRAL LED FIXTURE"/>
    <s v="Prescriptive"/>
    <n v="620113"/>
    <m/>
    <m/>
    <m/>
    <m/>
    <n v="13"/>
    <m/>
    <d v="2018-12-03T00:00:00"/>
    <n v="1104.3499999999999"/>
    <m/>
    <n v="1863.33"/>
    <n v="0.41"/>
    <n v="0.91947522445769714"/>
    <n v="1713.2857699887606"/>
    <x v="1"/>
    <x v="0"/>
    <x v="0"/>
  </r>
  <r>
    <s v="Entegrus Powerlines Inc."/>
    <s v="Full Cost Recovery"/>
    <n v="203393"/>
    <s v="Retrofit"/>
    <x v="0"/>
    <s v="Entegrus Powerlines Inc."/>
    <m/>
    <s v="Compressed Air VSD"/>
    <s v="Prescriptive"/>
    <n v="618140"/>
    <m/>
    <m/>
    <m/>
    <m/>
    <n v="0"/>
    <m/>
    <d v="2018-12-28T00:00:00"/>
    <n v="18032"/>
    <m/>
    <n v="12055.25"/>
    <n v="3.06"/>
    <n v="0.91947522445769714"/>
    <n v="11084.503699643654"/>
    <x v="1"/>
    <x v="0"/>
    <x v="0"/>
  </r>
  <r>
    <s v="Conservation Officer, Entegrus Powerlines"/>
    <s v="Full Cost Recovery"/>
    <n v="6000047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0188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0271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0343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0368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0622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0732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0986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1050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1078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1118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1163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1464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1491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1549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1584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1670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1671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1673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1730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1732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2013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2104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2139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2184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2281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2285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2320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2411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2488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2489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2507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2673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2685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2817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3210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3466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3537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3543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3574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3578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3868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3940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3955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4111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4114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4136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4301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4402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7752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7763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7859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7920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7930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7955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7972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8147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8155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8175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8209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8273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8369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8487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8606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8704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8744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8748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8759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8829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8905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8966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8977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9058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9069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9342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9459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9485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9605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9752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9820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9828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9948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09988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0008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0137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0149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0213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0214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0254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0318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0413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0449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0454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0562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0771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0816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0859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0870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0872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0887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0984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1138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1185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1186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1257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1270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1326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1453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1508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1574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1691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1873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1937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2006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2235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2265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2312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2347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2400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2477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2508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2604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2708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2734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2794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2902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2914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2949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3045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3153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3225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3266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3481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3524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3525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3556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3630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3658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3672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3734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3751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3836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3894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4055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4312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4449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4585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4591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4598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4712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4744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4748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5046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5671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5734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6014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6129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6159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6205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6369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6431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6706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6853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6922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6938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6951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7009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7022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7067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7180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7228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7234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7271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7328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7377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7424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7524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7644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8088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8100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8194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8216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8317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8368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8386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8493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8521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8763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8799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9183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9337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9493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9747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9809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19874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20127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20238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20508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20590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20634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20657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20783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20901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21063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n v="6021239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Entegrus Powerlines Inc."/>
    <s v="Full Cost Recovery"/>
    <s v="150104-048"/>
    <s v="Small Business Lighting"/>
    <x v="0"/>
    <s v="Entegrus Powerlines Inc."/>
    <m/>
    <s v="2 Lamp LED Tube Re-Lamp ≤15W (Nominal Lamp Wattage) Minimum 1500 Lumen Output Per Lamp"/>
    <s v="Prescriptive"/>
    <s v=" "/>
    <s v="Lighting Interior General"/>
    <n v="0"/>
    <m/>
    <n v="8"/>
    <n v="15"/>
    <s v="2 Lamp - 32W T8 (Normal Ballast Factor) - Electronic Instart Start Ballast"/>
    <d v="2018-12-17T00:00:00"/>
    <n v="660"/>
    <m/>
    <n v="2084.4900000000002"/>
    <n v="0.34499999999999997"/>
    <n v="0.65976630394919977"/>
    <n v="1375.2762629190677"/>
    <x v="1"/>
    <x v="1"/>
    <x v="2"/>
  </r>
  <r>
    <s v="Entegrus Powerlines Inc."/>
    <s v="Full Cost Recovery"/>
    <s v="150104-049"/>
    <s v="Small Business Lighting"/>
    <x v="0"/>
    <s v="Entegrus Powerlines Inc."/>
    <m/>
    <s v="2-Lamp Double-Ended UL Type B LED Tube Retrofit ≤20W (Nominal Lamp Wattage) Minimum 2000 Lumen Output Per Lamp"/>
    <s v="Prescriptive"/>
    <s v="sbl_V4_55"/>
    <s v="Lighting Interior General"/>
    <n v="0"/>
    <m/>
    <n v="8"/>
    <n v="3"/>
    <s v="2 Lamp - 40W T12 Magnetic Ballast"/>
    <d v="2018-12-17T00:00:00"/>
    <n v="327"/>
    <m/>
    <n v="1033.182"/>
    <n v="0.17100000000000001"/>
    <n v="0.65976630394919977"/>
    <n v="681.65866944684217"/>
    <x v="1"/>
    <x v="1"/>
    <x v="2"/>
  </r>
  <r>
    <s v="Entegrus Powerlines Inc."/>
    <s v="Full Cost Recovery"/>
    <s v="150104-049"/>
    <s v="Small Business Lighting"/>
    <x v="0"/>
    <s v="Entegrus Powerlines Inc."/>
    <m/>
    <s v="1-Lamp Double-Ended UL Type B LED Tube Retrofit ≤20W (Nominal Lamp Wattage) Minimum 2000 Lumen Output Per Lamp"/>
    <s v="Prescriptive"/>
    <s v="sbl_V4_56"/>
    <s v="Lighting Interior General"/>
    <n v="0"/>
    <m/>
    <n v="8"/>
    <n v="3"/>
    <s v="1 Lamp - 40W T12 Magnetic Ballast"/>
    <d v="2018-12-17T00:00:00"/>
    <n v="327"/>
    <m/>
    <n v="561.90599999999995"/>
    <n v="9.2999999999999985E-2"/>
    <n v="0.65976630394919977"/>
    <n v="370.72664478687904"/>
    <x v="1"/>
    <x v="1"/>
    <x v="2"/>
  </r>
  <r>
    <s v="Entegrus Powerlines Inc."/>
    <s v="Full Cost Recovery"/>
    <s v="150104-049"/>
    <s v="Small Business Lighting"/>
    <x v="0"/>
    <s v="Entegrus Powerlines Inc."/>
    <m/>
    <s v="ESA - ACP I/C Member: 1 – 20 new replacement devices (new fixtures) (1:10 audit ratio)"/>
    <s v="Prescriptive"/>
    <s v="sbl_V4_esa_01"/>
    <s v="n/a"/>
    <n v="0"/>
    <m/>
    <m/>
    <n v="1"/>
    <s v="ESA Fees"/>
    <d v="2018-12-17T00:00:00"/>
    <n v="327"/>
    <m/>
    <n v="0"/>
    <n v="0"/>
    <e v="#DIV/0!"/>
    <n v="0"/>
    <x v="1"/>
    <x v="1"/>
    <x v="2"/>
  </r>
  <r>
    <s v="Entegrus Powerlines Inc."/>
    <s v="Full Cost Recovery"/>
    <s v="150104-050"/>
    <s v="Small Business Lighting"/>
    <x v="0"/>
    <m/>
    <m/>
    <s v="4 Lamp LED Tube Re-Lamp ≤15W (Nominal Lamp Wattage) Minimum 1500 Lumen Output Per Lamp"/>
    <s v="Prescriptive"/>
    <s v="sbl_V4_40"/>
    <s v="Lighting Interior General"/>
    <n v="0"/>
    <m/>
    <n v="18"/>
    <n v="15"/>
    <s v="4 Lamp - 32W T8 (Normal Ballast Factor) - Electronic Instart Start Ballast"/>
    <d v="2019-01-08T00:00:00"/>
    <n v="1320"/>
    <m/>
    <n v="1712.4000000000003"/>
    <n v="0.60000000000000009"/>
    <n v="0.65976630394919977"/>
    <n v="1129.7838188826099"/>
    <x v="4"/>
    <x v="3"/>
    <x v="2"/>
  </r>
  <r>
    <s v="Entegrus Powerlines Inc."/>
    <s v="Full Cost Recovery"/>
    <s v="150104-053"/>
    <s v="Small Business Lighting"/>
    <x v="0"/>
    <s v="Entegrus Powerlines Inc."/>
    <m/>
    <s v="4 Lamp LED Tube Re-Lamp ≤15W (Nominal Lamp Wattage) Minimum 1500 Lumen Output Per Lamp"/>
    <s v="Prescriptive"/>
    <s v="sbl_V4_40"/>
    <s v="Lighting Interior General"/>
    <n v="0"/>
    <m/>
    <n v="8"/>
    <n v="24"/>
    <s v="4 Lamp - 32W T8 (Normal Ballast Factor) - Electronic Instart Start Ballast"/>
    <d v="2018-12-18T00:00:00"/>
    <n v="2200"/>
    <m/>
    <n v="5800.3200000000006"/>
    <n v="0.96000000000000019"/>
    <n v="0.65976630394919977"/>
    <n v="3826.8556881226227"/>
    <x v="1"/>
    <x v="1"/>
    <x v="2"/>
  </r>
  <r>
    <s v="Entegrus Powerlines Inc."/>
    <s v="Full Cost Recovery"/>
    <s v="150104-053"/>
    <s v="Small Business Lighting"/>
    <x v="0"/>
    <s v="Entegrus Powerlines Inc."/>
    <m/>
    <s v="4 Lamp LED Tube Re-Lamp ≤15W (Nominal Lamp Wattage) Minimum 1500 Lumen Output Per Lamp"/>
    <s v="SBL Standard Incentive"/>
    <s v="sbl_V4_40"/>
    <s v="Lighting Interior General"/>
    <n v="0"/>
    <m/>
    <n v="8"/>
    <n v="1"/>
    <s v="4 Lamp - 32W T8 (Normal Ballast Factor) - Electronic Instart Start Ballast"/>
    <d v="2018-12-18T00:00:00"/>
    <n v="2200"/>
    <m/>
    <n v="241.68000000000004"/>
    <n v="4.0000000000000008E-2"/>
    <n v="0.65976630394919977"/>
    <n v="159.45232033844263"/>
    <x v="1"/>
    <x v="1"/>
    <x v="2"/>
  </r>
  <r>
    <s v="Entegrus Powerlines Inc."/>
    <s v="Full Cost Recovery"/>
    <s v="150104-057"/>
    <s v="Small Business Lighting"/>
    <x v="0"/>
    <m/>
    <m/>
    <s v="4 Lamp LED Tube Re-Lamp ≤15W (Nominal Lamp Wattage) Minimum 1500 Lumen Output Per Lamp"/>
    <s v="Prescriptive"/>
    <s v="sbl_V4_40"/>
    <s v="Lighting Interior General"/>
    <n v="0"/>
    <m/>
    <n v="18"/>
    <n v="16"/>
    <s v="4 Lamp - 32W T8 (Normal Ballast Factor) - Electronic Instart Start Ballast"/>
    <d v="2019-01-22T00:00:00"/>
    <n v="2082"/>
    <m/>
    <n v="1800.3200000000004"/>
    <n v="0.64000000000000012"/>
    <n v="0.65976630394919977"/>
    <n v="1187.7904723258237"/>
    <x v="4"/>
    <x v="3"/>
    <x v="2"/>
  </r>
  <r>
    <s v="Entegrus Powerlines Inc."/>
    <s v="Full Cost Recovery"/>
    <s v="150104-057"/>
    <s v="Small Business Lighting"/>
    <x v="0"/>
    <m/>
    <m/>
    <s v="4-Lamp Double-Ended UL Type B LED Tube Retrofit ≤20W (Nominal Lamp Wattage) Minimum 2000 Lumen Output Per Lamp"/>
    <s v="Prescriptive"/>
    <s v="sbl_V4_53"/>
    <s v="Lighting Interior General"/>
    <n v="0"/>
    <m/>
    <n v="18"/>
    <n v="7"/>
    <s v="4 Lamp - 34W T12 Magnetic Ballast"/>
    <d v="2019-01-22T00:00:00"/>
    <n v="2082"/>
    <m/>
    <n v="1496.5159999999998"/>
    <n v="0.53200000000000003"/>
    <n v="0.65976630394919977"/>
    <n v="987.35083012084056"/>
    <x v="4"/>
    <x v="3"/>
    <x v="2"/>
  </r>
  <r>
    <s v="Entegrus Powerlines Inc."/>
    <s v="Full Cost Recovery"/>
    <s v="150104-057"/>
    <s v="Small Business Lighting"/>
    <x v="0"/>
    <m/>
    <m/>
    <s v="ESA - ACP I/C Member: 1 – 20 new replacement devices (new fixtures) (1:10 audit ratio)"/>
    <s v="Prescriptive"/>
    <s v="sbl_V4_esa_01"/>
    <s v="n/a"/>
    <n v="0"/>
    <m/>
    <e v="#VALUE!"/>
    <n v="1"/>
    <s v="ESA Fees"/>
    <d v="2019-01-22T00:00:00"/>
    <n v="2082"/>
    <m/>
    <n v="0"/>
    <n v="0"/>
    <e v="#DIV/0!"/>
    <n v="0"/>
    <x v="4"/>
    <x v="3"/>
    <x v="2"/>
  </r>
  <r>
    <s v="Entegrus Powerlines Inc."/>
    <s v="Full Cost Recovery"/>
    <s v="150104-059"/>
    <s v="Small Business Lighting"/>
    <x v="0"/>
    <s v="St. Thomas Energy Inc."/>
    <m/>
    <s v="4 Lamp LED Tube Re-Lamp ≤15W (Nominal Lamp Wattage) Minimum 1500 Lumen Output Per Lamp"/>
    <s v="Prescriptive"/>
    <s v="sbl_v4_40"/>
    <s v="Lighting Interior General"/>
    <n v="0"/>
    <m/>
    <n v="4"/>
    <n v="9"/>
    <s v="4 Lamp - 32W T8 (Normal Ballast Factor) - Electronic Instart Start Ballast"/>
    <d v="2018-12-12T00:00:00"/>
    <n v="1131"/>
    <m/>
    <n v="2175.1200000000003"/>
    <n v="0.3600000000000001"/>
    <n v="0.65976630394919977"/>
    <n v="1435.0708830459837"/>
    <x v="1"/>
    <x v="1"/>
    <x v="2"/>
  </r>
  <r>
    <s v="Entegrus Powerlines Inc."/>
    <s v="Full Cost Recovery"/>
    <s v="150104-059"/>
    <s v="Small Business Lighting"/>
    <x v="0"/>
    <s v="St. Thomas Energy Inc."/>
    <m/>
    <s v="ENERGY STAR® Qualified LED PAR 30 ≤ 12W Minimum 600 Lumen Output"/>
    <s v="Prescriptive"/>
    <s v="sbl_v4_07"/>
    <s v="Lighting Interior General"/>
    <n v="0"/>
    <m/>
    <n v="8"/>
    <n v="6"/>
    <s v="60W Halogen"/>
    <d v="2018-12-12T00:00:00"/>
    <n v="1131"/>
    <m/>
    <n v="1740.096"/>
    <n v="0.28800000000000003"/>
    <n v="0.65976630394919977"/>
    <n v="1148.0567064367867"/>
    <x v="1"/>
    <x v="1"/>
    <x v="2"/>
  </r>
  <r>
    <s v="Entegrus Powerlines Inc."/>
    <s v="Full Cost Recovery"/>
    <s v="150104-059"/>
    <s v="Small Business Lighting"/>
    <x v="0"/>
    <s v="St. Thomas Energy Inc."/>
    <m/>
    <s v="ENERGY STAR® Qualified LED MR 16 pin or screw base ≤ 8W Minimum 400 Lumen Output"/>
    <s v="Prescriptive"/>
    <s v="sbl_v4_04"/>
    <s v="Lighting Interior General"/>
    <n v="0"/>
    <m/>
    <n v="8"/>
    <n v="9"/>
    <s v="60W Halogen"/>
    <d v="2018-12-12T00:00:00"/>
    <n v="1131"/>
    <m/>
    <n v="2827.6559999999999"/>
    <n v="0.46799999999999997"/>
    <n v="0.65976630394919977"/>
    <n v="1865.5921479597785"/>
    <x v="1"/>
    <x v="1"/>
    <x v="2"/>
  </r>
  <r>
    <s v="Entegrus Powerlines Inc."/>
    <s v="Full Cost Recovery"/>
    <s v="150104-060"/>
    <s v="Small Business Lighting"/>
    <x v="0"/>
    <s v="St. Thomas Energy Inc."/>
    <m/>
    <s v="2 Lamp LED Tube Re-Lamp ≤15W (Nominal Lamp Wattage) Minimum 1500 Lumen Output Per Lamp"/>
    <s v="Prescriptive"/>
    <s v="sbl_v4_38"/>
    <s v="Lighting Interior General"/>
    <n v="0"/>
    <m/>
    <n v="9"/>
    <n v="25"/>
    <s v="2 Lamp - 32W T8 (Normal Ballast Factor) - Electronic Instart Start Ballast"/>
    <d v="2018-12-17T00:00:00"/>
    <n v="1100"/>
    <m/>
    <n v="1628.3999999999999"/>
    <n v="0.57499999999999996"/>
    <n v="0.65976630394919977"/>
    <n v="1074.3634493508769"/>
    <x v="1"/>
    <x v="1"/>
    <x v="2"/>
  </r>
  <r>
    <s v="Entegrus Powerlines Inc."/>
    <s v="Full Cost Recovery"/>
    <s v="150104-061"/>
    <s v="Small Business Lighting"/>
    <x v="0"/>
    <s v="St. Thomas Energy Inc."/>
    <m/>
    <s v="4 Lamp LED Tube Re-Lamp ≤15W (Nominal Lamp Wattage) Minimum 1500 Lumen Output Per Lamp"/>
    <s v="Prescriptive"/>
    <s v="sbl_v4_40"/>
    <s v="Lighting Interior General"/>
    <n v="0"/>
    <m/>
    <n v="4"/>
    <n v="13"/>
    <s v="4 Lamp - 32W T8 (Normal Ballast Factor) - Electronic Instart Start Ballast"/>
    <d v="2018-12-18T00:00:00"/>
    <n v="1144"/>
    <m/>
    <n v="3136.6400000000008"/>
    <n v="0.52000000000000013"/>
    <n v="0.65976630394919988"/>
    <n v="2069.4493796192187"/>
    <x v="1"/>
    <x v="1"/>
    <x v="2"/>
  </r>
  <r>
    <s v="Entegrus Powerlines Inc."/>
    <s v="Full Cost Recovery"/>
    <s v="150104-062"/>
    <s v="Small Business Lighting"/>
    <x v="0"/>
    <s v="St. Thomas Energy Inc."/>
    <m/>
    <s v="4 Lamp LED Tube Re-Lamp ≤15W (Nominal Lamp Wattage) Minimum 1500 Lumen Output Per Lamp"/>
    <s v="Prescriptive"/>
    <s v="sbl_v4_40"/>
    <s v="Lighting Interior General"/>
    <n v="0"/>
    <m/>
    <n v="4"/>
    <n v="19"/>
    <s v="4 Lamp - 32W T8 (Normal Ballast Factor) - Electronic Instart Start Ballast"/>
    <d v="2018-12-18T00:00:00"/>
    <n v="1672"/>
    <m/>
    <n v="4600.2800000000007"/>
    <n v="0.76000000000000012"/>
    <n v="0.65976630394919977"/>
    <n v="3035.1097327314251"/>
    <x v="1"/>
    <x v="1"/>
    <x v="2"/>
  </r>
  <r>
    <s v="Entegrus Powerlines Inc."/>
    <s v="Full Cost Recovery"/>
    <s v="150104-064"/>
    <s v="Small Business Lighting"/>
    <x v="0"/>
    <s v="St. Thomas Energy Inc."/>
    <m/>
    <s v="4 Lamp LED Tube Re-Lamp ≤15W (Nominal Lamp Wattage) Minimum 1500 Lumen Output Per Lamp"/>
    <s v="Prescriptive"/>
    <s v="sbl_v4_40"/>
    <s v="Lighting Interior General"/>
    <n v="0"/>
    <m/>
    <n v="14"/>
    <n v="23"/>
    <s v="4 Lamp - 32W T8 (Normal Ballast Factor) - Electronic Instart Start Ballast"/>
    <d v="2018-12-19T00:00:00"/>
    <n v="2024"/>
    <m/>
    <n v="1623.8000000000002"/>
    <n v="0.92000000000000015"/>
    <n v="0.65976630394919977"/>
    <n v="1071.3285243527107"/>
    <x v="1"/>
    <x v="1"/>
    <x v="2"/>
  </r>
  <r>
    <s v="Entegrus Powerlines Inc."/>
    <s v="Full Cost Recovery"/>
    <s v="150104-066"/>
    <s v="Small Business Lighting"/>
    <x v="0"/>
    <s v="St. Thomas Energy Inc."/>
    <m/>
    <s v="2 Lamp LED Tube Re-Lamp ≤15W (Nominal Lamp Wattage) Minimum 1500 Lumen Output Per Lamp"/>
    <s v="Prescriptive"/>
    <s v="sbl_V4_38"/>
    <s v="Lighting Interior General"/>
    <n v="0"/>
    <m/>
    <n v="8"/>
    <n v="26"/>
    <s v="2 Lamp - 32W T8 (Normal Ballast Factor) - Electronic Instart Start Ballast"/>
    <d v="2018-12-21T00:00:00"/>
    <n v="1144"/>
    <m/>
    <n v="1706.692"/>
    <n v="0.59799999999999998"/>
    <n v="0.65976630394919977"/>
    <n v="1126.0178728196677"/>
    <x v="1"/>
    <x v="1"/>
    <x v="2"/>
  </r>
  <r>
    <s v="Entegrus Powerlines Inc."/>
    <s v="Full Cost Recovery"/>
    <s v="150104-067"/>
    <s v="Small Business Lighting"/>
    <x v="0"/>
    <s v="St. Thomas Energy Inc."/>
    <m/>
    <s v="4 Lamp LED Tube Re-Lamp ≤15W (Nominal Lamp Wattage) Minimum 1500 Lumen Output Per Lamp"/>
    <s v="Prescriptive"/>
    <s v="sbl_v4_40"/>
    <s v="Lighting Interior General"/>
    <n v="0"/>
    <m/>
    <n v="4"/>
    <n v="23"/>
    <s v="4 Lamp - 32W T8 (Normal Ballast Factor) - Electronic Instart Start Ballast"/>
    <d v="2018-12-20T00:00:00"/>
    <n v="2024"/>
    <m/>
    <n v="5558.6400000000012"/>
    <n v="0.92000000000000015"/>
    <n v="0.65976630394919977"/>
    <n v="3667.4033677841808"/>
    <x v="1"/>
    <x v="1"/>
    <x v="2"/>
  </r>
  <r>
    <s v="Entegrus Powerlines Inc."/>
    <s v="Full Cost Recovery"/>
    <s v="150104-069"/>
    <s v="Small Business Lighting"/>
    <x v="0"/>
    <s v="St. Thomas Energy Inc."/>
    <m/>
    <s v="4 Lamp LED Tube Re-Lamp ≤15W (Nominal Lamp Wattage) Minimum 1500 Lumen Output Per Lamp"/>
    <s v="Prescriptive"/>
    <s v="sbl_v4_40"/>
    <s v="Lighting Interior General"/>
    <n v="0"/>
    <m/>
    <n v="9"/>
    <n v="10"/>
    <s v="4 Lamp - 32W T8 (Normal Ballast Factor) - Electronic Instart Start Ballast"/>
    <d v="2018-12-21T00:00:00"/>
    <n v="1716"/>
    <m/>
    <n v="1129.6000000000001"/>
    <n v="0.40000000000000008"/>
    <n v="0.65976630394919977"/>
    <n v="745.2720169410162"/>
    <x v="1"/>
    <x v="1"/>
    <x v="2"/>
  </r>
  <r>
    <s v="Entegrus Powerlines Inc."/>
    <s v="Full Cost Recovery"/>
    <s v="150104-069"/>
    <s v="Small Business Lighting"/>
    <x v="0"/>
    <s v="St. Thomas Energy Inc."/>
    <m/>
    <s v="4 Lamp LED Tube Re-Lamp ≤15W (Nominal Lamp Wattage) Minimum 1500 Lumen Output Per Lamp"/>
    <s v="Prescriptive"/>
    <s v="sbl_v4_40"/>
    <s v="Lighting Interior General"/>
    <n v="0"/>
    <m/>
    <n v="9"/>
    <n v="8"/>
    <s v="4 Lamp - 32W T8 (Normal Ballast Factor) - Electronic Instart Start Ballast"/>
    <d v="2018-12-21T00:00:00"/>
    <n v="1716"/>
    <m/>
    <n v="903.68000000000018"/>
    <n v="0.32000000000000006"/>
    <n v="0.65976630394919977"/>
    <n v="596.21761355281296"/>
    <x v="1"/>
    <x v="1"/>
    <x v="2"/>
  </r>
  <r>
    <s v="Entegrus Powerlines Inc."/>
    <s v="Full Cost Recovery"/>
    <s v="150104-069"/>
    <s v="Small Business Lighting"/>
    <x v="0"/>
    <s v="St. Thomas Energy Inc."/>
    <m/>
    <s v="2 Lamp LED Tube Re-Lamp ≤15W (Nominal Lamp Wattage) Minimum 1500 Lumen Output Per Lamp"/>
    <s v="Prescriptive"/>
    <s v="sbl_v4_38"/>
    <s v="Lighting Interior General"/>
    <n v="0"/>
    <m/>
    <n v="9"/>
    <n v="3"/>
    <s v="2 Lamp - 32W T8 (Normal Ballast Factor) - Electronic Instart Start Ballast"/>
    <d v="2018-12-21T00:00:00"/>
    <n v="1716"/>
    <m/>
    <n v="194.85599999999999"/>
    <n v="6.9000000000000006E-2"/>
    <n v="0.65976630394919977"/>
    <n v="128.55942292232527"/>
    <x v="1"/>
    <x v="1"/>
    <x v="2"/>
  </r>
  <r>
    <s v="Entegrus Powerlines Inc."/>
    <s v="Full Cost Recovery"/>
    <s v="150104-077"/>
    <s v="Small Business Lighting"/>
    <x v="0"/>
    <s v="St. Thomas Energy Inc."/>
    <m/>
    <s v="3 Lamp LED Tube Re-Lamp ≤15W (Nominal Lamp Wattage) Minimum 1500 Lumen Output Per Lamp"/>
    <s v="Prescriptive"/>
    <s v="sbl_V4_39"/>
    <s v="Lighting Interior General"/>
    <n v="0"/>
    <m/>
    <n v="8"/>
    <n v="7"/>
    <s v="3 Lamp - 32W T8 (Normal Ballast Factor) - Electronic Instart Start Ballast"/>
    <d v="2019-01-03T00:00:00"/>
    <n v="462"/>
    <m/>
    <n v="1353.4079999999997"/>
    <n v="0.22399999999999995"/>
    <n v="0.65976630394919977"/>
    <n v="892.9329938952784"/>
    <x v="1"/>
    <x v="1"/>
    <x v="2"/>
  </r>
  <r>
    <s v="Entegrus Powerlines Inc."/>
    <s v="Full Cost Recovery"/>
    <s v="150104-078"/>
    <s v="Small Business Lighting"/>
    <x v="0"/>
    <s v="St. Thomas Energy Inc."/>
    <m/>
    <s v="4 Lamp LED Tube Re-Lamp ≤15W (Nominal Lamp Wattage) Minimum 1500 Lumen Output Per Lamp"/>
    <s v="Prescriptive"/>
    <s v="sbl_v4_40"/>
    <s v="Lighting Interior General"/>
    <n v="0"/>
    <m/>
    <n v="9"/>
    <n v="8"/>
    <s v="4 Lamp - 32W T8 (Normal Ballast Factor) - Electronic Instart Start Ballast"/>
    <d v="2019-01-02T00:00:00"/>
    <n v="1100"/>
    <m/>
    <n v="903.68000000000018"/>
    <n v="0.32000000000000006"/>
    <n v="0.65976630394919977"/>
    <n v="596.21761355281296"/>
    <x v="1"/>
    <x v="1"/>
    <x v="2"/>
  </r>
  <r>
    <s v="Entegrus Powerlines Inc."/>
    <s v="Full Cost Recovery"/>
    <s v="150104-078"/>
    <s v="Small Business Lighting"/>
    <x v="0"/>
    <s v="St. Thomas Energy Inc."/>
    <m/>
    <s v="2 Lamp LED Tube Re-Lamp ≤15W (Nominal Lamp Wattage) Minimum 1500 Lumen Output Per Lamp"/>
    <s v="Prescriptive"/>
    <s v="sbl_v4_38"/>
    <s v="Lighting Interior General"/>
    <n v="0"/>
    <m/>
    <n v="9"/>
    <n v="9"/>
    <s v="2 Lamp - 32W T8 (Normal Ballast Factor) - Electronic Instart Start Ballast"/>
    <d v="2019-01-02T00:00:00"/>
    <n v="1100"/>
    <m/>
    <n v="584.56799999999998"/>
    <n v="0.20699999999999999"/>
    <n v="0.65976630394919977"/>
    <n v="385.6782687669758"/>
    <x v="1"/>
    <x v="1"/>
    <x v="2"/>
  </r>
  <r>
    <s v="Entegrus Powerlines Inc."/>
    <s v="Full Cost Recovery"/>
    <s v="150104-117"/>
    <s v="Small Business Lighting"/>
    <x v="0"/>
    <m/>
    <m/>
    <s v="2 Lamp LED Tube Re-Lamp ≤15W (Nominal Lamp Wattage) Minimum 1500 Lumen Output Per Lamp"/>
    <s v="Prescriptive"/>
    <s v="sbl_V4_38"/>
    <s v="Lighting Interior General"/>
    <n v="0"/>
    <m/>
    <n v="10"/>
    <n v="1"/>
    <s v="2 Lamp - 32W T8 (Normal Ballast Factor) - Electronic Instart Start Ballast"/>
    <d v="2019-01-24T00:00:00"/>
    <n v="822"/>
    <m/>
    <n v="111.527"/>
    <n v="2.3E-2"/>
    <n v="0.65976630394919977"/>
    <n v="73.581756580542404"/>
    <x v="4"/>
    <x v="3"/>
    <x v="2"/>
  </r>
  <r>
    <s v="Entegrus Powerlines Inc."/>
    <s v="Full Cost Recovery"/>
    <s v="150104-117"/>
    <s v="Small Business Lighting"/>
    <x v="0"/>
    <m/>
    <m/>
    <s v="4-Lamp Double-Ended UL Type B LED Tube Retrofit ≤20W (Nominal Lamp Wattage) Minimum 2000 Lumen Output Per Lamp"/>
    <s v="Prescriptive"/>
    <s v="sbl_V4_53"/>
    <s v="Lighting Interior General"/>
    <n v="0"/>
    <m/>
    <n v="10"/>
    <n v="7"/>
    <s v="4 Lamp - 34W T12 Magnetic Ballast"/>
    <d v="2019-01-24T00:00:00"/>
    <n v="822"/>
    <m/>
    <n v="2579.6680000000001"/>
    <n v="0.53200000000000003"/>
    <n v="0.65976630394919977"/>
    <n v="1701.9780217760244"/>
    <x v="4"/>
    <x v="3"/>
    <x v="2"/>
  </r>
  <r>
    <s v="Entegrus Powerlines Inc."/>
    <s v="Full Cost Recovery"/>
    <s v="150104-117"/>
    <s v="Small Business Lighting"/>
    <x v="0"/>
    <m/>
    <m/>
    <s v="ENERGY STAR® Qualified LED A Shape ≤ 11W Minimum 800 Lumen Output"/>
    <s v="Prescriptive"/>
    <s v="sbl_V4_18"/>
    <s v="Lighting Interior General"/>
    <n v="0"/>
    <m/>
    <n v="5"/>
    <n v="8"/>
    <s v="60W Incandescent"/>
    <d v="2019-01-24T00:00:00"/>
    <n v="822"/>
    <m/>
    <n v="1900.808"/>
    <n v="0.39200000000000002"/>
    <n v="0.65976630394919977"/>
    <n v="1254.0890686770706"/>
    <x v="4"/>
    <x v="3"/>
    <x v="2"/>
  </r>
  <r>
    <s v="Entegrus Powerlines Inc."/>
    <s v="Full Cost Recovery"/>
    <s v="150104-118"/>
    <s v="Small Business Lighting"/>
    <x v="0"/>
    <m/>
    <m/>
    <s v="4 Lamp LED Tube Re-Lamp ≤15W (Nominal Lamp Wattage) Minimum 1500 Lumen Output Per Lamp"/>
    <s v="Prescriptive"/>
    <s v="sbl_V4_40"/>
    <s v="Lighting Interior General"/>
    <n v="0"/>
    <m/>
    <n v="11"/>
    <n v="12"/>
    <s v="4 Lamp - 32W T8 (Normal Ballast Factor) - Electronic Instart Start Ballast"/>
    <d v="2019-01-17T00:00:00"/>
    <n v="1056"/>
    <m/>
    <n v="2202.7200000000003"/>
    <n v="0.48000000000000009"/>
    <n v="0.65976630394919977"/>
    <n v="1453.2804330349816"/>
    <x v="4"/>
    <x v="3"/>
    <x v="2"/>
  </r>
  <r>
    <s v="Entegrus Powerlines Inc."/>
    <s v="Full Cost Recovery"/>
    <s v="150104-119"/>
    <s v="Small Business Lighting"/>
    <x v="0"/>
    <m/>
    <m/>
    <s v="2 Lamp LED Tube Re-Lamp ≤15W (Nominal Lamp Wattage) Minimum 1500 Lumen Output Per Lamp"/>
    <s v="Prescriptive"/>
    <s v="sbl_V4_38"/>
    <s v="Lighting Interior General"/>
    <n v="0"/>
    <m/>
    <n v="20"/>
    <n v="8"/>
    <s v="2 Lamp - 32W T8 (Normal Ballast Factor) - Electronic Instart Start Ballast"/>
    <d v="2019-01-17T00:00:00"/>
    <n v="352"/>
    <m/>
    <n v="468.83199999999999"/>
    <n v="0.184"/>
    <n v="0.65976630394919977"/>
    <n v="309.31955581311121"/>
    <x v="4"/>
    <x v="3"/>
    <x v="2"/>
  </r>
  <r>
    <s v="Entegrus Powerlines Inc."/>
    <s v="Full Cost Recovery"/>
    <s v="150104-120"/>
    <s v="Small Business Lighting"/>
    <x v="0"/>
    <m/>
    <m/>
    <s v="2 Lamp LED Tube Re-Lamp ≤15W (Nominal Lamp Wattage) Minimum 1500 Lumen Output Per Lamp"/>
    <s v="Prescriptive"/>
    <s v="sbl_V4_38"/>
    <s v="Lighting Interior General"/>
    <n v="0"/>
    <m/>
    <n v="14"/>
    <n v="17"/>
    <s v="2 Lamp - 32W T8 (Normal Ballast Factor) - Electronic Instart Start Ballast"/>
    <d v="2019-01-18T00:00:00"/>
    <n v="748"/>
    <m/>
    <n v="1400.5619999999999"/>
    <n v="0.39100000000000001"/>
    <n v="0.65976630394919977"/>
    <n v="924.04361419169902"/>
    <x v="4"/>
    <x v="3"/>
    <x v="2"/>
  </r>
  <r>
    <s v="Entegrus Powerlines Inc."/>
    <s v="Full Cost Recovery"/>
    <s v="150104-122"/>
    <s v="Small Business Lighting"/>
    <x v="0"/>
    <m/>
    <m/>
    <s v="2 Lamp LED Tube Re-Lamp ≤15W (Nominal Lamp Wattage) Minimum 1500 Lumen Output Per Lamp"/>
    <s v="Prescriptive"/>
    <s v="sbl_V4_38"/>
    <s v="Lighting Interior General"/>
    <n v="0"/>
    <m/>
    <n v="12"/>
    <n v="11"/>
    <s v="2 Lamp - 32W T8 (Normal Ballast Factor) - Electronic Instart Start Ballast"/>
    <d v="2019-01-18T00:00:00"/>
    <n v="484"/>
    <m/>
    <n v="1071.7080000000001"/>
    <n v="0.253"/>
    <n v="0.65976630394919977"/>
    <n v="707.076826072789"/>
    <x v="4"/>
    <x v="3"/>
    <x v="2"/>
  </r>
  <r>
    <s v="Entegrus Powerlines Inc."/>
    <s v="Full Cost Recovery"/>
    <s v="150104-124"/>
    <s v="Small Business Lighting"/>
    <x v="0"/>
    <m/>
    <m/>
    <s v="4 Lamp LED Tube Re-Lamp ≤15W (Nominal Lamp Wattage) Minimum 1500 Lumen Output Per Lamp"/>
    <s v="Prescriptive"/>
    <s v="sbl_V4_40"/>
    <s v="Lighting Interior General"/>
    <n v="0"/>
    <m/>
    <n v="9"/>
    <n v="9"/>
    <s v="4 Lamp - 32W T8 (Normal Ballast Factor) - Electronic Instart Start Ballast"/>
    <d v="2019-01-21T00:00:00"/>
    <n v="792"/>
    <m/>
    <n v="2089.4400000000005"/>
    <n v="0.3600000000000001"/>
    <n v="0.65976630394919977"/>
    <n v="1378.5421061236163"/>
    <x v="4"/>
    <x v="3"/>
    <x v="2"/>
  </r>
  <r>
    <s v="Entegrus Powerlines Inc."/>
    <s v="Full Cost Recovery"/>
    <s v="150104-125"/>
    <s v="Small Business Lighting"/>
    <x v="0"/>
    <m/>
    <m/>
    <s v="2 Lamp LED Tube Re-Lamp ≤15W (Nominal Lamp Wattage) Minimum 1500 Lumen Output Per Lamp"/>
    <s v="Prescriptive"/>
    <s v="sbl_V4_38"/>
    <s v="Lighting Interior General"/>
    <n v="0"/>
    <m/>
    <n v="9"/>
    <n v="21"/>
    <s v="2 Lamp - 32W T8 (Normal Ballast Factor) - Electronic Instart Start Ballast"/>
    <d v="2019-01-24T00:00:00"/>
    <n v="1408"/>
    <m/>
    <n v="2702.8679999999999"/>
    <n v="0.48299999999999998"/>
    <n v="0.65976630394919977"/>
    <n v="1783.2612304225656"/>
    <x v="4"/>
    <x v="3"/>
    <x v="2"/>
  </r>
  <r>
    <s v="Entegrus Powerlines Inc."/>
    <s v="Full Cost Recovery"/>
    <s v="150104-125"/>
    <s v="Small Business Lighting"/>
    <x v="0"/>
    <m/>
    <m/>
    <s v="2 Lamp LED Tube Re-Lamp ≤15W (Nominal Lamp Wattage) Minimum 1500 Lumen Output Per Lamp"/>
    <s v="Prescriptive"/>
    <s v="sbl_V4_38"/>
    <s v="Lighting Interior General"/>
    <n v="0"/>
    <m/>
    <n v="9"/>
    <n v="9"/>
    <s v="2 Lamp - 32W T8 (Normal Ballast Factor) - Electronic Instart Start Ballast"/>
    <d v="2019-01-24T00:00:00"/>
    <n v="1408"/>
    <m/>
    <n v="1158.3720000000001"/>
    <n v="0.20699999999999999"/>
    <n v="0.65976630394919977"/>
    <n v="764.25481303824245"/>
    <x v="4"/>
    <x v="3"/>
    <x v="2"/>
  </r>
  <r>
    <s v="Entegrus Powerlines Inc."/>
    <s v="Full Cost Recovery"/>
    <s v="150104-125"/>
    <s v="Small Business Lighting"/>
    <x v="0"/>
    <m/>
    <m/>
    <s v="1 Lamp LED Tube Re-Lamp ≤15W (Nominal Lamp Wattage) Minimum 1500 Lumen Output Per Lamp"/>
    <s v="Prescriptive"/>
    <s v="sbl_V4_37"/>
    <s v="Lighting Interior General"/>
    <n v="0"/>
    <m/>
    <n v="9"/>
    <n v="4"/>
    <s v="1 Lamp - 32W T8 (Normal Ballast Factor) - Electronic Instart Start Ballast"/>
    <d v="2019-01-24T00:00:00"/>
    <n v="1408"/>
    <m/>
    <n v="290.99200000000002"/>
    <n v="5.2000000000000005E-2"/>
    <n v="0.65976630394919977"/>
    <n v="191.98671631878554"/>
    <x v="4"/>
    <x v="3"/>
    <x v="2"/>
  </r>
  <r>
    <s v="Entegrus Powerlines Inc."/>
    <s v="Full Cost Recovery"/>
    <s v="150104-130"/>
    <s v="Small Business Lighting"/>
    <x v="0"/>
    <m/>
    <m/>
    <s v="2 Lamp LED Tube Re-Lamp ≤15W (Nominal Lamp Wattage) Minimum 1500 Lumen Output Per Lamp"/>
    <s v="Prescriptive"/>
    <s v="sbl_V4_38"/>
    <s v="Lighting Interior General"/>
    <n v="0"/>
    <m/>
    <n v="22"/>
    <n v="22"/>
    <s v="2 Lamp - 32W T8 (Normal Ballast Factor) - Electronic Instart Start Ballast"/>
    <d v="2019-01-28T00:00:00"/>
    <n v="1090"/>
    <m/>
    <n v="1145.078"/>
    <n v="0.50600000000000001"/>
    <n v="0.65976630394919977"/>
    <n v="755.48387979354175"/>
    <x v="4"/>
    <x v="3"/>
    <x v="2"/>
  </r>
  <r>
    <s v="Entegrus Powerlines Inc."/>
    <s v="Full Cost Recovery"/>
    <s v="150104-130"/>
    <s v="Small Business Lighting"/>
    <x v="0"/>
    <m/>
    <m/>
    <s v="4-Lamp Double-Ended UL Type B LED Tube Retrofit ≤20W (Nominal Lamp Wattage) Minimum 2000 Lumen Output Per Lamp"/>
    <s v="Prescriptive"/>
    <s v="sbl_V4_53"/>
    <s v="Lighting Interior General"/>
    <n v="0"/>
    <m/>
    <n v="22"/>
    <n v="1"/>
    <s v="4 Lamp - 40W T12 Magnetic Ballast"/>
    <d v="2019-01-28T00:00:00"/>
    <n v="1090"/>
    <m/>
    <n v="214.98499999999999"/>
    <n v="9.4999999999999987E-2"/>
    <n v="0.65976630394919977"/>
    <n v="141.8398588545187"/>
    <x v="4"/>
    <x v="3"/>
    <x v="2"/>
  </r>
  <r>
    <s v="Entegrus Powerlines Inc."/>
    <s v="Full Cost Recovery"/>
    <s v="150104-132"/>
    <s v="Small Business Lighting"/>
    <x v="0"/>
    <m/>
    <m/>
    <s v="2 Lamp LED Tube Re-Lamp ≤15W (Nominal Lamp Wattage) Minimum 1500 Lumen Output Per Lamp"/>
    <s v="Prescriptive"/>
    <s v="sbl_V4_38"/>
    <s v="Lighting Interior General"/>
    <n v="0"/>
    <m/>
    <n v="20"/>
    <n v="22"/>
    <s v="2 Lamp - 32W T8 (Normal Ballast Factor) - Electronic Instart Start Ballast"/>
    <d v="2019-01-22T00:00:00"/>
    <n v="2024"/>
    <m/>
    <n v="1239.194"/>
    <n v="0.50600000000000001"/>
    <n v="0.65976630394919977"/>
    <n v="817.57844525602468"/>
    <x v="4"/>
    <x v="3"/>
    <x v="2"/>
  </r>
  <r>
    <s v="Entegrus Powerlines Inc."/>
    <s v="Full Cost Recovery"/>
    <s v="150104-132"/>
    <s v="Small Business Lighting"/>
    <x v="0"/>
    <m/>
    <m/>
    <s v="4 Lamp LED Tube Re-Lamp ≤15W (Nominal Lamp Wattage) Minimum 1500 Lumen Output Per Lamp"/>
    <s v="Prescriptive"/>
    <s v="sbl_V4_40"/>
    <s v="Lighting Interior General"/>
    <n v="0"/>
    <m/>
    <n v="20"/>
    <n v="12"/>
    <s v="4 Lamp - 32W T8 (Normal Ballast Factor) - Electronic Instart Start Ballast"/>
    <d v="2019-01-22T00:00:00"/>
    <n v="2024"/>
    <m/>
    <n v="1175.5200000000002"/>
    <n v="0.48000000000000009"/>
    <n v="0.65976630394919977"/>
    <n v="775.56848561836341"/>
    <x v="4"/>
    <x v="3"/>
    <x v="2"/>
  </r>
  <r>
    <s v="Entegrus Powerlines Inc."/>
    <s v="Full Cost Recovery"/>
    <s v="150104-146"/>
    <s v="Small Business Lighting"/>
    <x v="0"/>
    <m/>
    <m/>
    <s v="4 Lamp LED Tube Re-Lamp ≤15W (Nominal Lamp Wattage) Minimum 1500 Lumen Output Per Lamp"/>
    <s v="Prescriptive"/>
    <s v="sbl_V4_40"/>
    <s v="Lighting Interior General"/>
    <n v="0"/>
    <m/>
    <n v="13"/>
    <n v="12"/>
    <s v="4 Lamp - 32W T8 (Normal Ballast Factor) - Electronic Instart Start Ballast"/>
    <d v="2019-01-29T00:00:00"/>
    <n v="1056"/>
    <m/>
    <n v="1913.7600000000002"/>
    <n v="0.48000000000000009"/>
    <n v="0.65976630394919977"/>
    <n v="1262.6343618458206"/>
    <x v="4"/>
    <x v="3"/>
    <x v="2"/>
  </r>
  <r>
    <s v="Entegrus Powerlines Inc."/>
    <s v="Full Cost Recovery"/>
    <s v="150104-147"/>
    <s v="Small Business Lighting"/>
    <x v="0"/>
    <m/>
    <m/>
    <s v="4 Lamp LED Tube Re-Lamp ≤15W (Nominal Lamp Wattage) Minimum 1500 Lumen Output Per Lamp"/>
    <s v="Prescriptive"/>
    <s v="sbl_V4_40"/>
    <s v="Lighting Interior General"/>
    <n v="0"/>
    <m/>
    <n v="10"/>
    <n v="23"/>
    <s v="4 Lamp - 32W T8 (Normal Ballast Factor) - Electronic Instart Start Ballast"/>
    <d v="2019-01-29T00:00:00"/>
    <n v="2024"/>
    <m/>
    <n v="4604.6000000000013"/>
    <n v="0.92000000000000015"/>
    <n v="0.65976630394919977"/>
    <n v="3037.9599231644861"/>
    <x v="4"/>
    <x v="3"/>
    <x v="2"/>
  </r>
  <r>
    <s v="Entegrus Powerlines Inc."/>
    <s v="Full Cost Recovery"/>
    <s v="150104-148"/>
    <s v="Small Business Lighting"/>
    <x v="0"/>
    <m/>
    <m/>
    <s v="2 Lamp LED Tube Re-Lamp ≤15W (Nominal Lamp Wattage) Minimum 1500 Lumen Output Per Lamp"/>
    <s v="Prescriptive"/>
    <s v="sbl_V4_38"/>
    <s v="Lighting Interior General"/>
    <n v="0"/>
    <m/>
    <n v="22"/>
    <n v="6"/>
    <s v="2 Lamp - 32W T8 (Normal Ballast Factor) - Electronic Instart Start Ballast"/>
    <d v="2019-01-25T00:00:00"/>
    <n v="1068"/>
    <m/>
    <n v="309.25799999999998"/>
    <n v="0.13800000000000001"/>
    <n v="0.65976630394919977"/>
    <n v="204.03800762672162"/>
    <x v="4"/>
    <x v="3"/>
    <x v="2"/>
  </r>
  <r>
    <s v="Entegrus Powerlines Inc."/>
    <s v="Full Cost Recovery"/>
    <s v="150104-148"/>
    <s v="Small Business Lighting"/>
    <x v="0"/>
    <m/>
    <m/>
    <s v="4 Lamp LED Tube Re-Lamp ≤15W (Nominal Lamp Wattage) Minimum 1500 Lumen Output Per Lamp"/>
    <s v="Prescriptive"/>
    <s v="sbl_V4_40"/>
    <s v="Lighting Interior General"/>
    <n v="0"/>
    <m/>
    <n v="22"/>
    <n v="5"/>
    <s v="4 Lamp - 32W T8 (Normal Ballast Factor) - Electronic Instart Start Ballast"/>
    <d v="2019-01-25T00:00:00"/>
    <n v="1068"/>
    <m/>
    <n v="448.20000000000005"/>
    <n v="0.20000000000000004"/>
    <n v="0.65976630394919977"/>
    <n v="295.70725743003135"/>
    <x v="4"/>
    <x v="3"/>
    <x v="2"/>
  </r>
  <r>
    <s v="Entegrus Powerlines Inc."/>
    <s v="Full Cost Recovery"/>
    <s v="150104-148"/>
    <s v="Small Business Lighting"/>
    <x v="0"/>
    <m/>
    <m/>
    <s v="ENERGY STAR® Qualified LED PAR 30 ≤ 12W Minimum 600 Lumen Output"/>
    <s v="Prescriptive"/>
    <s v="sbl_V4_07"/>
    <s v="Lighting Interior General"/>
    <n v="0"/>
    <m/>
    <n v="11"/>
    <n v="13"/>
    <s v="45W Halogen"/>
    <d v="2019-01-25T00:00:00"/>
    <n v="1068"/>
    <m/>
    <n v="961.38900000000001"/>
    <n v="0.42900000000000005"/>
    <n v="0.65976630394919977"/>
    <n v="634.29206718741727"/>
    <x v="4"/>
    <x v="3"/>
    <x v="2"/>
  </r>
  <r>
    <s v="Entegrus Powerlines Inc."/>
    <s v="Full Cost Recovery"/>
    <s v="150104-149"/>
    <s v="Small Business Lighting"/>
    <x v="0"/>
    <m/>
    <m/>
    <s v="2 Lamp LED Tube Re-Lamp ≤15W (Nominal Lamp Wattage) Minimum 1500 Lumen Output Per Lamp"/>
    <s v="Prescriptive"/>
    <s v="sbl_V4_38"/>
    <s v="Lighting Interior General"/>
    <n v="0"/>
    <m/>
    <n v="17.705382436260624"/>
    <n v="6"/>
    <s v="2 Lamp - 32W T8 (Normal Ballast Factor) - Electronic Instart Start Ballast"/>
    <d v="2019-01-28T00:00:00"/>
    <n v="264"/>
    <m/>
    <n v="389.71199999999999"/>
    <n v="0.13800000000000001"/>
    <n v="0.65976630394919977"/>
    <n v="257.11884584465054"/>
    <x v="4"/>
    <x v="3"/>
    <x v="2"/>
  </r>
  <r>
    <s v="Entegrus Powerlines Inc."/>
    <s v="Full Cost Recovery"/>
    <s v="150104-150"/>
    <s v="Small Business Lighting"/>
    <x v="0"/>
    <m/>
    <m/>
    <s v="2 Lamp LED Tube Re-Lamp ≤15W (Nominal Lamp Wattage) Minimum 1500 Lumen Output Per Lamp"/>
    <s v="Prescriptive"/>
    <s v="sbl_V4_38"/>
    <s v="Lighting Interior General"/>
    <n v="0"/>
    <m/>
    <n v="18"/>
    <n v="3"/>
    <s v="2 Lamp - 32W T8 (Normal Ballast Factor) - Electronic Instart Start Ballast"/>
    <d v="2019-01-24T00:00:00"/>
    <n v="2068"/>
    <m/>
    <n v="186.16200000000001"/>
    <n v="6.9000000000000006E-2"/>
    <n v="0.65976630394919977"/>
    <n v="122.82341467579093"/>
    <x v="4"/>
    <x v="3"/>
    <x v="2"/>
  </r>
  <r>
    <s v="Entegrus Powerlines Inc."/>
    <s v="Full Cost Recovery"/>
    <s v="150104-150"/>
    <s v="Small Business Lighting"/>
    <x v="0"/>
    <m/>
    <m/>
    <s v="4 Lamp LED Tube Re-Lamp ≤15W (Nominal Lamp Wattage) Minimum 1500 Lumen Output Per Lamp"/>
    <s v="Prescriptive"/>
    <s v="sbl_V4_40"/>
    <s v="Lighting Interior General"/>
    <n v="0"/>
    <m/>
    <n v="18"/>
    <n v="22"/>
    <s v="4 Lamp - 32W T8 (Normal Ballast Factor) - Electronic Instart Start Ballast"/>
    <d v="2019-01-24T00:00:00"/>
    <n v="2068"/>
    <m/>
    <n v="2374.2400000000002"/>
    <n v="0.88000000000000012"/>
    <n v="0.65976630394919977"/>
    <n v="1566.4435494883483"/>
    <x v="4"/>
    <x v="3"/>
    <x v="2"/>
  </r>
  <r>
    <s v="Entegrus Powerlines Inc."/>
    <s v="Full Cost Recovery"/>
    <s v="150104-151"/>
    <s v="Small Business Lighting"/>
    <x v="0"/>
    <m/>
    <m/>
    <s v="4 Lamp LED Tube Re-Lamp ≤15W (Nominal Lamp Wattage) Minimum 1500 Lumen Output Per Lamp"/>
    <s v="Prescriptive"/>
    <s v="sbl_V4_40"/>
    <s v="Lighting Interior General"/>
    <n v="0"/>
    <m/>
    <n v="23"/>
    <n v="5"/>
    <s v="4 Lamp - 32W T8 (Normal Ballast Factor) - Electronic Instart Start Ballast"/>
    <d v="2019-01-24T00:00:00"/>
    <n v="440"/>
    <m/>
    <n v="436.80000000000007"/>
    <n v="0.20000000000000004"/>
    <n v="0.65976630394919977"/>
    <n v="288.18592156501052"/>
    <x v="4"/>
    <x v="3"/>
    <x v="2"/>
  </r>
  <r>
    <s v="Entegrus Powerlines Inc."/>
    <s v="Full Cost Recovery"/>
    <s v="150104-163"/>
    <s v="Small Business Lighting"/>
    <x v="0"/>
    <m/>
    <m/>
    <s v="4 Lamp LED Tube Re-Lamp ≤15W (Nominal Lamp Wattage) Minimum 1500 Lumen Output Per Lamp"/>
    <s v="Prescriptive"/>
    <s v="sbl_V4_40"/>
    <s v="Lighting Interior General"/>
    <n v="0"/>
    <m/>
    <n v="21"/>
    <n v="8"/>
    <s v="4 Lamp - 32W T8 (Normal Ballast Factor) - Electronic Instart Start Ballast"/>
    <d v="2019-01-28T00:00:00"/>
    <n v="748"/>
    <m/>
    <n v="770.56000000000017"/>
    <n v="0.32000000000000006"/>
    <n v="0.65976630394919977"/>
    <n v="508.3895231710955"/>
    <x v="4"/>
    <x v="3"/>
    <x v="2"/>
  </r>
  <r>
    <s v="Entegrus Powerlines Inc."/>
    <s v="Full Cost Recovery"/>
    <s v="150104-163"/>
    <s v="Small Business Lighting"/>
    <x v="0"/>
    <m/>
    <m/>
    <s v="2 Lamp LED Tube Re-Lamp ≤15W (Nominal Lamp Wattage) Minimum 1500 Lumen Output Per Lamp"/>
    <s v="Prescriptive"/>
    <s v="sbl_V4_38"/>
    <s v="Lighting Interior General"/>
    <n v="0"/>
    <m/>
    <n v="21"/>
    <n v="1"/>
    <s v="2 Lamp - 32W T8 (Normal Ballast Factor) - Electronic Instart Start Ballast"/>
    <d v="2019-01-28T00:00:00"/>
    <n v="748"/>
    <m/>
    <n v="55.384"/>
    <n v="2.3E-2"/>
    <n v="0.65976630394919977"/>
    <n v="36.54049697792248"/>
    <x v="4"/>
    <x v="3"/>
    <x v="2"/>
  </r>
  <r>
    <s v="Entegrus Powerlines Inc."/>
    <s v="Full Cost Recovery"/>
    <s v="150104-215"/>
    <s v="Small Business Lighting"/>
    <x v="0"/>
    <m/>
    <m/>
    <s v="3 Lamp LED Tube Re-Lamp ≤15W (Nominal Lamp Wattage) Minimum 1500 Lumen Output Per Lamp"/>
    <s v="Prescriptive"/>
    <s v="sbl_V4_39"/>
    <s v="Lighting Interior General"/>
    <n v="0"/>
    <m/>
    <n v="10"/>
    <n v="9"/>
    <s v="3 Lamp - 32W T8 (Normal Ballast Factor) - Electronic Instart Start Ballast"/>
    <d v="2019-03-07T00:00:00"/>
    <n v="803"/>
    <m/>
    <n v="1468.2239999999997"/>
    <n v="0.28799999999999992"/>
    <n v="0.65976630394919977"/>
    <n v="968.68472184950974"/>
    <x v="4"/>
    <x v="3"/>
    <x v="2"/>
  </r>
  <r>
    <s v="Entegrus Powerlines Inc."/>
    <s v="Full Cost Recovery"/>
    <s v="150104-215"/>
    <s v="Small Business Lighting"/>
    <x v="0"/>
    <m/>
    <m/>
    <s v="ENERGY STAR® Qualified LED MR 16 pin or screw base ≤ 8W Minimum 400 Lumen Output"/>
    <s v="Prescriptive"/>
    <s v="sbl_V4_04"/>
    <s v="Lighting Interior General"/>
    <n v="0"/>
    <m/>
    <n v="5"/>
    <n v="11"/>
    <s v="60W Halogen"/>
    <d v="2019-03-07T00:00:00"/>
    <n v="803"/>
    <m/>
    <n v="2916.056"/>
    <n v="0.57199999999999995"/>
    <n v="0.65976630394919977"/>
    <n v="1923.9154892288877"/>
    <x v="4"/>
    <x v="3"/>
    <x v="2"/>
  </r>
  <r>
    <s v="Entegrus Powerlines Inc."/>
    <s v="Full Cost Recovery"/>
    <s v="150104-221"/>
    <s v="Small Business Lighting"/>
    <x v="0"/>
    <m/>
    <m/>
    <s v="2 Lamp LED Tube Re-Lamp ≤15W (Nominal Lamp Wattage) Minimum 1500 Lumen Output Per Lamp"/>
    <s v="Prescriptive"/>
    <s v="sbl_V4_38"/>
    <s v="Lighting Interior General"/>
    <n v="0"/>
    <m/>
    <n v="21"/>
    <n v="5"/>
    <s v="2 Lamp - 32W T8 (Normal Ballast Factor) - Electronic Instart Start Ballast"/>
    <d v="2019-03-07T00:00:00"/>
    <n v="1592"/>
    <m/>
    <n v="278.185"/>
    <n v="0.11499999999999999"/>
    <n v="0.65976630394919977"/>
    <n v="183.53708926410815"/>
    <x v="4"/>
    <x v="3"/>
    <x v="2"/>
  </r>
  <r>
    <s v="Entegrus Powerlines Inc."/>
    <s v="Full Cost Recovery"/>
    <s v="150104-221"/>
    <s v="Small Business Lighting"/>
    <x v="0"/>
    <m/>
    <m/>
    <s v="4 Lamp LED Tube Re-Lamp ≤15W (Nominal Lamp Wattage) Minimum 1500 Lumen Output Per Lamp"/>
    <s v="Prescriptive"/>
    <s v="sbl_V4_40"/>
    <s v="Lighting Interior General"/>
    <n v="0"/>
    <m/>
    <n v="21"/>
    <n v="15"/>
    <s v="4 Lamp - 32W T8 (Normal Ballast Factor) - Electronic Instart Start Ballast"/>
    <d v="2019-03-07T00:00:00"/>
    <n v="1592"/>
    <m/>
    <n v="1451.4000000000003"/>
    <n v="0.60000000000000009"/>
    <n v="0.65976630394919977"/>
    <n v="957.58481355186871"/>
    <x v="4"/>
    <x v="3"/>
    <x v="2"/>
  </r>
  <r>
    <s v="Entegrus Powerlines Inc."/>
    <s v="Full Cost Recovery"/>
    <s v="150104-221"/>
    <s v="Small Business Lighting"/>
    <x v="0"/>
    <m/>
    <m/>
    <s v="ENERGY STAR® Qualified LED A Shape ≤ 11W Minimum 800 Lumen Output"/>
    <s v="Prescriptive"/>
    <s v="sbl_V4_18"/>
    <s v="Lighting Interior General"/>
    <n v="0"/>
    <m/>
    <n v="10"/>
    <n v="4"/>
    <s v="100W Incandescent"/>
    <d v="2019-03-07T00:00:00"/>
    <n v="1592"/>
    <m/>
    <n v="861.1640000000001"/>
    <n v="0.35600000000000004"/>
    <n v="0.65976630394919977"/>
    <n v="568.16698937410877"/>
    <x v="4"/>
    <x v="3"/>
    <x v="2"/>
  </r>
  <r>
    <s v="Entegrus Powerlines Inc."/>
    <s v="Full Cost Recovery"/>
    <s v="150104-235"/>
    <s v="Small Business Lighting"/>
    <x v="0"/>
    <m/>
    <m/>
    <s v="4 Lamp LED Tube Re-Lamp ≤15W (Nominal Lamp Wattage) Minimum 1500 Lumen Output Per Lamp"/>
    <s v="Prescriptive"/>
    <s v="sbl_V4_40"/>
    <s v="Lighting Interior General"/>
    <n v="0"/>
    <m/>
    <n v="22"/>
    <n v="18"/>
    <s v="4 Lamp - 32W T8 (Normal Ballast Factor) - Electronic Instart Start Ballast"/>
    <d v="2019-03-20T00:00:00"/>
    <n v="2068"/>
    <m/>
    <n v="1613.5200000000002"/>
    <n v="0.7200000000000002"/>
    <n v="0.65976630394919977"/>
    <n v="1064.546126748113"/>
    <x v="4"/>
    <x v="3"/>
    <x v="2"/>
  </r>
  <r>
    <s v="Entegrus Powerlines Inc."/>
    <s v="Full Cost Recovery"/>
    <s v="150104-235"/>
    <s v="Small Business Lighting"/>
    <x v="0"/>
    <m/>
    <m/>
    <s v="2 Lamp LED Tube Re-Lamp ≤15W (Nominal Lamp Wattage) Minimum 1500 Lumen Output Per Lamp"/>
    <s v="Prescriptive"/>
    <s v="sbl_V4_38"/>
    <s v="Lighting Interior General"/>
    <n v="0"/>
    <m/>
    <n v="22"/>
    <n v="11"/>
    <s v="2 Lamp - 32W T8 (Normal Ballast Factor) - Electronic Instart Start Ballast"/>
    <d v="2019-03-20T00:00:00"/>
    <n v="2068"/>
    <m/>
    <n v="566.97299999999996"/>
    <n v="0.253"/>
    <n v="0.65976630394919977"/>
    <n v="374.06968064898962"/>
    <x v="4"/>
    <x v="3"/>
    <x v="2"/>
  </r>
  <r>
    <s v="Entegrus Powerlines Inc."/>
    <s v="Full Cost Recovery"/>
    <s v="150104-245"/>
    <s v="Small Business Lighting"/>
    <x v="0"/>
    <m/>
    <m/>
    <s v="2 Lamp LED Tube Re-Lamp ≤15W (Nominal Lamp Wattage) Minimum 1500 Lumen Output Per Lamp"/>
    <s v="Prescriptive"/>
    <s v="sbl_V4_38"/>
    <s v="Lighting Interior General"/>
    <n v="0"/>
    <m/>
    <n v="8.4047739115817777"/>
    <n v="23"/>
    <s v="2 Lamp - 32W T8 (Normal Ballast Factor) - Electronic Instart Start Ballast"/>
    <d v="2019-03-11T00:00:00"/>
    <n v="1012"/>
    <m/>
    <n v="3147.0209999999997"/>
    <n v="0.52900000000000003"/>
    <n v="0.65976630394919977"/>
    <n v="2076.2984136205146"/>
    <x v="4"/>
    <x v="3"/>
    <x v="2"/>
  </r>
  <r>
    <s v="Entegrus Powerlines Inc."/>
    <s v="Full Cost Recovery"/>
    <s v="150104-255"/>
    <s v="Small Business Lighting"/>
    <x v="0"/>
    <m/>
    <m/>
    <s v="2 Lamp LED Tube Re-Lamp ≤15W (Nominal Lamp Wattage) Minimum 1500 Lumen Output Per Lamp"/>
    <s v="Prescriptive"/>
    <s v="sbl_V4_38"/>
    <s v="Lighting Interior General"/>
    <n v="0"/>
    <m/>
    <n v="23"/>
    <n v="14"/>
    <s v="2 Lamp - 32W T8 (Normal Ballast Factor) - Electronic Instart Start Ballast"/>
    <d v="2019-03-11T00:00:00"/>
    <n v="616"/>
    <m/>
    <n v="703.24800000000005"/>
    <n v="0.32200000000000001"/>
    <n v="0.65976630394919977"/>
    <n v="463.9793337196669"/>
    <x v="4"/>
    <x v="3"/>
    <x v="2"/>
  </r>
  <r>
    <s v="Entegrus Powerlines Inc."/>
    <s v="Full Cost Recovery"/>
    <s v="150104-269"/>
    <s v="Small Business Lighting"/>
    <x v="0"/>
    <m/>
    <m/>
    <s v="1 Lamp LED Tube Re-Lamp ≤15W (Nominal Lamp Wattage) Minimum 1500 Lumen Output Per Lamp"/>
    <s v="Prescriptive"/>
    <s v="sbl_V4_37"/>
    <s v="Lighting Interior General"/>
    <n v="0"/>
    <m/>
    <n v="13"/>
    <n v="7"/>
    <s v="1 Lamp - 32W T8 (Normal Ballast Factor) - Electronic Instart Start Ballast"/>
    <d v="2019-03-20T00:00:00"/>
    <n v="847"/>
    <m/>
    <n v="343.88900000000001"/>
    <n v="9.1000000000000011E-2"/>
    <n v="0.65976630394919977"/>
    <n v="226.88637449878638"/>
    <x v="4"/>
    <x v="3"/>
    <x v="2"/>
  </r>
  <r>
    <s v="Entegrus Powerlines Inc."/>
    <s v="Full Cost Recovery"/>
    <s v="150104-269"/>
    <s v="Small Business Lighting"/>
    <x v="0"/>
    <m/>
    <m/>
    <s v="2 Lamp LED Tube Re-Lamp ≤15W (Nominal Lamp Wattage) Minimum 1500 Lumen Output Per Lamp"/>
    <s v="Prescriptive"/>
    <s v="sbl_V4_38"/>
    <s v="Lighting Interior General"/>
    <n v="0"/>
    <m/>
    <n v="13"/>
    <n v="6"/>
    <s v="2 Lamp - 32W T8 (Normal Ballast Factor) - Electronic Instart Start Ballast"/>
    <d v="2019-03-20T00:00:00"/>
    <n v="847"/>
    <m/>
    <n v="521.50199999999995"/>
    <n v="0.13800000000000001"/>
    <n v="0.65976630394919977"/>
    <n v="344.06944704211554"/>
    <x v="4"/>
    <x v="3"/>
    <x v="2"/>
  </r>
  <r>
    <s v="Entegrus Powerlines Inc."/>
    <s v="Full Cost Recovery"/>
    <s v="150104-269"/>
    <s v="Small Business Lighting"/>
    <x v="0"/>
    <m/>
    <m/>
    <s v="ENERGY STAR® Qualified LED A Shape ≤ 11W Minimum 800 Lumen Output"/>
    <s v="Prescriptive"/>
    <s v="sbl_V4_18"/>
    <s v="Lighting Interior General"/>
    <n v="0"/>
    <m/>
    <n v="7"/>
    <n v="33"/>
    <s v="60W Incandescent"/>
    <d v="2019-03-20T00:00:00"/>
    <n v="847"/>
    <m/>
    <n v="6110.6430000000009"/>
    <n v="1.617"/>
    <n v="0.65976630394919977"/>
    <n v="4031.5963468630507"/>
    <x v="4"/>
    <x v="3"/>
    <x v="2"/>
  </r>
  <r>
    <s v="Entegrus Powerlines Inc."/>
    <s v="Full Cost Recovery"/>
    <s v="150104-271"/>
    <s v="Small Business Lighting"/>
    <x v="0"/>
    <m/>
    <m/>
    <s v="4 Lamp LED Tube Re-Lamp ≤15W (Nominal Lamp Wattage) Minimum 1500 Lumen Output Per Lamp"/>
    <s v="Prescriptive"/>
    <s v="sbl_V4_40"/>
    <s v="Lighting Interior General"/>
    <n v="0"/>
    <m/>
    <n v="22"/>
    <n v="19"/>
    <s v="4 Lamp - 32W T8 (Normal Ballast Factor) - Electronic Instart Start Ballast"/>
    <d v="2019-03-21T00:00:00"/>
    <n v="1672"/>
    <m/>
    <n v="1703.1600000000003"/>
    <n v="0.76000000000000012"/>
    <n v="0.65976630394919977"/>
    <n v="1123.6875782341192"/>
    <x v="4"/>
    <x v="3"/>
    <x v="2"/>
  </r>
  <r>
    <s v="Entegrus Powerlines Inc."/>
    <s v="Full Cost Recovery"/>
    <s v="150104-272"/>
    <s v="Small Business Lighting"/>
    <x v="0"/>
    <m/>
    <m/>
    <s v="ENERGY STAR® Qualified LED A Shape ≤ 11W Minimum 800 Lumen Output"/>
    <s v="Prescriptive"/>
    <s v="sbl_V4_18"/>
    <s v="Lighting Interior General"/>
    <n v="0"/>
    <m/>
    <n v="9"/>
    <n v="83"/>
    <s v="60W Incandescent"/>
    <d v="2019-03-11T00:00:00"/>
    <n v="1079"/>
    <m/>
    <n v="11485.208000000001"/>
    <n v="4.0670000000000002"/>
    <n v="0.65976630394919977"/>
    <n v="7577.5532322477811"/>
    <x v="4"/>
    <x v="3"/>
    <x v="2"/>
  </r>
  <r>
    <s v="Entegrus Powerlines Inc."/>
    <s v="Full Cost Recovery"/>
    <s v="150104-272"/>
    <s v="Small Business Lighting"/>
    <x v="0"/>
    <m/>
    <m/>
    <s v="2 Lamp LED Tube Re-Lamp ≤15W (Nominal Lamp Wattage) Minimum 1500 Lumen Output Per Lamp"/>
    <s v="Prescriptive"/>
    <s v="sbl_V4_38"/>
    <s v="Lighting Interior General"/>
    <n v="0"/>
    <m/>
    <n v="6"/>
    <n v="9"/>
    <s v="2 Lamp - 32W T8 (Normal Ballast Factor) - Electronic Instart Start Ballast"/>
    <d v="2019-03-11T00:00:00"/>
    <n v="396"/>
    <m/>
    <n v="1753.704"/>
    <n v="0.20699999999999999"/>
    <n v="0.65976630394919977"/>
    <n v="1157.0348063009274"/>
    <x v="4"/>
    <x v="3"/>
    <x v="2"/>
  </r>
  <r>
    <s v="Entegrus Powerlines Inc."/>
    <s v="Full Cost Recovery"/>
    <s v="150104-273"/>
    <s v="Small Business Lighting"/>
    <x v="0"/>
    <m/>
    <m/>
    <s v="2 Lamp LED Tube Re-Lamp ≤15W (Nominal Lamp Wattage) Minimum 1500 Lumen Output Per Lamp"/>
    <s v="Prescriptive"/>
    <s v="sbl_V4_38"/>
    <s v="Lighting Interior General"/>
    <n v="0"/>
    <m/>
    <n v="8"/>
    <n v="24"/>
    <s v="2 Lamp - 32W T8 (Normal Ballast Factor) - Electronic Instart Start Ballast"/>
    <d v="2019-03-12T00:00:00"/>
    <n v="1540"/>
    <m/>
    <n v="3283.848"/>
    <n v="0.55200000000000005"/>
    <n v="0.65976630394919977"/>
    <n v="2166.5722576909716"/>
    <x v="4"/>
    <x v="3"/>
    <x v="2"/>
  </r>
  <r>
    <s v="Entegrus Powerlines Inc."/>
    <s v="Full Cost Recovery"/>
    <s v="150104-273"/>
    <s v="Small Business Lighting"/>
    <x v="0"/>
    <m/>
    <m/>
    <s v="1 Lamp LED Tube Re-Lamp ≤15W (Nominal Lamp Wattage) Minimum 1500 Lumen Output Per Lamp"/>
    <s v="Prescriptive"/>
    <s v="sbl_V4_37"/>
    <s v="Lighting Interior General"/>
    <n v="0"/>
    <m/>
    <n v="8"/>
    <n v="22"/>
    <s v="1 Lamp - 32W T8 (Normal Ballast Factor) - Electronic Instart Start Ballast"/>
    <d v="2019-03-12T00:00:00"/>
    <n v="1540"/>
    <m/>
    <n v="1701.414"/>
    <n v="0.28600000000000003"/>
    <n v="0.65976630394919977"/>
    <n v="1122.5356262674238"/>
    <x v="4"/>
    <x v="3"/>
    <x v="2"/>
  </r>
  <r>
    <s v="Entegrus Powerlines Inc."/>
    <s v="Full Cost Recovery"/>
    <s v="150104-282"/>
    <s v="Small Business Lighting"/>
    <x v="0"/>
    <m/>
    <m/>
    <s v="2 Lamp LED Tube Re-Lamp ≤15W (Nominal Lamp Wattage) Minimum 1500 Lumen Output Per Lamp"/>
    <s v="Prescriptive"/>
    <s v="sbl_V4_38"/>
    <s v="Lighting Interior General"/>
    <n v="0"/>
    <m/>
    <n v="11"/>
    <n v="45"/>
    <s v="2 Lamp - 32W T8 (Normal Ballast Factor) - Electronic Instart Start Ballast"/>
    <d v="2019-03-20T00:00:00"/>
    <n v="1980"/>
    <m/>
    <n v="4673.0249999999996"/>
    <n v="1.0349999999999999"/>
    <n v="0.65976630394919977"/>
    <n v="3083.1044325122089"/>
    <x v="4"/>
    <x v="3"/>
    <x v="2"/>
  </r>
  <r>
    <s v="Entegrus Powerlines Inc."/>
    <s v="Full Cost Recovery"/>
    <s v="150104-286"/>
    <s v="Small Business Lighting"/>
    <x v="0"/>
    <m/>
    <m/>
    <s v="2 Lamp LED Tube Re-Lamp ≤15W (Nominal Lamp Wattage) Minimum 1500 Lumen Output Per Lamp"/>
    <s v="Prescriptive"/>
    <s v="sbl_V4_38"/>
    <s v="Lighting Interior General"/>
    <n v="0"/>
    <m/>
    <n v="24"/>
    <n v="13"/>
    <s v="2 Lamp - 32W T8 (Normal Ballast Factor) - Electronic Instart Start Ballast"/>
    <d v="2019-03-21T00:00:00"/>
    <n v="572"/>
    <m/>
    <n v="621.91999999999996"/>
    <n v="0.29899999999999999"/>
    <n v="0.65976630394919977"/>
    <n v="410.32185975208631"/>
    <x v="4"/>
    <x v="3"/>
    <x v="2"/>
  </r>
  <r>
    <s v="Entegrus Powerlines Inc."/>
    <s v="Full Cost Recovery"/>
    <s v="150104-287"/>
    <s v="Small Business Lighting"/>
    <x v="0"/>
    <m/>
    <m/>
    <s v="4 Lamp LED Tube Re-Lamp ≤15W (Nominal Lamp Wattage) Minimum 1500 Lumen Output Per Lamp"/>
    <s v="Prescriptive"/>
    <s v="sbl_V4_40"/>
    <s v="Lighting Interior General"/>
    <n v="0"/>
    <m/>
    <n v="19"/>
    <n v="6"/>
    <s v="4 Lamp - 32W T8 (Normal Ballast Factor) - Electronic Instart Start Ballast"/>
    <d v="2019-03-21T00:00:00"/>
    <n v="528"/>
    <m/>
    <n v="637.68000000000006"/>
    <n v="0.24000000000000005"/>
    <n v="0.65976630394919977"/>
    <n v="420.71977670232576"/>
    <x v="4"/>
    <x v="3"/>
    <x v="2"/>
  </r>
  <r>
    <s v="Entegrus Powerlines Inc."/>
    <s v="Full Cost Recovery"/>
    <s v="150104-293"/>
    <s v="Small Business Lighting"/>
    <x v="0"/>
    <m/>
    <m/>
    <s v="2 Lamp LED Tube Re-Lamp ≤15W (Nominal Lamp Wattage) Minimum 1500 Lumen Output Per Lamp"/>
    <s v="Prescriptive"/>
    <s v="sbl_V4_38"/>
    <s v="Lighting Interior General"/>
    <n v="0"/>
    <m/>
    <n v="18"/>
    <n v="29"/>
    <s v="2 Lamp - 32W T8 (Normal Ballast Factor) - Electronic Instart Start Ballast"/>
    <d v="2019-03-20T00:00:00"/>
    <n v="1944"/>
    <m/>
    <n v="1903.6179999999999"/>
    <n v="0.66700000000000004"/>
    <n v="0.65976630394919966"/>
    <n v="1255.9430119911676"/>
    <x v="4"/>
    <x v="3"/>
    <x v="2"/>
  </r>
  <r>
    <s v="Entegrus Powerlines Inc."/>
    <s v="Full Cost Recovery"/>
    <s v="150104-293"/>
    <s v="Small Business Lighting"/>
    <x v="0"/>
    <m/>
    <m/>
    <s v="2-Lamp Double-Ended UL Type B LED Tube Retrofit ≤20W (Nominal Lamp Wattage) Minimum 2000 Lumen Output Per Lamp"/>
    <s v="Prescriptive"/>
    <s v="sbl_V4_55"/>
    <s v="Lighting Interior General"/>
    <n v="0"/>
    <m/>
    <n v="18"/>
    <n v="11"/>
    <s v="2 Lamp - 40W T12 Magnetic Ballast"/>
    <d v="2019-03-20T00:00:00"/>
    <n v="1944"/>
    <m/>
    <n v="1789.4580000000001"/>
    <n v="0.627"/>
    <n v="0.65976630394919977"/>
    <n v="1180.6240907323272"/>
    <x v="4"/>
    <x v="3"/>
    <x v="2"/>
  </r>
  <r>
    <s v="Entegrus Powerlines Inc."/>
    <s v="Full Cost Recovery"/>
    <s v="160004-015"/>
    <s v="Small Business Lighting"/>
    <x v="0"/>
    <m/>
    <m/>
    <s v="4LP LED Tube Re-Lamp ≤15W Minimum 1500 Lumen Output Per Lamp"/>
    <s v="Prescriptive"/>
    <s v="sbl_07"/>
    <s v="Lighting Interior General"/>
    <s v="D1"/>
    <m/>
    <n v="5.7038558065252101"/>
    <n v="25"/>
    <s v="4 Lamp - 32W T8 (Normal Ballast Factor) - Electronic Instart Start Ballast"/>
    <d v="2017-09-15T00:00:00"/>
    <n v="2220"/>
    <m/>
    <n v="8766"/>
    <n v="1"/>
    <n v="0.65976630394919977"/>
    <n v="5783.5114204186848"/>
    <x v="2"/>
    <x v="1"/>
    <x v="2"/>
  </r>
  <r>
    <s v="Entegrus Powerlines Inc."/>
    <s v="Full Cost Recovery"/>
    <s v="160004-015"/>
    <s v="Small Business Lighting"/>
    <x v="0"/>
    <m/>
    <m/>
    <s v="4LP LED Tube Re-Lamp ≤15W Minimum 1500 Lumen Output Per Lamp"/>
    <s v="Prescriptive"/>
    <s v="sbl_07"/>
    <s v="Lighting Interior General"/>
    <s v="D1"/>
    <m/>
    <n v="5.7038558065252101"/>
    <n v="2"/>
    <s v="4 Lamp - 32W T8 (Normal Ballast Factor) - Electronic Instart Start Ballast"/>
    <d v="2017-09-15T00:00:00"/>
    <n v="2220"/>
    <m/>
    <n v="701.28"/>
    <n v="0.08"/>
    <n v="0.65976630394919977"/>
    <n v="462.68091363349481"/>
    <x v="2"/>
    <x v="1"/>
    <x v="2"/>
  </r>
  <r>
    <s v="Entegrus Powerlines Inc."/>
    <s v="Full Cost Recovery"/>
    <s v="160004-015"/>
    <s v="Small Business Lighting"/>
    <x v="0"/>
    <m/>
    <m/>
    <s v="ENERGY STAR® Qualified LED A Shape ≤ 12W Minimum 800 Lumen Output"/>
    <s v="Prescriptive"/>
    <s v="sbl_13"/>
    <s v="Lighting Interior General"/>
    <s v="F1"/>
    <m/>
    <n v="5.7077625570776203"/>
    <n v="3"/>
    <s v="60W Incandescent"/>
    <d v="2017-09-15T00:00:00"/>
    <n v="2220"/>
    <m/>
    <n v="630.72"/>
    <n v="0.14000000000000001"/>
    <n v="0.65976630394919977"/>
    <n v="416.12780322683932"/>
    <x v="2"/>
    <x v="1"/>
    <x v="2"/>
  </r>
  <r>
    <s v="Entegrus Powerlines Inc."/>
    <s v="Full Cost Recovery"/>
    <s v="160004-021"/>
    <s v="Small Business Lighting"/>
    <x v="0"/>
    <s v="Entegrus Powerlines Inc."/>
    <m/>
    <s v="4LP LED Tube Re-Lamp ≤15W Minimum 1500 Lumen Output Per Lamp"/>
    <s v="Prescriptive"/>
    <s v="sbl_07"/>
    <s v="Lighting Interior General"/>
    <s v="D1"/>
    <m/>
    <n v="5.7038558065252101"/>
    <n v="4"/>
    <s v="4 Lamp - 32W T8 (Normal Ballast Factor) - Electronic Instart Start Ballast"/>
    <d v="2018-04-04T00:00:00"/>
    <n v="1696"/>
    <m/>
    <n v="1402.56"/>
    <n v="0.16"/>
    <n v="0.65976630394919977"/>
    <n v="925.36182726698962"/>
    <x v="1"/>
    <x v="1"/>
    <x v="2"/>
  </r>
  <r>
    <s v="Entegrus Powerlines Inc."/>
    <s v="Full Cost Recovery"/>
    <s v="160004-021"/>
    <s v="Small Business Lighting"/>
    <x v="0"/>
    <s v="Entegrus Powerlines Inc."/>
    <m/>
    <s v="ENERGY STAR® Qualified LED A Shape ≤ 12W Minimum 800 Lumen Output"/>
    <s v="Prescriptive"/>
    <s v="sbl_13"/>
    <s v="Lighting Interior General"/>
    <s v="F1"/>
    <m/>
    <n v="8.1221572449642601"/>
    <n v="16"/>
    <s v="60W Incandescent"/>
    <d v="2018-04-04T00:00:00"/>
    <n v="1696"/>
    <m/>
    <n v="2363.9"/>
    <n v="0.77"/>
    <n v="0.65976630394919977"/>
    <n v="1559.6215659055133"/>
    <x v="1"/>
    <x v="1"/>
    <x v="2"/>
  </r>
  <r>
    <s v="Entegrus Powerlines Inc."/>
    <s v="Full Cost Recovery"/>
    <s v="160004-021"/>
    <s v="Small Business Lighting"/>
    <x v="0"/>
    <s v="Entegrus Powerlines Inc."/>
    <m/>
    <s v="ENERGY STAR® Qualified LED PAR 38 ≤ 19W Minimum 1100 Lumen Output"/>
    <s v="Prescriptive"/>
    <s v="sbl_11"/>
    <s v="Lighting Interior General"/>
    <s v="E3"/>
    <m/>
    <n v="5.7077625570776203"/>
    <n v="5"/>
    <s v="100W Incandescent"/>
    <d v="2018-04-04T00:00:00"/>
    <n v="1696"/>
    <m/>
    <n v="1773.9"/>
    <n v="0.41"/>
    <n v="0.65976630394919966"/>
    <n v="1170.3594465754854"/>
    <x v="1"/>
    <x v="1"/>
    <x v="2"/>
  </r>
  <r>
    <s v="Entegrus Powerlines Inc."/>
    <s v="Full Cost Recovery"/>
    <s v="160004-021"/>
    <s v="Small Business Lighting"/>
    <x v="0"/>
    <s v="Entegrus Powerlines Inc."/>
    <m/>
    <s v="ENERGY STAR® Qualified LED PAR 38 ≤ 19W Minimum 1100 Lumen Output"/>
    <s v="Prescriptive"/>
    <s v="sbl_11"/>
    <s v="Lighting Interior General"/>
    <s v="E3"/>
    <m/>
    <n v="8.1221572449642601"/>
    <n v="2"/>
    <s v="100W Incandescent"/>
    <d v="2018-04-04T00:00:00"/>
    <n v="1696"/>
    <m/>
    <n v="498.64"/>
    <n v="0.16"/>
    <n v="0.65976630394919977"/>
    <n v="328.98586980122894"/>
    <x v="1"/>
    <x v="1"/>
    <x v="2"/>
  </r>
  <r>
    <s v="Entegrus Powerlines Inc."/>
    <s v="Full Cost Recovery"/>
    <s v="160004-021"/>
    <s v="Small Business Lighting"/>
    <x v="0"/>
    <s v="Entegrus Powerlines Inc."/>
    <m/>
    <s v="ENERGY STAR® Qualified LED Decorative Bulb E12 Candelabra Base ≤ 5W Minimum 250 Lumen Output"/>
    <s v="Prescriptive"/>
    <s v="sbl_19"/>
    <s v="Lighting Interior General"/>
    <s v="K1"/>
    <m/>
    <n v="8.1221572449642601"/>
    <n v="30"/>
    <s v="25W Incandescent"/>
    <d v="2018-04-04T00:00:00"/>
    <n v="1696"/>
    <m/>
    <n v="1846.8"/>
    <n v="0.6"/>
    <n v="0.65976630394919977"/>
    <n v="1218.4564101333822"/>
    <x v="1"/>
    <x v="1"/>
    <x v="2"/>
  </r>
  <r>
    <s v="Entegrus Powerlines Inc."/>
    <s v="Full Cost Recovery"/>
    <s v="160004-021"/>
    <s v="Small Business Lighting"/>
    <x v="0"/>
    <s v="Entegrus Powerlines Inc."/>
    <m/>
    <s v="ENERGY STAR® Qualified LED A Shape ≤ 12W Minimum 800 Lumen Output"/>
    <s v="Prescriptive"/>
    <s v="sbl_13"/>
    <s v="Lighting Interior General"/>
    <s v="F1"/>
    <m/>
    <n v="8.1221572449642601"/>
    <n v="8"/>
    <s v="60W Incandescent"/>
    <d v="2018-04-04T00:00:00"/>
    <n v="1696"/>
    <m/>
    <n v="1181.95"/>
    <n v="0.38"/>
    <n v="0.65976630394919977"/>
    <n v="779.81078295275665"/>
    <x v="1"/>
    <x v="1"/>
    <x v="2"/>
  </r>
  <r>
    <s v="Entegrus Powerlines Inc."/>
    <s v="Full Cost Recovery"/>
    <s v="160004-021"/>
    <s v="Small Business Lighting"/>
    <x v="0"/>
    <s v="Entegrus Powerlines Inc."/>
    <m/>
    <s v="ENERGY STAR® Qualified LED MR 16 pin or screw base ≤ 8W Minimum 400 Lumen Output"/>
    <s v="Prescriptive"/>
    <s v="sbl_36"/>
    <s v="Lighting Interior General"/>
    <s v="E1"/>
    <m/>
    <n v="8.1221572449642601"/>
    <n v="5"/>
    <s v="50W Halogen"/>
    <d v="2018-04-04T00:00:00"/>
    <n v="1696"/>
    <m/>
    <n v="646.38"/>
    <n v="0.21"/>
    <n v="0.65976630394919977"/>
    <n v="426.45974354668374"/>
    <x v="1"/>
    <x v="1"/>
    <x v="2"/>
  </r>
  <r>
    <s v="Entegrus Powerlines Inc."/>
    <s v="Full Cost Recovery"/>
    <s v="160004-021"/>
    <s v="Small Business Lighting"/>
    <x v="0"/>
    <s v="Entegrus Powerlines Inc."/>
    <m/>
    <s v="ENERGY STAR® Qualified LED PAR 20 ≤ 12W Minimum 600 Lumen Output"/>
    <s v="Prescriptive"/>
    <s v="sbl_18"/>
    <s v="Lighting Interior General"/>
    <s v="E1"/>
    <m/>
    <n v="8.1221572449642601"/>
    <n v="8"/>
    <s v="60W Halogen"/>
    <d v="2018-04-04T00:00:00"/>
    <n v="1696"/>
    <m/>
    <n v="1181.95"/>
    <n v="0.38"/>
    <n v="0.65976630394919977"/>
    <n v="779.81078295275665"/>
    <x v="1"/>
    <x v="1"/>
    <x v="2"/>
  </r>
  <r>
    <s v="Entegrus Powerlines Inc."/>
    <s v="Full Cost Recovery"/>
    <s v="160004-023"/>
    <s v="Small Business Lighting"/>
    <x v="0"/>
    <s v="Entegrus Powerlines Inc."/>
    <m/>
    <s v="ENERGY STAR® Qualified LED PAR 20 ≤ 12W Minimum 600 Lumen Output"/>
    <s v="Prescriptive"/>
    <s v="sbl_18"/>
    <s v="Lighting Interior General"/>
    <s v="E1"/>
    <m/>
    <n v="6.2924742008557697"/>
    <n v="50"/>
    <s v="50W Halogen"/>
    <d v="2018-03-14T00:00:00"/>
    <n v="1622"/>
    <m/>
    <n v="7548.7"/>
    <n v="1.9"/>
    <n v="0.65976630394919966"/>
    <n v="4980.3778986213238"/>
    <x v="1"/>
    <x v="1"/>
    <x v="2"/>
  </r>
  <r>
    <s v="Entegrus Powerlines Inc."/>
    <s v="Full Cost Recovery"/>
    <s v="160004-023"/>
    <s v="Small Business Lighting"/>
    <x v="0"/>
    <s v="Entegrus Powerlines Inc."/>
    <m/>
    <s v="ENERGY STAR® Qualified LED PAR 16  pin or screw base ≤ 8W Minimum 400 Lumen Output"/>
    <s v="Prescriptive"/>
    <s v="sbl_35"/>
    <s v="Lighting Interior General"/>
    <s v="E1"/>
    <m/>
    <n v="6.2924742008557697"/>
    <n v="4"/>
    <s v="50W Halogen"/>
    <d v="2018-03-14T00:00:00"/>
    <n v="1622"/>
    <m/>
    <n v="667.46"/>
    <n v="0.17"/>
    <n v="0.65976630394919977"/>
    <n v="440.36761723393289"/>
    <x v="1"/>
    <x v="1"/>
    <x v="2"/>
  </r>
  <r>
    <s v="Entegrus Powerlines Inc."/>
    <s v="Full Cost Recovery"/>
    <s v="160004-023"/>
    <s v="Small Business Lighting"/>
    <x v="0"/>
    <s v="Entegrus Powerlines Inc."/>
    <m/>
    <s v="ENERGY STAR® Qualified LED PAR 38 ≤ 19W Minimum 1100 Lumen Output"/>
    <s v="Prescriptive"/>
    <s v="sbl_11"/>
    <s v="Lighting Interior General"/>
    <s v="E2"/>
    <m/>
    <n v="5.7077625570776203"/>
    <n v="2"/>
    <s v="60W Halogen PAR"/>
    <d v="2018-03-14T00:00:00"/>
    <n v="1622"/>
    <m/>
    <n v="359.16"/>
    <n v="0.08"/>
    <n v="0.65976630394919977"/>
    <n v="236.96166572639461"/>
    <x v="1"/>
    <x v="1"/>
    <x v="2"/>
  </r>
  <r>
    <s v="Entegrus Powerlines Inc."/>
    <s v="Full Cost Recovery"/>
    <s v="160004-023"/>
    <s v="Small Business Lighting"/>
    <x v="0"/>
    <s v="Entegrus Powerlines Inc."/>
    <m/>
    <s v="ENERGY STAR® Qualified LED Decorative Bulb E12 Candelabra Base ≤ 5W Minimum 250 Lumen Output"/>
    <s v="Prescriptive"/>
    <s v="sbl_19"/>
    <s v="Lighting Interior General"/>
    <s v="F1"/>
    <m/>
    <n v="6.2924742008557697"/>
    <n v="8"/>
    <s v="40W Incandescent"/>
    <d v="2018-03-14T00:00:00"/>
    <n v="1622"/>
    <m/>
    <n v="1112.44"/>
    <n v="0.28000000000000003"/>
    <n v="0.65976630394919977"/>
    <n v="733.95042716524779"/>
    <x v="1"/>
    <x v="1"/>
    <x v="2"/>
  </r>
  <r>
    <s v="Entegrus Powerlines Inc."/>
    <s v="Full Cost Recovery"/>
    <s v="160004-023"/>
    <s v="Small Business Lighting"/>
    <x v="0"/>
    <s v="Entegrus Powerlines Inc."/>
    <m/>
    <s v="ENERGY STAR® Qualified LED A Shape ≤ 12W Minimum 800 Lumen Output"/>
    <s v="Prescriptive"/>
    <s v="sbl_13"/>
    <s v="Lighting Interior General"/>
    <s v="F1"/>
    <m/>
    <n v="6.2924742008557697"/>
    <n v="11"/>
    <s v="60W Incandescent"/>
    <d v="2018-03-14T00:00:00"/>
    <n v="1622"/>
    <m/>
    <n v="2097.7399999999998"/>
    <n v="0.53"/>
    <n v="0.65976630394919977"/>
    <n v="1384.0181664463942"/>
    <x v="1"/>
    <x v="1"/>
    <x v="2"/>
  </r>
  <r>
    <s v="Entegrus Powerlines Inc."/>
    <s v="Full Cost Recovery"/>
    <s v="160004-025"/>
    <s v="Small Business Lighting"/>
    <x v="0"/>
    <s v="Entegrus Powerlines Inc."/>
    <m/>
    <s v="ENERGY STAR® Qualified LED A Shape ≤ 12W Minimum 800 Lumen Output"/>
    <s v="Prescriptive"/>
    <s v="sbl_13"/>
    <s v="Lighting Interior General"/>
    <s v="F1"/>
    <m/>
    <n v="5.0556117290192102"/>
    <n v="18"/>
    <s v="60W Incandescent"/>
    <d v="2018-04-04T00:00:00"/>
    <n v="724"/>
    <m/>
    <n v="4272.4799999999996"/>
    <n v="0.86"/>
    <n v="0.65976630394919977"/>
    <n v="2818.8383382968768"/>
    <x v="1"/>
    <x v="1"/>
    <x v="2"/>
  </r>
  <r>
    <s v="Entegrus Powerlines Inc."/>
    <s v="Full Cost Recovery"/>
    <s v="160004-025"/>
    <s v="Small Business Lighting"/>
    <x v="0"/>
    <s v="Entegrus Powerlines Inc."/>
    <m/>
    <s v="ENERGY STAR® Qualified LED PAR 20 ≤ 12W Minimum 600 Lumen Output"/>
    <s v="Prescriptive"/>
    <s v="sbl_18"/>
    <s v="Lighting Interior General"/>
    <s v="J"/>
    <m/>
    <n v="5.0556117290192102"/>
    <n v="10"/>
    <s v="50W Incandescent"/>
    <d v="2018-04-04T00:00:00"/>
    <n v="724"/>
    <m/>
    <n v="1879.1"/>
    <n v="0.38"/>
    <n v="0.65976630394919977"/>
    <n v="1239.7668617509412"/>
    <x v="1"/>
    <x v="1"/>
    <x v="2"/>
  </r>
  <r>
    <s v="Entegrus Powerlines Inc."/>
    <s v="Full Cost Recovery"/>
    <s v="160004-025"/>
    <s v="Small Business Lighting"/>
    <x v="0"/>
    <s v="Entegrus Powerlines Inc."/>
    <m/>
    <s v="ENERGY STAR® Qualified LED PAR 38 ≤ 19W Minimum 1100 Lumen Output"/>
    <s v="Prescriptive"/>
    <s v="sbl_11"/>
    <s v="Lighting Interior General"/>
    <s v="E3"/>
    <m/>
    <n v="5.0556117290192102"/>
    <n v="3"/>
    <s v="100W Incandescent"/>
    <d v="2018-04-04T00:00:00"/>
    <n v="724"/>
    <m/>
    <n v="1201.6400000000001"/>
    <n v="0.24"/>
    <n v="0.65976630394919977"/>
    <n v="792.80158147751649"/>
    <x v="1"/>
    <x v="1"/>
    <x v="2"/>
  </r>
  <r>
    <s v="Entegrus Powerlines Inc."/>
    <s v="Full Cost Recovery"/>
    <s v="160004-025"/>
    <s v="Small Business Lighting"/>
    <x v="0"/>
    <s v="Entegrus Powerlines Inc."/>
    <m/>
    <s v="ENERGY STAR® Qualified LED Decorative Bulb E12 Candelabra Base ≤ 5W Minimum 250 Lumen Output"/>
    <s v="Prescriptive"/>
    <s v="sbl_19"/>
    <s v="Lighting Interior General"/>
    <s v="F1"/>
    <m/>
    <n v="5.0556117290192102"/>
    <n v="4"/>
    <s v="40W Incandescent"/>
    <d v="2018-04-04T00:00:00"/>
    <n v="724"/>
    <m/>
    <n v="692.3"/>
    <n v="0.14000000000000001"/>
    <n v="0.65976630394919977"/>
    <n v="456.75621222403095"/>
    <x v="1"/>
    <x v="1"/>
    <x v="2"/>
  </r>
  <r>
    <s v="Entegrus Powerlines Inc."/>
    <s v="Full Cost Recovery"/>
    <s v="160004-027"/>
    <s v="Small Business Lighting"/>
    <x v="0"/>
    <s v="Entegrus Powerlines Inc."/>
    <m/>
    <s v="ENERGY STAR® Qualified LED PAR 38 ≤ 19W Minimum 1100 Lumen Output"/>
    <s v="Prescriptive"/>
    <s v="sbl_11"/>
    <s v="Lighting Interior General"/>
    <s v="E3"/>
    <m/>
    <n v="19.968051118210798"/>
    <n v="32"/>
    <s v="100W Halogen"/>
    <d v="2018-04-05T00:00:00"/>
    <n v="972"/>
    <m/>
    <n v="3245.18"/>
    <n v="2.59"/>
    <n v="0.65976630394919977"/>
    <n v="2141.0604142498642"/>
    <x v="1"/>
    <x v="1"/>
    <x v="2"/>
  </r>
  <r>
    <s v="Entegrus Powerlines Inc."/>
    <s v="Full Cost Recovery"/>
    <s v="160004-027"/>
    <s v="Small Business Lighting"/>
    <x v="0"/>
    <s v="Entegrus Powerlines Inc."/>
    <m/>
    <s v="ENERGY STAR® Qualified LED A Shape ≤ 12W Minimum 800 Lumen Output"/>
    <s v="Prescriptive"/>
    <s v="sbl_13"/>
    <s v="Lighting Interior General"/>
    <s v="E3"/>
    <m/>
    <n v="19.968051118210798"/>
    <n v="7"/>
    <s v="100W Incandescent"/>
    <d v="2018-04-05T00:00:00"/>
    <n v="972"/>
    <m/>
    <n v="771.23"/>
    <n v="0.62"/>
    <n v="0.65976630394919977"/>
    <n v="508.83156659474133"/>
    <x v="1"/>
    <x v="1"/>
    <x v="2"/>
  </r>
  <r>
    <s v="Entegrus Powerlines Inc."/>
    <s v="Full Cost Recovery"/>
    <s v="160004-028"/>
    <s v="Small Business Lighting"/>
    <x v="0"/>
    <s v="Entegrus Powerlines Inc."/>
    <m/>
    <s v="ENERGY STAR® Qualified LED A Shape ≤ 12W Minimum 800 Lumen Output"/>
    <s v="Prescriptive"/>
    <s v="sbl_13"/>
    <s v="Lighting Interior General"/>
    <s v="F1"/>
    <m/>
    <n v="5.6129321957790701"/>
    <n v="10"/>
    <s v="60W Incandescent"/>
    <d v="2018-03-15T00:00:00"/>
    <n v="645"/>
    <m/>
    <n v="2137.92"/>
    <n v="0.48"/>
    <n v="0.65976630394919977"/>
    <n v="1410.5275765390732"/>
    <x v="1"/>
    <x v="1"/>
    <x v="2"/>
  </r>
  <r>
    <s v="Entegrus Powerlines Inc."/>
    <s v="Full Cost Recovery"/>
    <s v="160004-028"/>
    <s v="Small Business Lighting"/>
    <x v="0"/>
    <s v="Entegrus Powerlines Inc."/>
    <m/>
    <s v="ENERGY STAR® Qualified LED PAR 30 ≤ 16W Minimum 800 Lumen Output"/>
    <s v="Prescriptive"/>
    <s v="sbl_22"/>
    <s v="Lighting Interior General"/>
    <s v="J"/>
    <m/>
    <n v="5.6129321957790701"/>
    <n v="9"/>
    <s v="50W Incandescent"/>
    <d v="2018-03-15T00:00:00"/>
    <n v="645"/>
    <m/>
    <n v="1362.92"/>
    <n v="0.31"/>
    <n v="0.65976630394919977"/>
    <n v="899.20869097844343"/>
    <x v="1"/>
    <x v="1"/>
    <x v="2"/>
  </r>
  <r>
    <s v="Entegrus Powerlines Inc."/>
    <s v="Full Cost Recovery"/>
    <s v="160004-028"/>
    <s v="Small Business Lighting"/>
    <x v="0"/>
    <s v="Entegrus Powerlines Inc."/>
    <m/>
    <s v="ENERGY STAR® Qualified LED PAR 16  pin or screw base ≤ 8W Minimum 400 Lumen Output"/>
    <s v="Prescriptive"/>
    <s v="sbl_35"/>
    <s v="Lighting Interior General"/>
    <s v="E1"/>
    <m/>
    <n v="5.6129321957790701"/>
    <n v="9"/>
    <s v="50W Halogen"/>
    <d v="2018-03-15T00:00:00"/>
    <n v="645"/>
    <m/>
    <n v="1683.61"/>
    <n v="0.38"/>
    <n v="0.65976630394919988"/>
    <n v="1110.7891469919123"/>
    <x v="1"/>
    <x v="1"/>
    <x v="2"/>
  </r>
  <r>
    <s v="Entegrus Powerlines Inc."/>
    <s v="Full Cost Recovery"/>
    <s v="160004-028"/>
    <s v="Small Business Lighting"/>
    <x v="0"/>
    <s v="Entegrus Powerlines Inc."/>
    <m/>
    <s v="2LP LED Tube Re-Lamp ≤15W Minimum 1500 Lumen Output Per Lamp"/>
    <s v="Prescriptive"/>
    <s v="sbl_03"/>
    <s v="Lighting Interior General"/>
    <s v="B1"/>
    <m/>
    <n v="5.7038558065252101"/>
    <n v="1"/>
    <s v="2 Lamp - 32W T8 (Normal Ballast Factor) - Electronic Instart Start Ballast"/>
    <d v="2018-03-15T00:00:00"/>
    <n v="645"/>
    <m/>
    <n v="201.62"/>
    <n v="0.02"/>
    <n v="0.65976630394919977"/>
    <n v="133.02208220223767"/>
    <x v="1"/>
    <x v="1"/>
    <x v="2"/>
  </r>
  <r>
    <s v="Entegrus Powerlines Inc."/>
    <s v="Full Cost Recovery"/>
    <s v="160004-029"/>
    <s v="Small Business Lighting"/>
    <x v="0"/>
    <s v="Entegrus Powerlines Inc."/>
    <m/>
    <s v="ENERGY STAR® Qualified LED PAR 16  pin or screw base ≤ 8W Minimum 400 Lumen Output"/>
    <s v="Prescriptive"/>
    <s v="sbl_35"/>
    <s v="Lighting Interior General"/>
    <s v="E1"/>
    <m/>
    <n v="9.3773443360840201"/>
    <n v="5"/>
    <s v="50W Halogen"/>
    <d v="2018-06-29T00:00:00"/>
    <n v="362"/>
    <m/>
    <n v="559.86"/>
    <n v="0.21"/>
    <n v="0.65976630394919977"/>
    <n v="369.37676292899897"/>
    <x v="1"/>
    <x v="1"/>
    <x v="2"/>
  </r>
  <r>
    <s v="Entegrus Powerlines Inc."/>
    <s v="Full Cost Recovery"/>
    <s v="160004-029"/>
    <s v="Small Business Lighting"/>
    <x v="0"/>
    <s v="Entegrus Powerlines Inc."/>
    <m/>
    <s v="ENERGY STAR® Qualified LED Decorative Bulb E12 Candelabra Base ≤ 5W Minimum 250 Lumen Output"/>
    <s v="Prescriptive"/>
    <s v="sbl_19"/>
    <s v="Lighting Interior General"/>
    <s v="F1"/>
    <m/>
    <n v="9.3773443360840201"/>
    <n v="18"/>
    <s v="40W Incandescent"/>
    <d v="2018-06-29T00:00:00"/>
    <n v="362"/>
    <m/>
    <n v="1679.58"/>
    <n v="0.63"/>
    <n v="0.65976630394919977"/>
    <n v="1108.130288786997"/>
    <x v="1"/>
    <x v="1"/>
    <x v="2"/>
  </r>
  <r>
    <s v="Entegrus Powerlines Inc."/>
    <s v="Full Cost Recovery"/>
    <s v="160004-033"/>
    <s v="Small Business Lighting"/>
    <x v="0"/>
    <s v="Entegrus Powerlines Inc."/>
    <m/>
    <s v="4LP LED Tube Re-Lamp ≤15W Minimum 1500 Lumen Output Per Lamp"/>
    <s v="Prescriptive"/>
    <s v="sbl_07"/>
    <s v="Lighting Interior General"/>
    <s v="D1"/>
    <m/>
    <n v="8.0528265421162804"/>
    <n v="10"/>
    <s v="4 Lamp - 32W T8 (Normal Ballast Factor) - Electronic Instart Start Ballast"/>
    <d v="2018-04-03T00:00:00"/>
    <n v="932"/>
    <m/>
    <n v="2483.6"/>
    <n v="0.4"/>
    <n v="0.65976630394919977"/>
    <n v="1638.5955924882326"/>
    <x v="1"/>
    <x v="1"/>
    <x v="2"/>
  </r>
  <r>
    <s v="Entegrus Powerlines Inc."/>
    <s v="Full Cost Recovery"/>
    <s v="160004-033"/>
    <s v="Small Business Lighting"/>
    <x v="0"/>
    <s v="Entegrus Powerlines Inc."/>
    <m/>
    <s v="ENERGY STAR® Qualified LED A Shape ≤ 12W Minimum 800 Lumen Output"/>
    <s v="Prescriptive"/>
    <s v="sbl_13"/>
    <s v="Lighting Interior General"/>
    <s v="E3"/>
    <m/>
    <n v="5.7077625570776203"/>
    <n v="4"/>
    <s v="100W Incandescent"/>
    <d v="2018-04-03T00:00:00"/>
    <n v="932"/>
    <m/>
    <n v="1541.76"/>
    <n v="0.35"/>
    <n v="0.65976630394919977"/>
    <n v="1017.2012967767182"/>
    <x v="1"/>
    <x v="1"/>
    <x v="2"/>
  </r>
  <r>
    <s v="Entegrus Powerlines Inc."/>
    <s v="Full Cost Recovery"/>
    <s v="160004-033"/>
    <s v="Small Business Lighting"/>
    <x v="0"/>
    <s v="Entegrus Powerlines Inc."/>
    <m/>
    <s v="ENERGY STAR® Qualified LED PAR 38 ≤ 19W Minimum 1100 Lumen Output"/>
    <s v="Prescriptive"/>
    <s v="sbl_11"/>
    <s v="Lighting Interior General"/>
    <s v="E3"/>
    <m/>
    <n v="5.7077625570776203"/>
    <n v="2"/>
    <s v="90W Halogen"/>
    <d v="2018-04-03T00:00:00"/>
    <n v="932"/>
    <m/>
    <n v="621.96"/>
    <n v="0.14000000000000001"/>
    <n v="0.65976630394919977"/>
    <n v="410.34825040424431"/>
    <x v="1"/>
    <x v="1"/>
    <x v="2"/>
  </r>
  <r>
    <s v="Entegrus Powerlines Inc."/>
    <s v="Full Cost Recovery"/>
    <s v="160004-034"/>
    <s v="Small Business Lighting"/>
    <x v="0"/>
    <s v="Entegrus Powerlines Inc."/>
    <m/>
    <s v="4LP LED Tube Re-Lamp ≤15W Minimum 1500 Lumen Output Per Lamp"/>
    <s v="Prescriptive"/>
    <s v="sbl_07"/>
    <s v="Lighting Interior General"/>
    <s v="D1"/>
    <m/>
    <n v="8.0528265421162804"/>
    <n v="11"/>
    <s v="4 Lamp - 32W T8 (Normal Ballast Factor) - Electronic Instart Start Ballast"/>
    <d v="2018-04-04T00:00:00"/>
    <n v="1132"/>
    <m/>
    <n v="2731.96"/>
    <n v="0.44"/>
    <n v="0.65976630394919977"/>
    <n v="1802.4551517370558"/>
    <x v="1"/>
    <x v="1"/>
    <x v="2"/>
  </r>
  <r>
    <s v="Entegrus Powerlines Inc."/>
    <s v="Full Cost Recovery"/>
    <s v="160004-034"/>
    <s v="Small Business Lighting"/>
    <x v="0"/>
    <s v="Entegrus Powerlines Inc."/>
    <m/>
    <s v="2LP LED Tube Re-Lamp ≤15W Minimum 1500 Lumen Output Per Lamp"/>
    <s v="Prescriptive"/>
    <s v="sbl_03"/>
    <s v="Lighting Interior General"/>
    <s v="B1"/>
    <m/>
    <n v="8.0528265421162804"/>
    <n v="3"/>
    <s v="2 Lamp - 32W T8 (Normal Ballast Factor) - Electronic Instart Start Ballast"/>
    <d v="2018-04-04T00:00:00"/>
    <n v="1132"/>
    <m/>
    <n v="428.42"/>
    <n v="7.0000000000000007E-2"/>
    <n v="0.65976630394919977"/>
    <n v="282.65707993791619"/>
    <x v="1"/>
    <x v="1"/>
    <x v="2"/>
  </r>
  <r>
    <s v="Entegrus Powerlines Inc."/>
    <s v="Full Cost Recovery"/>
    <s v="160004-034"/>
    <s v="Small Business Lighting"/>
    <x v="0"/>
    <s v="Entegrus Powerlines Inc."/>
    <m/>
    <s v="ENERGY STAR® Qualified LED PAR 38 ≤ 19W Minimum 1100 Lumen Output"/>
    <s v="Prescriptive"/>
    <s v="sbl_11"/>
    <s v="Lighting Interior General"/>
    <s v="E3"/>
    <m/>
    <n v="5.7077625570776203"/>
    <n v="2"/>
    <s v="90W Halogen"/>
    <d v="2018-04-04T00:00:00"/>
    <n v="1132"/>
    <m/>
    <n v="621.96"/>
    <n v="0.14000000000000001"/>
    <n v="0.65976630394919977"/>
    <n v="410.34825040424431"/>
    <x v="1"/>
    <x v="1"/>
    <x v="2"/>
  </r>
  <r>
    <s v="Entegrus Powerlines Inc."/>
    <s v="Full Cost Recovery"/>
    <s v="160004-034"/>
    <s v="Small Business Lighting"/>
    <x v="0"/>
    <s v="Entegrus Powerlines Inc."/>
    <m/>
    <s v="ENERGY STAR® Qualified LED A Shape ≤ 12W Minimum 800 Lumen Output"/>
    <s v="Prescriptive"/>
    <s v="sbl_13"/>
    <s v="Lighting Interior General"/>
    <s v="E3"/>
    <m/>
    <n v="4.0264132710581402"/>
    <n v="4"/>
    <s v="100W Incandescent"/>
    <d v="2018-04-04T00:00:00"/>
    <n v="1132"/>
    <m/>
    <n v="2185.5700000000002"/>
    <n v="0.35"/>
    <n v="0.65976630394919977"/>
    <n v="1441.9654409222526"/>
    <x v="1"/>
    <x v="1"/>
    <x v="2"/>
  </r>
  <r>
    <s v="Entegrus Powerlines Inc."/>
    <s v="Full Cost Recovery"/>
    <s v="160004-038"/>
    <s v="Small Business Lighting"/>
    <x v="0"/>
    <s v="Entegrus Powerlines Inc."/>
    <m/>
    <s v="4LP LED Tube Re-Lamp ≤15W Minimum 1500 Lumen Output Per Lamp"/>
    <s v="Prescriptive"/>
    <s v="sbl_07"/>
    <s v="Lighting Interior General"/>
    <s v="D1"/>
    <m/>
    <n v="7.6057195010648"/>
    <n v="20"/>
    <s v="4 Lamp - 32W T8 (Normal Ballast Factor) - Electronic Instart Start Ballast"/>
    <d v="2018-04-05T00:00:00"/>
    <n v="1892"/>
    <m/>
    <n v="5259.2"/>
    <n v="0.8"/>
    <n v="0.65976630394919977"/>
    <n v="3469.8429457296315"/>
    <x v="1"/>
    <x v="1"/>
    <x v="2"/>
  </r>
  <r>
    <s v="Entegrus Powerlines Inc."/>
    <s v="Full Cost Recovery"/>
    <s v="160004-038"/>
    <s v="Small Business Lighting"/>
    <x v="0"/>
    <s v="Entegrus Powerlines Inc."/>
    <m/>
    <s v="2LP LED Tube Re-Lamp ≤15W Minimum 1500 Lumen Output Per Lamp"/>
    <s v="Prescriptive"/>
    <s v="sbl_03"/>
    <s v="Lighting Interior General"/>
    <s v="B1"/>
    <m/>
    <n v="7.6057195010648"/>
    <n v="5"/>
    <s v="2 Lamp - 32W T8 (Normal Ballast Factor) - Electronic Instart Start Ballast"/>
    <d v="2018-04-05T00:00:00"/>
    <n v="1892"/>
    <m/>
    <n v="756.01"/>
    <n v="0.12"/>
    <n v="0.65976630394919977"/>
    <n v="498.78992344863451"/>
    <x v="1"/>
    <x v="1"/>
    <x v="2"/>
  </r>
  <r>
    <s v="Entegrus Powerlines Inc."/>
    <s v="Full Cost Recovery"/>
    <s v="160004-038"/>
    <s v="Small Business Lighting"/>
    <x v="0"/>
    <s v="Entegrus Powerlines Inc."/>
    <m/>
    <s v="ENERGY STAR® Qualified LED PAR 30 ≤ 16W Minimum 800 Lumen Output"/>
    <s v="Prescriptive"/>
    <s v="sbl_22"/>
    <s v="Lighting Interior General"/>
    <s v="L1"/>
    <m/>
    <n v="3.8028597505324"/>
    <n v="4"/>
    <s v="65W Incandescent"/>
    <d v="2018-04-05T00:00:00"/>
    <n v="1892"/>
    <m/>
    <n v="1288.5"/>
    <n v="0.2"/>
    <n v="0.65976630394919977"/>
    <n v="850.10888263854395"/>
    <x v="1"/>
    <x v="1"/>
    <x v="2"/>
  </r>
  <r>
    <s v="Entegrus Powerlines Inc."/>
    <s v="Full Cost Recovery"/>
    <s v="160004-039"/>
    <s v="Small Business Lighting"/>
    <x v="0"/>
    <s v="Entegrus Powerlines Inc."/>
    <m/>
    <s v="4LP LED Tube Re-Lamp ≤15W Minimum 1500 Lumen Output Per Lamp"/>
    <s v="Prescriptive"/>
    <s v="sbl_07"/>
    <s v="Lighting Interior General"/>
    <s v="D1"/>
    <m/>
    <n v="5.7038558065252101"/>
    <n v="8"/>
    <s v="4 Lamp - 32W T8 (Normal Ballast Factor) - Electronic Instart Start Ballast"/>
    <d v="2018-04-05T00:00:00"/>
    <n v="1531"/>
    <m/>
    <n v="2805.12"/>
    <n v="0.32"/>
    <n v="0.65976630394919977"/>
    <n v="1850.7236545339792"/>
    <x v="1"/>
    <x v="1"/>
    <x v="2"/>
  </r>
  <r>
    <s v="Entegrus Powerlines Inc."/>
    <s v="Full Cost Recovery"/>
    <s v="160004-039"/>
    <s v="Small Business Lighting"/>
    <x v="0"/>
    <s v="Entegrus Powerlines Inc."/>
    <m/>
    <s v="2LP LED Tube Re-Lamp ≤15W Minimum 1500 Lumen Output Per Lamp"/>
    <s v="Prescriptive"/>
    <s v="sbl_03"/>
    <s v="Lighting Interior General"/>
    <s v="B1"/>
    <m/>
    <n v="5.7038558065252101"/>
    <n v="6"/>
    <s v="2 Lamp - 32W T8 (Normal Ballast Factor) - Electronic Instart Start Ballast"/>
    <d v="2018-04-05T00:00:00"/>
    <n v="1531"/>
    <m/>
    <n v="1209.71"/>
    <n v="0.14000000000000001"/>
    <n v="0.65976630394919977"/>
    <n v="798.12589555038653"/>
    <x v="1"/>
    <x v="1"/>
    <x v="2"/>
  </r>
  <r>
    <s v="Entegrus Powerlines Inc."/>
    <s v="Full Cost Recovery"/>
    <s v="160004-039"/>
    <s v="Small Business Lighting"/>
    <x v="0"/>
    <s v="Entegrus Powerlines Inc."/>
    <m/>
    <s v="ENERGY STAR® Qualified LED A Shape ≤ 12W Minimum 800 Lumen Output"/>
    <s v="Prescriptive"/>
    <s v="sbl_13"/>
    <s v="Lighting Interior General"/>
    <s v="F1"/>
    <m/>
    <n v="5.4100843973165897"/>
    <n v="13"/>
    <s v="60W Incandescent"/>
    <d v="2018-04-05T00:00:00"/>
    <n v="1531"/>
    <m/>
    <n v="2883.5"/>
    <n v="0.62"/>
    <n v="0.65976630394919977"/>
    <n v="1902.4361374375176"/>
    <x v="1"/>
    <x v="1"/>
    <x v="2"/>
  </r>
  <r>
    <s v="Entegrus Powerlines Inc."/>
    <s v="Full Cost Recovery"/>
    <s v="160004-039"/>
    <s v="Small Business Lighting"/>
    <x v="0"/>
    <s v="Entegrus Powerlines Inc."/>
    <m/>
    <s v="ENERGY STAR® Qualified LED PAR 30 ≤ 16W Minimum 800 Lumen Output"/>
    <s v="Prescriptive"/>
    <s v="sbl_22"/>
    <s v="Lighting Interior General"/>
    <s v="L1"/>
    <m/>
    <n v="5.4100843973165897"/>
    <n v="9"/>
    <s v="65W Incandescent"/>
    <d v="2018-04-05T00:00:00"/>
    <n v="1531"/>
    <m/>
    <n v="2037.86"/>
    <n v="0.44"/>
    <n v="0.65976630394919977"/>
    <n v="1344.5113601659161"/>
    <x v="1"/>
    <x v="1"/>
    <x v="2"/>
  </r>
  <r>
    <s v="Entegrus Powerlines Inc."/>
    <s v="Full Cost Recovery"/>
    <s v="160004-039"/>
    <s v="Small Business Lighting"/>
    <x v="0"/>
    <s v="Entegrus Powerlines Inc."/>
    <m/>
    <s v="ENERGY STAR® Qualified LED PAR 30 ≤ 16W Minimum 800 Lumen Output"/>
    <s v="Prescriptive"/>
    <s v="sbl_22"/>
    <s v="Lighting Interior General"/>
    <s v="L1"/>
    <m/>
    <n v="9.8658247829518508"/>
    <n v="8"/>
    <s v="65W Incandescent"/>
    <d v="2018-04-05T00:00:00"/>
    <n v="1531"/>
    <m/>
    <n v="993.33"/>
    <n v="0.39"/>
    <n v="0.65976630394919977"/>
    <n v="655.36566270185858"/>
    <x v="1"/>
    <x v="1"/>
    <x v="2"/>
  </r>
  <r>
    <s v="Entegrus Powerlines Inc."/>
    <s v="Full Cost Recovery"/>
    <s v="160004-040"/>
    <s v="Small Business Lighting"/>
    <x v="0"/>
    <s v="Entegrus Powerlines Inc."/>
    <m/>
    <s v="ENERGY STAR® Qualified LED BR40 ≤ 16W Minimum 800 Lumen Output"/>
    <s v="Prescriptive"/>
    <s v="sbl_38"/>
    <s v="Lighting Interior General"/>
    <s v="E3"/>
    <m/>
    <n v="11.978917105893601"/>
    <n v="8"/>
    <s v="100W Incandescent"/>
    <d v="2018-04-06T00:00:00"/>
    <n v="1478"/>
    <m/>
    <n v="1402.46"/>
    <n v="0.67"/>
    <n v="0.65976630394919977"/>
    <n v="925.29585063659476"/>
    <x v="1"/>
    <x v="1"/>
    <x v="2"/>
  </r>
  <r>
    <s v="Entegrus Powerlines Inc."/>
    <s v="Full Cost Recovery"/>
    <s v="160004-040"/>
    <s v="Small Business Lighting"/>
    <x v="0"/>
    <s v="Entegrus Powerlines Inc."/>
    <m/>
    <s v="ENERGY STAR® Qualified LED PAR 38 ≤ 19W Minimum 1100 Lumen Output"/>
    <s v="Prescriptive"/>
    <s v="sbl_11"/>
    <s v="Lighting Interior General"/>
    <s v="E3"/>
    <m/>
    <n v="11.978917105893601"/>
    <n v="6"/>
    <s v="90W Halogen"/>
    <d v="2018-04-06T00:00:00"/>
    <n v="1478"/>
    <m/>
    <n v="889.06"/>
    <n v="0.43"/>
    <n v="0.65976630394919977"/>
    <n v="586.57183018907551"/>
    <x v="1"/>
    <x v="1"/>
    <x v="2"/>
  </r>
  <r>
    <s v="Entegrus Powerlines Inc."/>
    <s v="Full Cost Recovery"/>
    <s v="160004-040"/>
    <s v="Small Business Lighting"/>
    <x v="0"/>
    <s v="Entegrus Powerlines Inc."/>
    <m/>
    <s v="ENERGY STAR® Qualified LED PAR 30 ≤ 16W Minimum 800 Lumen Output"/>
    <s v="Prescriptive"/>
    <s v="sbl_22"/>
    <s v="Lighting Interior General"/>
    <s v="E2"/>
    <m/>
    <n v="11.978917105893601"/>
    <n v="2"/>
    <s v="75W Halogen PAR"/>
    <d v="2018-04-06T00:00:00"/>
    <n v="1478"/>
    <m/>
    <n v="246.27"/>
    <n v="0.12"/>
    <n v="0.65976630394919977"/>
    <n v="162.48064767356942"/>
    <x v="1"/>
    <x v="1"/>
    <x v="2"/>
  </r>
  <r>
    <s v="Entegrus Powerlines Inc."/>
    <s v="Full Cost Recovery"/>
    <s v="160004-040"/>
    <s v="Small Business Lighting"/>
    <x v="0"/>
    <s v="Entegrus Powerlines Inc."/>
    <m/>
    <s v="ENERGY STAR® Qualified LED PAR 30 ≤ 16W Minimum 800 Lumen Output"/>
    <s v="Prescriptive"/>
    <s v="sbl_22"/>
    <s v="Lighting Interior General"/>
    <s v="E2"/>
    <m/>
    <n v="11.978917105893601"/>
    <n v="2"/>
    <s v="75W Incandescent"/>
    <d v="2018-04-06T00:00:00"/>
    <n v="1478"/>
    <m/>
    <n v="246.27"/>
    <n v="0.12"/>
    <n v="0.65976630394919977"/>
    <n v="162.48064767356942"/>
    <x v="1"/>
    <x v="1"/>
    <x v="2"/>
  </r>
  <r>
    <s v="Entegrus Powerlines Inc."/>
    <s v="Full Cost Recovery"/>
    <s v="160004-040"/>
    <s v="Small Business Lighting"/>
    <x v="0"/>
    <s v="Entegrus Powerlines Inc."/>
    <m/>
    <s v="ENERGY STAR® Qualified LED Decorative Bulb E12 Candelabra Base ≤ 5W Minimum 250 Lumen Output"/>
    <s v="Prescriptive"/>
    <s v="sbl_19"/>
    <s v="Lighting Interior General"/>
    <s v="F1"/>
    <m/>
    <n v="11.978917105893601"/>
    <n v="16"/>
    <s v="40W Incandescent"/>
    <d v="2018-04-06T00:00:00"/>
    <n v="1478"/>
    <m/>
    <n v="1168.72"/>
    <n v="0.56000000000000005"/>
    <n v="0.65976630394919977"/>
    <n v="771.0820747515088"/>
    <x v="1"/>
    <x v="1"/>
    <x v="2"/>
  </r>
  <r>
    <s v="Entegrus Powerlines Inc."/>
    <s v="Full Cost Recovery"/>
    <s v="160004-040"/>
    <s v="Small Business Lighting"/>
    <x v="0"/>
    <s v="Entegrus Powerlines Inc."/>
    <m/>
    <s v="ENERGY STAR® Qualified LED A Shape ≤ 12W Minimum 800 Lumen Output"/>
    <s v="Prescriptive"/>
    <s v="sbl_13"/>
    <s v="Lighting Interior General"/>
    <s v="F1"/>
    <m/>
    <n v="11.978917105893601"/>
    <n v="16"/>
    <s v="60W Incandescent"/>
    <d v="2018-04-06T00:00:00"/>
    <n v="1478"/>
    <m/>
    <n v="1602.82"/>
    <n v="0.77"/>
    <n v="0.65976630394919977"/>
    <n v="1057.4866272958564"/>
    <x v="1"/>
    <x v="1"/>
    <x v="2"/>
  </r>
  <r>
    <s v="Entegrus Powerlines Inc."/>
    <s v="Full Cost Recovery"/>
    <s v="160004-040"/>
    <s v="Small Business Lighting"/>
    <x v="0"/>
    <s v="Entegrus Powerlines Inc."/>
    <m/>
    <s v="ENERGY STAR® Qualified LED PAR 16  pin or screw base ≤ 8W Minimum 400 Lumen Output"/>
    <s v="Prescriptive"/>
    <s v="sbl_35"/>
    <s v="Lighting Interior General"/>
    <s v="E1"/>
    <m/>
    <n v="9.2592592592592595"/>
    <n v="10"/>
    <s v="50W Halogen"/>
    <d v="2018-04-06T00:00:00"/>
    <n v="1478"/>
    <m/>
    <n v="1134"/>
    <n v="0.42"/>
    <n v="0.65976630394919977"/>
    <n v="748.17498867839254"/>
    <x v="1"/>
    <x v="1"/>
    <x v="2"/>
  </r>
  <r>
    <s v="Entegrus Powerlines Inc."/>
    <s v="Full Cost Recovery"/>
    <s v="160004-040"/>
    <s v="Small Business Lighting"/>
    <x v="0"/>
    <s v="Entegrus Powerlines Inc."/>
    <m/>
    <s v="ENERGY STAR® Qualified LED A Shape ≤ 16W Minimum 1100 Lumen Output"/>
    <s v="Prescriptive"/>
    <s v="sbl_14"/>
    <s v="Lighting Interior General"/>
    <s v="E3"/>
    <m/>
    <n v="11.978917105893601"/>
    <n v="2"/>
    <s v="100W Incandescent"/>
    <d v="2018-04-06T00:00:00"/>
    <n v="1478"/>
    <m/>
    <n v="350.62"/>
    <n v="0.17"/>
    <n v="0.65976630394919977"/>
    <n v="231.32726149066843"/>
    <x v="1"/>
    <x v="1"/>
    <x v="2"/>
  </r>
  <r>
    <s v="Entegrus Powerlines Inc."/>
    <s v="Full Cost Recovery"/>
    <s v="160004-040"/>
    <s v="Small Business Lighting"/>
    <x v="0"/>
    <s v="Entegrus Powerlines Inc."/>
    <m/>
    <s v="ENERGY STAR® Qualified LED A Shape ≤ 12W Minimum 800 Lumen Output"/>
    <s v="Prescriptive"/>
    <s v="sbl_13"/>
    <s v="Lighting Interior General"/>
    <s v="F1"/>
    <m/>
    <n v="5.7077625570776203"/>
    <n v="2"/>
    <s v="60W Incandescent"/>
    <d v="2018-04-06T00:00:00"/>
    <n v="1478"/>
    <m/>
    <n v="420.48"/>
    <n v="0.1"/>
    <n v="0.65976630394919977"/>
    <n v="277.41853548455953"/>
    <x v="1"/>
    <x v="1"/>
    <x v="2"/>
  </r>
  <r>
    <s v="Entegrus Powerlines Inc."/>
    <s v="Full Cost Recovery"/>
    <s v="160004-040"/>
    <s v="Small Business Lighting"/>
    <x v="0"/>
    <s v="Entegrus Powerlines Inc."/>
    <m/>
    <s v="ENERGY STAR® Qualified LED PAR 38 ≤ 19W Minimum 1100 Lumen Output"/>
    <s v="Prescriptive"/>
    <s v="sbl_11"/>
    <s v="Lighting Interior General"/>
    <s v="E3"/>
    <m/>
    <n v="5.7077625570776203"/>
    <n v="7"/>
    <s v="90W Halogen"/>
    <d v="2018-04-06T00:00:00"/>
    <n v="1478"/>
    <m/>
    <n v="2176.86"/>
    <n v="0.5"/>
    <n v="0.65976630394919977"/>
    <n v="1436.218876414855"/>
    <x v="1"/>
    <x v="1"/>
    <x v="2"/>
  </r>
  <r>
    <s v="Entegrus Powerlines Inc."/>
    <s v="Full Cost Recovery"/>
    <s v="160004-043"/>
    <s v="Small Business Lighting"/>
    <x v="0"/>
    <s v="Entegrus Powerlines Inc."/>
    <m/>
    <s v="2LP LED Tube Re-Lamp ≤15W Minimum 1500 Lumen Output Per Lamp"/>
    <s v="Prescriptive"/>
    <s v="sbl_03"/>
    <s v="Lighting Interior General"/>
    <s v="B1"/>
    <m/>
    <n v="5.7038558065252101"/>
    <n v="14"/>
    <s v="2 Lamp - 32W T8 (Normal Ballast Factor) - Electronic Instart Start Ballast"/>
    <d v="2018-05-31T00:00:00"/>
    <n v="1730"/>
    <m/>
    <n v="2822.65"/>
    <n v="0.32"/>
    <n v="0.65976630394919977"/>
    <n v="1862.2893578422088"/>
    <x v="1"/>
    <x v="0"/>
    <x v="2"/>
  </r>
  <r>
    <s v="Entegrus Powerlines Inc."/>
    <s v="Full Cost Recovery"/>
    <s v="160004-043"/>
    <s v="Small Business Lighting"/>
    <x v="0"/>
    <s v="Entegrus Powerlines Inc."/>
    <m/>
    <s v="ENERGY STAR® Qualified LED A Shape ≤ 12W Minimum 800 Lumen Output"/>
    <s v="Prescriptive"/>
    <s v="sbl_13"/>
    <s v="Lighting Interior General"/>
    <s v="F1"/>
    <m/>
    <n v="8.5557837097878107"/>
    <n v="53"/>
    <s v="60W Incandescent"/>
    <d v="2018-05-31T00:00:00"/>
    <n v="1730"/>
    <m/>
    <n v="7433.57"/>
    <n v="2.54"/>
    <n v="0.65976630394919977"/>
    <n v="4904.4190040476524"/>
    <x v="1"/>
    <x v="0"/>
    <x v="2"/>
  </r>
  <r>
    <s v="Entegrus Powerlines Inc."/>
    <s v="Full Cost Recovery"/>
    <s v="160004-043"/>
    <s v="Small Business Lighting"/>
    <x v="0"/>
    <s v="Entegrus Powerlines Inc."/>
    <m/>
    <s v="ENERGY STAR® Qualified LED A Shape ≤ 16W Minimum 1100 Lumen Output"/>
    <s v="Prescriptive"/>
    <s v="sbl_14"/>
    <s v="Lighting Interior General"/>
    <s v="F1"/>
    <m/>
    <n v="5.7077625570776203"/>
    <n v="5"/>
    <s v="60W Incandescent"/>
    <d v="2018-05-31T00:00:00"/>
    <n v="1730"/>
    <m/>
    <n v="963.6"/>
    <n v="0.22"/>
    <n v="0.65976630394919977"/>
    <n v="635.75081048544894"/>
    <x v="1"/>
    <x v="0"/>
    <x v="2"/>
  </r>
  <r>
    <s v="Entegrus Powerlines Inc."/>
    <s v="Full Cost Recovery"/>
    <s v="160004-044"/>
    <s v="Small Business Lighting"/>
    <x v="0"/>
    <s v="Entegrus Powerlines Inc."/>
    <m/>
    <s v="ENERGY STAR® Qualified LED A Shape ≤ 12W Minimum 800 Lumen Output"/>
    <s v="Prescriptive"/>
    <s v="sbl_13"/>
    <s v="Lighting Interior General"/>
    <s v="F1"/>
    <m/>
    <n v="9.2148912642830805"/>
    <n v="23"/>
    <s v="60W Incandescent"/>
    <d v="2018-04-05T00:00:00"/>
    <n v="673"/>
    <m/>
    <n v="2995.15"/>
    <n v="1.1000000000000001"/>
    <n v="0.65976630394919977"/>
    <n v="1976.0990452734457"/>
    <x v="1"/>
    <x v="1"/>
    <x v="2"/>
  </r>
  <r>
    <s v="Entegrus Powerlines Inc."/>
    <s v="Full Cost Recovery"/>
    <s v="160004-044"/>
    <s v="Small Business Lighting"/>
    <x v="0"/>
    <s v="Entegrus Powerlines Inc."/>
    <m/>
    <s v="ENERGY STAR® Qualified LED PAR 30 ≤ 16W Minimum 800 Lumen Output"/>
    <s v="Prescriptive"/>
    <s v="sbl_22"/>
    <s v="Lighting Interior General"/>
    <s v="L1"/>
    <m/>
    <n v="9.2148912642830805"/>
    <n v="7"/>
    <s v="65W Incandescent"/>
    <d v="2018-04-05T00:00:00"/>
    <n v="673"/>
    <m/>
    <n v="930.56"/>
    <n v="0.34"/>
    <n v="0.65976630394919977"/>
    <n v="613.9521318029673"/>
    <x v="1"/>
    <x v="1"/>
    <x v="2"/>
  </r>
  <r>
    <s v="Entegrus Powerlines Inc."/>
    <s v="Full Cost Recovery"/>
    <s v="160004-044"/>
    <s v="Small Business Lighting"/>
    <x v="0"/>
    <s v="Entegrus Powerlines Inc."/>
    <m/>
    <s v="ENERGY STAR® Qualified LED PAR 38 ≤ 19W Minimum 1100 Lumen Output"/>
    <s v="Prescriptive"/>
    <s v="sbl_11"/>
    <s v="Lighting Interior General"/>
    <s v="L1"/>
    <m/>
    <n v="5.7077625570776203"/>
    <n v="2"/>
    <s v="75W Halogen"/>
    <d v="2018-04-05T00:00:00"/>
    <n v="673"/>
    <m/>
    <n v="490.56"/>
    <n v="0.11"/>
    <n v="0.65976630394919977"/>
    <n v="323.65495806531942"/>
    <x v="1"/>
    <x v="1"/>
    <x v="2"/>
  </r>
  <r>
    <s v="Entegrus Powerlines Inc."/>
    <s v="Full Cost Recovery"/>
    <s v="160004-045"/>
    <s v="Small Business Lighting"/>
    <x v="0"/>
    <s v="Entegrus Powerlines Inc."/>
    <m/>
    <s v="ENERGY STAR® Qualified LED PAR 16  pin or screw base ≤ 8W Minimum 400 Lumen Output"/>
    <s v="Prescriptive"/>
    <s v="sbl_35"/>
    <s v="Lighting Interior General"/>
    <s v="J"/>
    <m/>
    <n v="10.4166666666666"/>
    <n v="2"/>
    <s v="50W Incandescent"/>
    <d v="2018-05-31T00:00:00"/>
    <n v="604"/>
    <m/>
    <n v="201.6"/>
    <n v="0.08"/>
    <n v="0.65976630394919977"/>
    <n v="133.00888687615867"/>
    <x v="1"/>
    <x v="1"/>
    <x v="2"/>
  </r>
  <r>
    <s v="Entegrus Powerlines Inc."/>
    <s v="Full Cost Recovery"/>
    <s v="160004-045"/>
    <s v="Small Business Lighting"/>
    <x v="0"/>
    <s v="Entegrus Powerlines Inc."/>
    <m/>
    <s v="ENERGY STAR® Qualified LED PAR 38 ≤ 19W Minimum 1100 Lumen Output"/>
    <s v="Prescriptive"/>
    <s v="sbl_11"/>
    <s v="Lighting Interior General"/>
    <s v="E3"/>
    <m/>
    <n v="10.4166666666666"/>
    <n v="13"/>
    <s v="90W Halogen"/>
    <d v="2018-05-31T00:00:00"/>
    <n v="604"/>
    <m/>
    <n v="2215.1999999999998"/>
    <n v="0.92"/>
    <n v="0.65976630394919977"/>
    <n v="1461.5143165082673"/>
    <x v="1"/>
    <x v="1"/>
    <x v="2"/>
  </r>
  <r>
    <s v="Entegrus Powerlines Inc."/>
    <s v="Full Cost Recovery"/>
    <s v="160004-045"/>
    <s v="Small Business Lighting"/>
    <x v="0"/>
    <s v="Entegrus Powerlines Inc."/>
    <m/>
    <s v="ENERGY STAR® Qualified LED A Shape ≤ 16W Minimum 1100 Lumen Output"/>
    <s v="Prescriptive"/>
    <s v="sbl_14"/>
    <s v="Lighting Interior General"/>
    <s v="E3"/>
    <m/>
    <n v="10.4166666666666"/>
    <n v="5"/>
    <s v="100W Incandescent"/>
    <d v="2018-05-31T00:00:00"/>
    <n v="604"/>
    <m/>
    <n v="1008"/>
    <n v="0.42"/>
    <n v="0.65976630394919977"/>
    <n v="665.0444343807934"/>
    <x v="1"/>
    <x v="1"/>
    <x v="2"/>
  </r>
  <r>
    <s v="Entegrus Powerlines Inc."/>
    <s v="Full Cost Recovery"/>
    <s v="160004-045"/>
    <s v="Small Business Lighting"/>
    <x v="0"/>
    <s v="Entegrus Powerlines Inc."/>
    <m/>
    <s v="ENERGY STAR® Qualified LED A Shape ≤ 12W Minimum 800 Lumen Output"/>
    <s v="Prescriptive"/>
    <s v="sbl_13"/>
    <s v="Lighting Interior General"/>
    <s v="F1"/>
    <m/>
    <n v="10.4166666666666"/>
    <n v="3"/>
    <s v="60W Incandescent"/>
    <d v="2018-05-31T00:00:00"/>
    <n v="604"/>
    <m/>
    <n v="345.6"/>
    <n v="0.14000000000000001"/>
    <n v="0.65976630394919977"/>
    <n v="228.01523464484345"/>
    <x v="1"/>
    <x v="1"/>
    <x v="2"/>
  </r>
  <r>
    <s v="Entegrus Powerlines Inc."/>
    <s v="Full Cost Recovery"/>
    <s v="160004-045"/>
    <s v="Small Business Lighting"/>
    <x v="0"/>
    <s v="Entegrus Powerlines Inc."/>
    <m/>
    <s v="ENERGY STAR® Qualified LED PAR 38 ≤ 19W Minimum 1100 Lumen Output"/>
    <s v="Prescriptive"/>
    <s v="sbl_11"/>
    <s v="Lighting Interior General"/>
    <s v="E3"/>
    <m/>
    <n v="5.7077625570776203"/>
    <n v="2"/>
    <s v="100W Incandescent"/>
    <d v="2018-05-31T00:00:00"/>
    <n v="604"/>
    <m/>
    <n v="709.56"/>
    <n v="0.16"/>
    <n v="0.65976630394919977"/>
    <n v="468.14377863019416"/>
    <x v="1"/>
    <x v="1"/>
    <x v="2"/>
  </r>
  <r>
    <s v="Entegrus Powerlines Inc."/>
    <s v="Full Cost Recovery"/>
    <s v="160004-047"/>
    <s v="Small Business Lighting"/>
    <x v="0"/>
    <s v="Entegrus Powerlines Inc."/>
    <m/>
    <s v="ENERGY STAR® Qualified LED PAR 30 ≤ 16W Minimum 800 Lumen Output"/>
    <s v="Prescriptive"/>
    <s v="sbl_22"/>
    <s v="Lighting Interior General"/>
    <s v="L1"/>
    <m/>
    <n v="11.116051578479301"/>
    <n v="37"/>
    <s v="65W Incandescent"/>
    <d v="2018-04-27T00:00:00"/>
    <n v="1351"/>
    <m/>
    <n v="4077.44"/>
    <n v="1.81"/>
    <n v="0.65976630394919977"/>
    <n v="2690.1575183746249"/>
    <x v="1"/>
    <x v="1"/>
    <x v="2"/>
  </r>
  <r>
    <s v="Entegrus Powerlines Inc."/>
    <s v="Full Cost Recovery"/>
    <s v="160004-047"/>
    <s v="Small Business Lighting"/>
    <x v="0"/>
    <s v="Entegrus Powerlines Inc."/>
    <m/>
    <s v="ENERGY STAR® Qualified LED A Shape ≤ 12W Minimum 800 Lumen Output"/>
    <s v="Prescriptive"/>
    <s v="sbl_13"/>
    <s v="Lighting Interior General"/>
    <s v="F1"/>
    <m/>
    <n v="11.116051578479301"/>
    <n v="11"/>
    <s v="60W Incandescent"/>
    <d v="2018-04-27T00:00:00"/>
    <n v="1351"/>
    <m/>
    <n v="1187.47"/>
    <n v="0.53"/>
    <n v="0.65976630394919977"/>
    <n v="783.4526929505563"/>
    <x v="1"/>
    <x v="1"/>
    <x v="2"/>
  </r>
  <r>
    <s v="Entegrus Powerlines Inc."/>
    <s v="Full Cost Recovery"/>
    <s v="160004-047"/>
    <s v="Small Business Lighting"/>
    <x v="0"/>
    <s v="Entegrus Powerlines Inc."/>
    <m/>
    <s v="ENERGY STAR® Qualified LED Decorative Bulb E12 Candelabra Base ≤ 5W Minimum 250 Lumen Output"/>
    <s v="Prescriptive"/>
    <s v="sbl_19"/>
    <s v="Lighting Interior General"/>
    <s v="F1"/>
    <m/>
    <n v="11.116051578479301"/>
    <n v="6"/>
    <s v="40W Incandescent"/>
    <d v="2018-04-27T00:00:00"/>
    <n v="1351"/>
    <m/>
    <n v="472.29"/>
    <n v="0.21"/>
    <n v="0.65976630394919977"/>
    <n v="311.60102769216758"/>
    <x v="1"/>
    <x v="1"/>
    <x v="2"/>
  </r>
  <r>
    <s v="Entegrus Powerlines Inc."/>
    <s v="Full Cost Recovery"/>
    <s v="160004-047"/>
    <s v="Small Business Lighting"/>
    <x v="0"/>
    <s v="Entegrus Powerlines Inc."/>
    <m/>
    <s v="ENERGY STAR® Qualified LED PAR 38 ≤ 19W Minimum 1100 Lumen Output"/>
    <s v="Prescriptive"/>
    <s v="sbl_11"/>
    <s v="Lighting Interior General"/>
    <s v="E3"/>
    <m/>
    <n v="5.7077625570776203"/>
    <n v="6"/>
    <s v="90W Halogen"/>
    <d v="2018-04-27T00:00:00"/>
    <n v="1351"/>
    <m/>
    <n v="1865.88"/>
    <n v="0.43"/>
    <n v="0.65976630394919977"/>
    <n v="1231.044751212733"/>
    <x v="1"/>
    <x v="1"/>
    <x v="2"/>
  </r>
  <r>
    <s v="Entegrus Powerlines Inc."/>
    <s v="Full Cost Recovery"/>
    <s v="160004-047"/>
    <s v="Small Business Lighting"/>
    <x v="0"/>
    <s v="Entegrus Powerlines Inc."/>
    <m/>
    <s v="ENERGY STAR® Qualified LED A Shape ≤ 12W Minimum 800 Lumen Output"/>
    <s v="Prescriptive"/>
    <s v="sbl_13"/>
    <s v="Lighting Interior General"/>
    <s v="F1"/>
    <m/>
    <n v="5.7077625570776203"/>
    <n v="2"/>
    <s v="60W Incandescent"/>
    <d v="2018-04-27T00:00:00"/>
    <n v="1351"/>
    <m/>
    <n v="420.48"/>
    <n v="0.1"/>
    <n v="0.65976630394919977"/>
    <n v="277.41853548455953"/>
    <x v="1"/>
    <x v="1"/>
    <x v="2"/>
  </r>
  <r>
    <s v="Conservation Officer, Entegrus Powerlines"/>
    <s v="Full Cost Recovery"/>
    <s v="160022-021"/>
    <s v="Small Business Lighting"/>
    <x v="0"/>
    <s v="Entegrus Powerlines Inc."/>
    <m/>
    <s v="ENERGY STAR® Qualified LED PAR 20 ≤ 12W Minimum 600 Lumen Output"/>
    <s v="Prescriptive"/>
    <s v="sbl_18"/>
    <s v="Lighting Interior General"/>
    <s v="E2"/>
    <m/>
    <n v="6.7494600431965397"/>
    <n v="12"/>
    <s v="75W Incandescent"/>
    <d v="2018-02-06T00:00:00"/>
    <n v="276"/>
    <m/>
    <n v="2800.22"/>
    <n v="0.76"/>
    <n v="0.65976630394919977"/>
    <n v="1847.4907996446282"/>
    <x v="1"/>
    <x v="1"/>
    <x v="2"/>
  </r>
  <r>
    <s v="Entegrus Powerlines Inc."/>
    <s v="Full Cost Recovery"/>
    <s v="160033-003"/>
    <s v="Small Business Lighting"/>
    <x v="0"/>
    <s v="Entegrus Powerlines Inc."/>
    <m/>
    <s v="ENERGY STAR® Qualified LED PAR 30 ≤ 16W Minimum 800 Lumen Output"/>
    <s v="Prescriptive"/>
    <s v="sbl_22"/>
    <s v="Lighting Interior General"/>
    <s v="L1"/>
    <m/>
    <n v="6.0299083453931503"/>
    <n v="6"/>
    <s v="65W Incandescent"/>
    <d v="2018-04-04T00:00:00"/>
    <n v="1474"/>
    <m/>
    <n v="1218.92"/>
    <n v="0.28999999999999998"/>
    <n v="0.65976630394919977"/>
    <n v="804.20234320975862"/>
    <x v="1"/>
    <x v="1"/>
    <x v="2"/>
  </r>
  <r>
    <s v="Entegrus Powerlines Inc."/>
    <s v="Full Cost Recovery"/>
    <s v="160033-003"/>
    <s v="Small Business Lighting"/>
    <x v="0"/>
    <s v="Entegrus Powerlines Inc."/>
    <m/>
    <s v="ENERGY STAR® Qualified LED A Shape ≤ 12W Minimum 800 Lumen Output"/>
    <s v="Prescriptive"/>
    <s v="sbl_13"/>
    <s v="Lighting Interior General"/>
    <s v="F3"/>
    <m/>
    <n v="6.0299083453931503"/>
    <n v="33"/>
    <s v="150W Incandescent"/>
    <d v="2018-04-04T00:00:00"/>
    <n v="1474"/>
    <m/>
    <n v="18880.88"/>
    <n v="4.55"/>
    <n v="0.65976630394919977"/>
    <n v="12456.968412908367"/>
    <x v="1"/>
    <x v="1"/>
    <x v="2"/>
  </r>
  <r>
    <s v="Entegrus Powerlines Inc."/>
    <s v="Full Cost Recovery"/>
    <s v="160033-003"/>
    <s v="Small Business Lighting"/>
    <x v="0"/>
    <s v="Entegrus Powerlines Inc."/>
    <m/>
    <s v="ENERGY STAR® Qualified LED PAR 30 ≤ 16W Minimum 800 Lumen Output"/>
    <s v="Prescriptive"/>
    <s v="sbl_22"/>
    <s v="Lighting Interior General"/>
    <s v="L1"/>
    <m/>
    <n v="5.7077625570776203"/>
    <n v="8"/>
    <s v="65W Incandescent"/>
    <d v="2018-04-04T00:00:00"/>
    <n v="1474"/>
    <m/>
    <n v="1716.96"/>
    <n v="0.39"/>
    <n v="0.65976630394919977"/>
    <n v="1132.7923532286181"/>
    <x v="1"/>
    <x v="1"/>
    <x v="2"/>
  </r>
  <r>
    <s v="Entegrus Powerlines Inc."/>
    <s v="Full Cost Recovery"/>
    <s v="160033-003"/>
    <s v="Small Business Lighting"/>
    <x v="0"/>
    <s v="Entegrus Powerlines Inc."/>
    <m/>
    <s v="ENERGY STAR® Qualified LED MR 16 pin or screw base ≤ 8W Minimum 400 Lumen Output"/>
    <s v="Prescriptive"/>
    <s v="sbl_36"/>
    <s v="Lighting Interior General"/>
    <s v="E1"/>
    <m/>
    <n v="6.0299083453931503"/>
    <n v="9"/>
    <s v="50W Halogen"/>
    <d v="2018-04-04T00:00:00"/>
    <n v="1474"/>
    <m/>
    <n v="1567.19"/>
    <n v="0.38"/>
    <n v="0.65976630394919977"/>
    <n v="1033.9791538861464"/>
    <x v="1"/>
    <x v="1"/>
    <x v="2"/>
  </r>
  <r>
    <s v="Entegrus Powerlines Inc."/>
    <s v="Full Cost Recovery"/>
    <s v="160033-003"/>
    <s v="Small Business Lighting"/>
    <x v="0"/>
    <s v="Entegrus Powerlines Inc."/>
    <m/>
    <s v="ENERGY STAR® Qualified LED Decorative Bulb E12 Candelabra Base ≤ 5W Minimum 250 Lumen Output"/>
    <s v="Prescriptive"/>
    <s v="sbl_19"/>
    <s v="Lighting Interior General"/>
    <s v="F1"/>
    <m/>
    <n v="6.0299083453931503"/>
    <n v="21"/>
    <s v="40W Incandescent"/>
    <d v="2018-04-04T00:00:00"/>
    <n v="1474"/>
    <m/>
    <n v="3047.31"/>
    <n v="0.74"/>
    <n v="0.65976630394919977"/>
    <n v="2010.5124556874359"/>
    <x v="1"/>
    <x v="1"/>
    <x v="2"/>
  </r>
  <r>
    <s v="Entegrus Powerlines Inc."/>
    <s v="Full Cost Recovery"/>
    <s v="160054-005"/>
    <s v="Small Business Lighting"/>
    <x v="0"/>
    <m/>
    <m/>
    <s v="4LP LED Tube Re-Lamp â‰¤15W Minimum 1500 Lumen Output Per Lamp"/>
    <s v="Prescriptive"/>
    <s v="sbl_07"/>
    <s v="Lighting Interior General"/>
    <s v="D1"/>
    <m/>
    <n v="11.4155251141552"/>
    <n v="15"/>
    <s v="4 Lamp - 28W T8 (Normal Ballast Factor) - Electronic Instart Start Ballast"/>
    <d v="2017-10-31T00:00:00"/>
    <n v="1799"/>
    <m/>
    <n v="1708.2"/>
    <n v="0.39"/>
    <n v="0.65976630394919988"/>
    <n v="1127.0128004060232"/>
    <x v="2"/>
    <x v="1"/>
    <x v="2"/>
  </r>
  <r>
    <s v="Entegrus Powerlines Inc."/>
    <s v="Full Cost Recovery"/>
    <s v="160054-005"/>
    <s v="Small Business Lighting"/>
    <x v="0"/>
    <m/>
    <m/>
    <s v="2LP LED Tube Re-Lamp â‰¤15W Minimum 1500 Lumen Output Per Lamp"/>
    <s v="Prescriptive"/>
    <s v="sbl_03"/>
    <s v="Lighting Interior General"/>
    <s v="B1"/>
    <m/>
    <n v="11.4155251141552"/>
    <n v="7"/>
    <s v="2 Lamp - 28W T8 (Normal Ballast Factor) - Electronic Instart Start Ballast"/>
    <d v="2017-10-31T00:00:00"/>
    <n v="1799"/>
    <m/>
    <n v="490.56"/>
    <n v="0.11"/>
    <n v="0.65976630394919977"/>
    <n v="323.65495806531942"/>
    <x v="2"/>
    <x v="1"/>
    <x v="2"/>
  </r>
  <r>
    <s v="Entegrus Powerlines Inc."/>
    <s v="Full Cost Recovery"/>
    <s v="160054-005"/>
    <s v="Small Business Lighting"/>
    <x v="0"/>
    <m/>
    <m/>
    <s v="ENERGY STAR® Qualified LED PAR 30 ≤ 16W Minimum 800 Lumen Output"/>
    <s v="Prescriptive"/>
    <s v="sbl_22"/>
    <s v="Lighting Interior General"/>
    <s v="L1"/>
    <m/>
    <n v="2.8519279032626002"/>
    <n v="3"/>
    <s v="65W Incandescent"/>
    <d v="2017-10-31T00:00:00"/>
    <n v="1799"/>
    <m/>
    <n v="1288.5999999999999"/>
    <n v="0.15"/>
    <n v="0.65976630394919977"/>
    <n v="850.1748592689388"/>
    <x v="2"/>
    <x v="1"/>
    <x v="2"/>
  </r>
  <r>
    <s v="Entegrus Powerlines Inc."/>
    <s v="Full Cost Recovery"/>
    <s v="160054-005"/>
    <s v="Small Business Lighting"/>
    <x v="0"/>
    <m/>
    <m/>
    <s v="ENERGY STAR® Qualified LED A Shape ≤ 12W Minimum 800 Lumen Output"/>
    <s v="Prescriptive"/>
    <s v="sbl_13"/>
    <s v="Lighting Interior General"/>
    <s v="F1"/>
    <m/>
    <n v="2.8519279032626002"/>
    <n v="4"/>
    <s v="60W Incandescent"/>
    <d v="2017-10-31T00:00:00"/>
    <n v="1799"/>
    <m/>
    <n v="1683.07"/>
    <n v="0.19"/>
    <n v="0.65976630394919977"/>
    <n v="1110.4328731877797"/>
    <x v="2"/>
    <x v="1"/>
    <x v="2"/>
  </r>
  <r>
    <s v="Entegrus Powerlines Inc."/>
    <s v="Full Cost Recovery"/>
    <s v="160054-005"/>
    <s v="Small Business Lighting"/>
    <x v="0"/>
    <m/>
    <m/>
    <s v="3LP LED Tube Re-Lamp ≤15W Minimum 1500 Lumen Output Per Lamp"/>
    <s v="Prescriptive"/>
    <s v="sbl_05"/>
    <s v="Lighting Interior General"/>
    <s v="C1"/>
    <m/>
    <n v="5.7038558065252101"/>
    <n v="1"/>
    <s v="3 Lamp - 32W T8 (Normal Ballast Factor) - Electronic Instart Start Ballast"/>
    <d v="2017-10-31T00:00:00"/>
    <n v="1799"/>
    <m/>
    <n v="280.51"/>
    <n v="0.03"/>
    <n v="0.65976630394919977"/>
    <n v="185.07104592079003"/>
    <x v="2"/>
    <x v="1"/>
    <x v="2"/>
  </r>
  <r>
    <s v="Entegrus Powerlines Inc."/>
    <s v="Full Cost Recovery"/>
    <s v="160054-005"/>
    <s v="Small Business Lighting"/>
    <x v="0"/>
    <m/>
    <m/>
    <s v="ENERGY STAR® Qualified LED PAR 16  pin or screw base ≤ 8W Minimum 400 Lumen Output"/>
    <s v="Prescriptive"/>
    <s v="sbl_35"/>
    <s v="Lighting Interior General"/>
    <s v="E1"/>
    <m/>
    <n v="2.8519279032626002"/>
    <n v="5"/>
    <s v="50W Halogen"/>
    <d v="2017-10-31T00:00:00"/>
    <n v="1799"/>
    <m/>
    <n v="1840.86"/>
    <n v="0.21"/>
    <n v="0.65976630394919977"/>
    <n v="1214.5373982879239"/>
    <x v="2"/>
    <x v="1"/>
    <x v="2"/>
  </r>
  <r>
    <s v="Entegrus Powerlines Inc."/>
    <m/>
    <s v="160071-002"/>
    <s v="Small Business Lighting"/>
    <x v="0"/>
    <s v="Entegrus Powerlines Inc."/>
    <m/>
    <s v="ENERGY STAR® Qualified LED A Shape ≤ 10W Minimum 600 Lumen Output"/>
    <s v="Prescriptive"/>
    <s v="sbl_12"/>
    <s v="Lighting Interior General"/>
    <s v="F1"/>
    <m/>
    <n v="8.2617316589557106"/>
    <n v="11"/>
    <s v="60W Incandescent"/>
    <d v="2018-01-26T00:00:00"/>
    <n v="874"/>
    <m/>
    <n v="1664.3"/>
    <n v="0.55000000000000004"/>
    <n v="0.65976630394919977"/>
    <n v="1098.0490596626532"/>
    <x v="1"/>
    <x v="1"/>
    <x v="2"/>
  </r>
  <r>
    <s v="Entegrus Powerlines Inc."/>
    <m/>
    <s v="160071-002"/>
    <s v="Small Business Lighting"/>
    <x v="0"/>
    <s v="Entegrus Powerlines Inc."/>
    <m/>
    <s v="ENERGY STAR® Qualified LED PAR 38 ≤ 19W Minimum 1100 Lumen Output"/>
    <s v="Prescriptive"/>
    <s v="sbl_11"/>
    <s v="Lighting Interior General"/>
    <s v="E3"/>
    <m/>
    <n v="8.2617316589557106"/>
    <n v="26"/>
    <s v="100W Incandescent"/>
    <d v="2018-01-26T00:00:00"/>
    <n v="874"/>
    <m/>
    <n v="6372.76"/>
    <n v="2.11"/>
    <n v="0.65976630394919977"/>
    <n v="4204.5323111553025"/>
    <x v="1"/>
    <x v="1"/>
    <x v="2"/>
  </r>
  <r>
    <s v="Entegrus Powerlines Inc."/>
    <s v="Full Cost Recovery"/>
    <s v="160071-004"/>
    <s v="Small Business Lighting"/>
    <x v="0"/>
    <s v="Entegrus Powerlines Inc."/>
    <m/>
    <s v="ENERGY STAR® Qualified LED A Shape ≤ 12W Minimum 800 Lumen Output"/>
    <s v="Prescriptive"/>
    <s v="sbl_13"/>
    <s v="Lighting Interior General"/>
    <s v="F1"/>
    <m/>
    <n v="6.3889598773319696"/>
    <n v="13"/>
    <s v="60W Incandescent"/>
    <d v="2018-02-13T00:00:00"/>
    <n v="1305"/>
    <m/>
    <n v="2441.71"/>
    <n v="0.62"/>
    <n v="0.65976630394919977"/>
    <n v="1610.9579820158006"/>
    <x v="1"/>
    <x v="1"/>
    <x v="2"/>
  </r>
  <r>
    <s v="Entegrus Powerlines Inc."/>
    <s v="Full Cost Recovery"/>
    <s v="160071-004"/>
    <s v="Small Business Lighting"/>
    <x v="0"/>
    <s v="Entegrus Powerlines Inc."/>
    <m/>
    <s v="ENERGY STAR® Qualified LED MR 16 pin or screw base ≤ 8W Minimum 400 Lumen Output"/>
    <s v="Prescriptive"/>
    <s v="sbl_36"/>
    <s v="Lighting Interior General"/>
    <s v="E1"/>
    <m/>
    <n v="6.3889598773319696"/>
    <n v="5"/>
    <s v="50W Halogen"/>
    <d v="2018-02-13T00:00:00"/>
    <n v="1305"/>
    <m/>
    <n v="821.73"/>
    <n v="0.21"/>
    <n v="0.65976630394919977"/>
    <n v="542.1497649441759"/>
    <x v="1"/>
    <x v="1"/>
    <x v="2"/>
  </r>
  <r>
    <s v="Entegrus Powerlines Inc."/>
    <s v="Full Cost Recovery"/>
    <s v="160071-004"/>
    <s v="Small Business Lighting"/>
    <x v="0"/>
    <s v="Entegrus Powerlines Inc."/>
    <m/>
    <s v="ENERGY STAR® Qualified LED PAR 30 ≤ 16W Minimum 800 Lumen Output"/>
    <s v="Prescriptive"/>
    <s v="sbl_22"/>
    <s v="Lighting Interior General"/>
    <s v="L1"/>
    <m/>
    <n v="6.3889598773319696"/>
    <n v="11"/>
    <s v="65W Incandescent"/>
    <d v="2018-02-13T00:00:00"/>
    <n v="1305"/>
    <m/>
    <n v="2109.11"/>
    <n v="0.54"/>
    <n v="0.65976630394919977"/>
    <n v="1391.5197093222969"/>
    <x v="1"/>
    <x v="1"/>
    <x v="2"/>
  </r>
  <r>
    <s v="Entegrus Powerlines Inc."/>
    <s v="Full Cost Recovery"/>
    <s v="160071-004"/>
    <s v="Small Business Lighting"/>
    <x v="0"/>
    <s v="Entegrus Powerlines Inc."/>
    <m/>
    <s v="ENERGY STAR® Qualified LED PAR 16  pin or screw base ≤ 8W Minimum 400 Lumen Output"/>
    <s v="Prescriptive"/>
    <s v="sbl_35"/>
    <s v="Lighting Interior General"/>
    <s v="M2"/>
    <m/>
    <n v="6.3889598773319696"/>
    <n v="31"/>
    <s v="45W Halogen"/>
    <d v="2018-02-13T00:00:00"/>
    <n v="1305"/>
    <m/>
    <n v="4488.21"/>
    <n v="1.1499999999999999"/>
    <n v="0.65976630394919977"/>
    <n v="2961.169723047838"/>
    <x v="1"/>
    <x v="1"/>
    <x v="2"/>
  </r>
  <r>
    <s v="Entegrus Powerlines Inc."/>
    <s v="Full Cost Recovery"/>
    <s v="160071-016"/>
    <s v="Small Business Lighting"/>
    <x v="0"/>
    <s v="Entegrus Powerlines Inc."/>
    <m/>
    <s v="ENERGY STAR® Qualified LED PAR 38 ≤ 19W Minimum 1100 Lumen Output"/>
    <s v="Prescriptive"/>
    <s v="sbl_11"/>
    <s v="Lighting Interior General"/>
    <s v="L1"/>
    <m/>
    <n v="5.0443906376109702"/>
    <n v="4"/>
    <s v="75W Halogen"/>
    <d v="2018-02-13T00:00:00"/>
    <n v="1566"/>
    <m/>
    <n v="1110.1400000000001"/>
    <n v="0.22"/>
    <n v="0.65976630394919977"/>
    <n v="732.43296466616471"/>
    <x v="1"/>
    <x v="1"/>
    <x v="2"/>
  </r>
  <r>
    <s v="Entegrus Powerlines Inc."/>
    <s v="Full Cost Recovery"/>
    <s v="160071-016"/>
    <s v="Small Business Lighting"/>
    <x v="0"/>
    <s v="Entegrus Powerlines Inc."/>
    <m/>
    <s v="ENERGY STAR® Qualified LED A Shape ≤ 10W Minimum 600 Lumen Output"/>
    <s v="Prescriptive"/>
    <s v="sbl_12"/>
    <s v="Lighting Interior General"/>
    <s v="F1"/>
    <m/>
    <n v="5.0443906376109702"/>
    <n v="25"/>
    <s v="60W Incandescent"/>
    <d v="2018-02-13T00:00:00"/>
    <n v="1566"/>
    <m/>
    <n v="6195"/>
    <n v="1.25"/>
    <n v="0.65976630394919977"/>
    <n v="4087.2522529652924"/>
    <x v="1"/>
    <x v="1"/>
    <x v="2"/>
  </r>
  <r>
    <s v="Entegrus Powerlines Inc."/>
    <s v="Full Cost Recovery"/>
    <s v="160071-016"/>
    <s v="Small Business Lighting"/>
    <x v="0"/>
    <s v="Entegrus Powerlines Inc."/>
    <m/>
    <s v="ENERGY STAR® Qualified LED PAR 30 ≤ 16W Minimum 800 Lumen Output"/>
    <s v="Prescriptive"/>
    <s v="sbl_22"/>
    <s v="Lighting Interior General"/>
    <s v="E2"/>
    <m/>
    <n v="5.0443906376109702"/>
    <n v="31"/>
    <s v="60W Halogen PAR"/>
    <d v="2018-02-13T00:00:00"/>
    <n v="1566"/>
    <m/>
    <n v="6759.98"/>
    <n v="1.36"/>
    <n v="0.65976630394919977"/>
    <n v="4460.0070193705114"/>
    <x v="1"/>
    <x v="1"/>
    <x v="2"/>
  </r>
  <r>
    <s v="Entegrus Powerlines Inc."/>
    <s v="Full Cost Recovery"/>
    <s v="160071-016"/>
    <s v="Small Business Lighting"/>
    <x v="0"/>
    <s v="Entegrus Powerlines Inc."/>
    <m/>
    <s v="ENERGY STAR® Qualified LED PAR 20 ≤ 12W Minimum 600 Lumen Output"/>
    <s v="Prescriptive"/>
    <s v="sbl_18"/>
    <s v="Lighting Interior General"/>
    <s v="M2"/>
    <m/>
    <n v="5.0443906376109702"/>
    <n v="13"/>
    <s v="45W Halogen"/>
    <d v="2018-02-13T00:00:00"/>
    <n v="1566"/>
    <m/>
    <n v="2126.12"/>
    <n v="0.43"/>
    <n v="0.65976630394919977"/>
    <n v="1402.7423341524725"/>
    <x v="1"/>
    <x v="1"/>
    <x v="2"/>
  </r>
  <r>
    <s v="Conservation Officer, Entegrus Powerlines"/>
    <s v="Full Cost Recovery"/>
    <s v="160071-018"/>
    <s v="Small Business Lighting"/>
    <x v="0"/>
    <s v="Entegrus Powerlines Inc."/>
    <m/>
    <s v="ENERGY STAR® Qualified LED PAR 38 ≤ 19W Minimum 1100 Lumen Output"/>
    <s v="Prescriptive"/>
    <s v="sbl_11"/>
    <s v="Lighting Interior General"/>
    <s v="E3"/>
    <m/>
    <n v="5.5716514374860697"/>
    <n v="24"/>
    <s v="100W Halogen"/>
    <d v="2018-01-31T00:00:00"/>
    <n v="1261"/>
    <m/>
    <n v="8722.73"/>
    <n v="1.94"/>
    <n v="0.65976630394919977"/>
    <n v="5754.9633324468032"/>
    <x v="1"/>
    <x v="1"/>
    <x v="2"/>
  </r>
  <r>
    <s v="Conservation Officer, Entegrus Powerlines"/>
    <s v="Full Cost Recovery"/>
    <s v="160071-018"/>
    <s v="Small Business Lighting"/>
    <x v="0"/>
    <s v="Entegrus Powerlines Inc."/>
    <m/>
    <s v="ENERGY STAR® Qualified LED PAR 30 ≤ 16W Minimum 800 Lumen Output"/>
    <s v="Prescriptive"/>
    <s v="sbl_22"/>
    <s v="Lighting Interior General"/>
    <s v="E2"/>
    <m/>
    <n v="5.5716514374860697"/>
    <n v="21"/>
    <s v="60W Halogen PAR"/>
    <d v="2018-01-31T00:00:00"/>
    <n v="1261"/>
    <m/>
    <n v="4145.99"/>
    <n v="0.92"/>
    <n v="0.65976630394919977"/>
    <n v="2735.3844985103428"/>
    <x v="1"/>
    <x v="1"/>
    <x v="2"/>
  </r>
  <r>
    <s v="Conservation Officer, Entegrus Powerlines"/>
    <s v="Full Cost Recovery"/>
    <s v="160071-018"/>
    <s v="Small Business Lighting"/>
    <x v="0"/>
    <s v="Entegrus Powerlines Inc."/>
    <m/>
    <s v="ENERGY STAR® Qualified LED A Shape ≤ 16W Minimum 1100 Lumen Output"/>
    <s v="Prescriptive"/>
    <s v="sbl_14"/>
    <s v="Lighting Interior General"/>
    <s v="F1"/>
    <m/>
    <n v="5.5716514374860697"/>
    <n v="7"/>
    <s v="40W Incandescent"/>
    <d v="2018-01-31T00:00:00"/>
    <n v="1261"/>
    <m/>
    <n v="753.82"/>
    <n v="0.17"/>
    <n v="0.65976630394919977"/>
    <n v="497.34503524298583"/>
    <x v="1"/>
    <x v="1"/>
    <x v="2"/>
  </r>
  <r>
    <s v="Conservation Officer, Entegrus Powerlines"/>
    <s v="Full Cost Recovery"/>
    <s v="160071-019"/>
    <s v="Small Business Lighting"/>
    <x v="0"/>
    <s v="Entegrus Powerlines Inc."/>
    <m/>
    <s v="ENERGY STAR® Qualified LED PAR 38 ≤ 19W Minimum 1100 Lumen Output"/>
    <s v="Prescriptive"/>
    <s v="sbl_11"/>
    <s v="Lighting Interior General"/>
    <s v="E2"/>
    <m/>
    <n v="9.3949642991356601"/>
    <n v="9"/>
    <s v="75W Halogen PAR"/>
    <d v="2018-01-31T00:00:00"/>
    <n v="1321"/>
    <m/>
    <n v="1341.14"/>
    <n v="0.5"/>
    <n v="0.65976630394919977"/>
    <n v="884.83898087842988"/>
    <x v="1"/>
    <x v="1"/>
    <x v="2"/>
  </r>
  <r>
    <s v="Conservation Officer, Entegrus Powerlines"/>
    <s v="Full Cost Recovery"/>
    <s v="160071-019"/>
    <s v="Small Business Lighting"/>
    <x v="0"/>
    <s v="Entegrus Powerlines Inc."/>
    <m/>
    <s v="ENERGY STAR® Qualified LED PAR 30 ≤ 16W Minimum 800 Lumen Output"/>
    <s v="Prescriptive"/>
    <s v="sbl_22"/>
    <s v="Lighting Interior General"/>
    <s v="E3"/>
    <m/>
    <n v="9.3949642991356601"/>
    <n v="9"/>
    <s v="100W Incandescent"/>
    <d v="2018-01-31T00:00:00"/>
    <n v="1321"/>
    <m/>
    <n v="2011.72"/>
    <n v="0.76"/>
    <n v="0.65976630394919977"/>
    <n v="1327.2650689806842"/>
    <x v="1"/>
    <x v="1"/>
    <x v="2"/>
  </r>
  <r>
    <s v="Conservation Officer, Entegrus Powerlines"/>
    <s v="Full Cost Recovery"/>
    <s v="160071-019"/>
    <s v="Small Business Lighting"/>
    <x v="0"/>
    <s v="Entegrus Powerlines Inc."/>
    <m/>
    <s v="ENERGY STAR® Qualified LED A Shape ≤ 12W Minimum 800 Lumen Output"/>
    <s v="Prescriptive"/>
    <s v="sbl_13"/>
    <s v="Lighting Interior General"/>
    <s v="F1"/>
    <m/>
    <n v="9.3949642991356601"/>
    <n v="44"/>
    <s v="60W Incandescent"/>
    <d v="2018-01-31T00:00:00"/>
    <n v="1321"/>
    <m/>
    <n v="5620.03"/>
    <n v="2.11"/>
    <n v="0.65976630394919977"/>
    <n v="3707.9064211836212"/>
    <x v="1"/>
    <x v="1"/>
    <x v="2"/>
  </r>
  <r>
    <s v="Entegrus Powerlines Inc."/>
    <s v="Full Cost Recovery"/>
    <s v="160088-002"/>
    <s v="Small Business Lighting"/>
    <x v="0"/>
    <s v="Entegrus Powerlines Inc."/>
    <m/>
    <s v="ENERGY STAR® Qualified LED A Shape ≤ 12W Minimum 800 Lumen Output"/>
    <s v="Prescriptive"/>
    <s v="sbl_13"/>
    <s v="Lighting Interior General"/>
    <s v="F1"/>
    <m/>
    <n v="2.8519279032626002"/>
    <n v="43"/>
    <s v="60W Incandescent"/>
    <d v="2018-02-06T00:00:00"/>
    <n v="860"/>
    <m/>
    <n v="18093.02"/>
    <n v="2.06"/>
    <n v="0.65976630394919977"/>
    <n v="11937.16493267895"/>
    <x v="1"/>
    <x v="1"/>
    <x v="2"/>
  </r>
  <r>
    <s v="Entegrus Powerlines Inc."/>
    <s v="Full Cost Recovery"/>
    <s v="160088-005"/>
    <s v="Small Business Lighting"/>
    <x v="0"/>
    <s v="Entegrus Powerlines Inc."/>
    <m/>
    <s v="ENERGY STAR® Qualified LED A Shape ≤ 12W Minimum 800 Lumen Output"/>
    <s v="Prescriptive"/>
    <s v="sbl_13"/>
    <s v="Lighting Interior General"/>
    <s v="F1"/>
    <m/>
    <n v="8.7138375740676199"/>
    <n v="1"/>
    <s v="60W Incandescent"/>
    <d v="2018-02-06T00:00:00"/>
    <n v="2780"/>
    <m/>
    <n v="137.71"/>
    <n v="0.05"/>
    <n v="0.65976630394919977"/>
    <n v="90.856417716844305"/>
    <x v="1"/>
    <x v="1"/>
    <x v="2"/>
  </r>
  <r>
    <s v="Entegrus Powerlines Inc."/>
    <s v="Full Cost Recovery"/>
    <s v="160088-005"/>
    <s v="Small Business Lighting"/>
    <x v="0"/>
    <s v="Entegrus Powerlines Inc."/>
    <m/>
    <s v="ENERGY STAR® Qualified LED PAR 16  pin or screw base ≤ 8W Minimum 400 Lumen Output"/>
    <s v="Prescriptive"/>
    <s v="sbl_35"/>
    <s v="Lighting Interior General"/>
    <s v="E1"/>
    <m/>
    <n v="8.7138375740676199"/>
    <n v="11"/>
    <s v="50W Halogen"/>
    <d v="2018-02-06T00:00:00"/>
    <n v="2780"/>
    <m/>
    <n v="1325.48"/>
    <n v="0.46"/>
    <n v="0.65976630394919977"/>
    <n v="874.50704055858535"/>
    <x v="1"/>
    <x v="1"/>
    <x v="2"/>
  </r>
  <r>
    <s v="Entegrus Powerlines Inc."/>
    <s v="Full Cost Recovery"/>
    <s v="160088-005"/>
    <s v="Small Business Lighting"/>
    <x v="0"/>
    <s v="Entegrus Powerlines Inc."/>
    <m/>
    <s v="ENERGY STAR® Qualified LED PAR 38 ≤ 19W Minimum 1100 Lumen Output"/>
    <s v="Prescriptive"/>
    <s v="sbl_11"/>
    <s v="Lighting Interior General"/>
    <s v="E3"/>
    <m/>
    <n v="8.7138375740676199"/>
    <n v="3"/>
    <s v="80W Halogen"/>
    <d v="2018-02-06T00:00:00"/>
    <n v="2780"/>
    <m/>
    <n v="525.03"/>
    <n v="0.18"/>
    <n v="0.65976630394919977"/>
    <n v="346.39710256244831"/>
    <x v="1"/>
    <x v="1"/>
    <x v="2"/>
  </r>
  <r>
    <s v="Entegrus Powerlines Inc."/>
    <s v="Full Cost Recovery"/>
    <s v="160088-005"/>
    <s v="Small Business Lighting"/>
    <x v="0"/>
    <s v="Entegrus Powerlines Inc."/>
    <m/>
    <s v="4LP LED Tube Re-Lamp ≤15W Minimum 1500 Lumen Output Per Lamp"/>
    <s v="Prescriptive"/>
    <s v="sbl_07"/>
    <s v="Lighting Interior General"/>
    <s v="D1"/>
    <m/>
    <n v="5.7038558065252101"/>
    <n v="8"/>
    <s v="4 Lamp - 32W T8 (Normal Ballast Factor) - Electronic Instart Start Ballast"/>
    <d v="2018-02-06T00:00:00"/>
    <n v="2780"/>
    <m/>
    <n v="2805.12"/>
    <n v="0.32"/>
    <n v="0.65976630394919977"/>
    <n v="1850.7236545339792"/>
    <x v="1"/>
    <x v="1"/>
    <x v="2"/>
  </r>
  <r>
    <s v="Entegrus Powerlines Inc."/>
    <s v="Full Cost Recovery"/>
    <s v="160088-005"/>
    <s v="Small Business Lighting"/>
    <x v="0"/>
    <s v="Entegrus Powerlines Inc."/>
    <m/>
    <s v="4LP LED Tube Re-Lamp ≤15W Minimum 1500 Lumen Output Per Lamp"/>
    <s v="Prescriptive"/>
    <s v="sbl_07"/>
    <s v="Lighting Interior General"/>
    <s v="D1"/>
    <m/>
    <n v="17.427675148135201"/>
    <n v="19"/>
    <s v="4 Lamp - 32W T8 (Normal Ballast Factor) - Electronic Instart Start Ballast"/>
    <d v="2018-02-06T00:00:00"/>
    <n v="2780"/>
    <m/>
    <n v="2180.44"/>
    <n v="0.76"/>
    <n v="0.65976630394919977"/>
    <n v="1438.5808397829933"/>
    <x v="1"/>
    <x v="1"/>
    <x v="2"/>
  </r>
  <r>
    <s v="Entegrus Powerlines Inc."/>
    <s v="Full Cost Recovery"/>
    <s v="160088-005"/>
    <s v="Small Business Lighting"/>
    <x v="0"/>
    <s v="Entegrus Powerlines Inc."/>
    <m/>
    <s v="2LP LED Tube Re-Lamp ≤15W Minimum 1500 Lumen Output Per Lamp"/>
    <s v="Prescriptive"/>
    <s v="sbl_03"/>
    <s v="Lighting Interior General"/>
    <s v="B1"/>
    <m/>
    <n v="5.7038558065252101"/>
    <n v="1"/>
    <s v="2 Lamp - 32W T8 (Normal Ballast Factor) - Electronic Instart Start Ballast"/>
    <d v="2018-02-06T00:00:00"/>
    <n v="2780"/>
    <m/>
    <n v="201.62"/>
    <n v="0.02"/>
    <n v="0.65976630394919977"/>
    <n v="133.02208220223767"/>
    <x v="1"/>
    <x v="1"/>
    <x v="2"/>
  </r>
  <r>
    <s v="Entegrus Powerlines Inc."/>
    <s v="Full Cost Recovery"/>
    <s v="160088-005"/>
    <s v="Small Business Lighting"/>
    <x v="0"/>
    <s v="Entegrus Powerlines Inc."/>
    <m/>
    <s v="4LP LED Tube Re-Lamp ≤15W Minimum 1500 Lumen Output Per Lamp"/>
    <s v="Prescriptive"/>
    <s v="sbl_07"/>
    <s v="Lighting Interior General"/>
    <s v="D1"/>
    <m/>
    <n v="17.427675148135201"/>
    <n v="3"/>
    <s v="4 Lamp - 32W T8 (Normal Ballast Factor) - Electronic Instart Start Ballast"/>
    <d v="2018-02-06T00:00:00"/>
    <n v="2780"/>
    <m/>
    <n v="344.28"/>
    <n v="0.12"/>
    <n v="0.65976630394919977"/>
    <n v="227.14434312363048"/>
    <x v="1"/>
    <x v="1"/>
    <x v="2"/>
  </r>
  <r>
    <s v="Entegrus Powerlines Inc."/>
    <s v="Full Cost Recovery"/>
    <s v="160088-006"/>
    <s v="Small Business Lighting"/>
    <x v="0"/>
    <s v="Entegrus Powerlines Inc."/>
    <m/>
    <s v="4LP LED Tube Re-Lamp ≤15W Minimum 1500 Lumen Output Per Lamp"/>
    <s v="Prescriptive"/>
    <s v="sbl_07"/>
    <s v="Lighting Interior General"/>
    <s v="D1"/>
    <m/>
    <n v="5.7038558065252101"/>
    <n v="5"/>
    <s v="4 Lamp - 32W T8 (Normal Ballast Factor) - Electronic Instart Start Ballast"/>
    <d v="2018-02-06T00:00:00"/>
    <n v="1940"/>
    <m/>
    <n v="1753.2"/>
    <n v="0.2"/>
    <n v="0.65976630394919977"/>
    <n v="1156.7022840837371"/>
    <x v="1"/>
    <x v="1"/>
    <x v="2"/>
  </r>
  <r>
    <s v="Entegrus Powerlines Inc."/>
    <s v="Full Cost Recovery"/>
    <s v="160088-006"/>
    <s v="Small Business Lighting"/>
    <x v="0"/>
    <s v="Entegrus Powerlines Inc."/>
    <m/>
    <s v="4LP LED Tube Re-Lamp ≤15W Minimum 1500 Lumen Output Per Lamp"/>
    <s v="Prescriptive"/>
    <s v="sbl_07"/>
    <s v="Lighting Interior General"/>
    <s v="D1"/>
    <m/>
    <n v="5.7038558065252101"/>
    <n v="10"/>
    <s v="4 Lamp - 32W T8 (Normal Ballast Factor) - Electronic Instart Start Ballast"/>
    <d v="2018-02-06T00:00:00"/>
    <n v="1940"/>
    <m/>
    <n v="3506.4"/>
    <n v="0.4"/>
    <n v="0.65976630394919977"/>
    <n v="2313.4045681674743"/>
    <x v="1"/>
    <x v="1"/>
    <x v="2"/>
  </r>
  <r>
    <s v="Entegrus Powerlines Inc."/>
    <s v="Full Cost Recovery"/>
    <s v="160088-006"/>
    <s v="Small Business Lighting"/>
    <x v="0"/>
    <s v="Entegrus Powerlines Inc."/>
    <m/>
    <s v="ENERGY STAR® Qualified LED A Shape ≤ 12W Minimum 800 Lumen Output"/>
    <s v="Prescriptive"/>
    <s v="sbl_13"/>
    <s v="Lighting Interior General"/>
    <s v="E3"/>
    <m/>
    <n v="8.7138375740676199"/>
    <n v="5"/>
    <s v="100W Incandescent"/>
    <d v="2018-02-06T00:00:00"/>
    <n v="1940"/>
    <m/>
    <n v="1262.3599999999999"/>
    <n v="0.44"/>
    <n v="0.65976630394919977"/>
    <n v="832.86259145331178"/>
    <x v="1"/>
    <x v="1"/>
    <x v="2"/>
  </r>
  <r>
    <s v="Entegrus Powerlines Inc."/>
    <s v="Full Cost Recovery"/>
    <s v="160088-006"/>
    <s v="Small Business Lighting"/>
    <x v="0"/>
    <s v="Entegrus Powerlines Inc."/>
    <m/>
    <s v="4LP LED Tube Re-Lamp ≤15W Minimum 1500 Lumen Output Per Lamp"/>
    <s v="Prescriptive"/>
    <s v="sbl_07"/>
    <s v="Lighting Interior General"/>
    <s v="D1"/>
    <m/>
    <n v="17.427675148135201"/>
    <n v="8"/>
    <s v="4 Lamp - 32W T8 (Normal Ballast Factor) - Electronic Instart Start Ballast"/>
    <d v="2018-02-06T00:00:00"/>
    <n v="1940"/>
    <m/>
    <n v="918.08"/>
    <n v="0.32"/>
    <n v="0.65976630394919977"/>
    <n v="605.71824832968139"/>
    <x v="1"/>
    <x v="1"/>
    <x v="2"/>
  </r>
  <r>
    <s v="Entegrus Powerlines Inc."/>
    <s v="Full Cost Recovery"/>
    <s v="160088-010"/>
    <s v="Small Business Lighting"/>
    <x v="0"/>
    <s v="Entegrus Powerlines Inc."/>
    <m/>
    <s v="ENERGY STAR® Qualified LED A Shape ≤ 12W Minimum 800 Lumen Output"/>
    <s v="Prescriptive"/>
    <s v="sbl_13"/>
    <s v="Lighting Interior General"/>
    <s v="F1"/>
    <m/>
    <n v="5.7077625570776203"/>
    <n v="5"/>
    <s v="60W Incandescent"/>
    <d v="2018-02-13T00:00:00"/>
    <n v="366"/>
    <m/>
    <n v="1051.2"/>
    <n v="0.24"/>
    <n v="0.65976630394919977"/>
    <n v="693.54633871139879"/>
    <x v="1"/>
    <x v="1"/>
    <x v="2"/>
  </r>
  <r>
    <s v="Entegrus Powerlines Inc."/>
    <s v="Full Cost Recovery"/>
    <s v="160088-010"/>
    <s v="Small Business Lighting"/>
    <x v="0"/>
    <s v="Entegrus Powerlines Inc."/>
    <m/>
    <s v="2LP LED Tube Re-Lamp ≤15W Minimum 1500 Lumen Output Per Lamp"/>
    <s v="Prescriptive"/>
    <s v="sbl_03"/>
    <s v="Lighting Interior General"/>
    <s v="B1"/>
    <m/>
    <n v="19.171779141104199"/>
    <n v="4"/>
    <s v="2 Lamp - 32W T8 (Normal Ballast Factor) - Electronic Instart Start Ballast"/>
    <d v="2018-02-13T00:00:00"/>
    <n v="366"/>
    <m/>
    <n v="239.94"/>
    <n v="0.09"/>
    <n v="0.65976630394919977"/>
    <n v="158.30432696957098"/>
    <x v="1"/>
    <x v="1"/>
    <x v="2"/>
  </r>
  <r>
    <s v="Entegrus Powerlines Inc."/>
    <s v="Full Cost Recovery"/>
    <s v="160088-010"/>
    <s v="Small Business Lighting"/>
    <x v="0"/>
    <s v="Entegrus Powerlines Inc."/>
    <m/>
    <s v="ENERGY STAR® Qualified LED A Shape ≤ 12W Minimum 800 Lumen Output"/>
    <s v="Prescriptive"/>
    <s v="sbl_13"/>
    <s v="Lighting Interior General"/>
    <s v="F1"/>
    <m/>
    <n v="9.5858895705521405"/>
    <n v="2"/>
    <s v="60W Incandescent"/>
    <d v="2018-02-13T00:00:00"/>
    <n v="366"/>
    <m/>
    <n v="250.37"/>
    <n v="0.1"/>
    <n v="0.65976630394919977"/>
    <n v="165.18568951976115"/>
    <x v="1"/>
    <x v="1"/>
    <x v="2"/>
  </r>
  <r>
    <s v="Entegrus Powerlines Inc."/>
    <s v="Full Cost Recovery"/>
    <s v="160088-010"/>
    <s v="Small Business Lighting"/>
    <x v="0"/>
    <s v="Entegrus Powerlines Inc."/>
    <m/>
    <s v="ENERGY STAR® Qualified LED PAR 16  pin or screw base ≤ 8W Minimum 400 Lumen Output"/>
    <s v="Prescriptive"/>
    <s v="sbl_35"/>
    <s v="Lighting Interior General"/>
    <s v="E1"/>
    <m/>
    <n v="9.5858895705521405"/>
    <n v="3"/>
    <s v="50W Halogen"/>
    <d v="2018-02-13T00:00:00"/>
    <n v="366"/>
    <m/>
    <n v="328.61"/>
    <n v="0.13"/>
    <n v="0.65976630394919977"/>
    <n v="216.80580514074654"/>
    <x v="1"/>
    <x v="1"/>
    <x v="2"/>
  </r>
  <r>
    <s v="Entegrus Powerlines Inc."/>
    <s v="Full Cost Recovery"/>
    <s v="160088-011"/>
    <s v="Small Business Lighting"/>
    <x v="0"/>
    <s v="Entegrus Powerlines Inc."/>
    <m/>
    <s v="ENERGY STAR® Qualified LED PAR 30 ≤ 16W Minimum 800 Lumen Output"/>
    <s v="Prescriptive"/>
    <s v="sbl_22"/>
    <s v="Lighting Interior General"/>
    <s v="L1"/>
    <m/>
    <n v="6.8455640744797304"/>
    <n v="28"/>
    <s v="65W Incandescent"/>
    <d v="2018-02-05T00:00:00"/>
    <n v="1472"/>
    <m/>
    <n v="5010.54"/>
    <n v="1.37"/>
    <n v="0.65976630394919977"/>
    <n v="3305.7854565896232"/>
    <x v="1"/>
    <x v="1"/>
    <x v="2"/>
  </r>
  <r>
    <s v="Entegrus Powerlines Inc."/>
    <s v="Full Cost Recovery"/>
    <s v="160088-011"/>
    <s v="Small Business Lighting"/>
    <x v="0"/>
    <s v="Entegrus Powerlines Inc."/>
    <m/>
    <s v="ENERGY STAR® Qualified LED MR 16 pin or screw base ≤ 8W Minimum 400 Lumen Output"/>
    <s v="Prescriptive"/>
    <s v="sbl_36"/>
    <s v="Lighting Interior General"/>
    <s v="E1"/>
    <m/>
    <n v="6.8455640744797304"/>
    <n v="4"/>
    <s v="50W Halogen"/>
    <d v="2018-02-05T00:00:00"/>
    <n v="1472"/>
    <m/>
    <n v="613.54"/>
    <n v="0.17"/>
    <n v="0.65976630394919977"/>
    <n v="404.79301812499199"/>
    <x v="1"/>
    <x v="1"/>
    <x v="2"/>
  </r>
  <r>
    <s v="Entegrus Powerlines Inc."/>
    <s v="Full Cost Recovery"/>
    <s v="160088-011"/>
    <s v="Small Business Lighting"/>
    <x v="0"/>
    <s v="Entegrus Powerlines Inc."/>
    <m/>
    <s v="ENERGY STAR® Qualified LED A Shape ≤ 12W Minimum 800 Lumen Output"/>
    <s v="Prescriptive"/>
    <s v="sbl_13"/>
    <s v="Lighting Interior General"/>
    <s v="F1"/>
    <m/>
    <n v="6.8455640744797304"/>
    <n v="9"/>
    <s v="60W Incandescent"/>
    <d v="2018-02-05T00:00:00"/>
    <n v="1472"/>
    <m/>
    <n v="1577.66"/>
    <n v="0.43"/>
    <n v="0.65976630394919977"/>
    <n v="1040.8869070884946"/>
    <x v="1"/>
    <x v="1"/>
    <x v="2"/>
  </r>
  <r>
    <s v="Entegrus Powerlines Inc."/>
    <s v="Full Cost Recovery"/>
    <s v="160088-011"/>
    <s v="Small Business Lighting"/>
    <x v="0"/>
    <s v="Entegrus Powerlines Inc."/>
    <m/>
    <s v="4LP LED Tube Re-Lamp ≤15W Minimum 1500 Lumen Output Per Lamp"/>
    <s v="Prescriptive"/>
    <s v="sbl_07"/>
    <s v="Lighting Interior General"/>
    <s v="D1"/>
    <m/>
    <n v="5.7038558065252101"/>
    <n v="7"/>
    <s v="4 Lamp - 32W T8 (Normal Ballast Factor) - Electronic Instart Start Ballast"/>
    <d v="2018-02-05T00:00:00"/>
    <n v="1472"/>
    <m/>
    <n v="2454.48"/>
    <n v="0.28000000000000003"/>
    <n v="0.65976630394919977"/>
    <n v="1619.383197717232"/>
    <x v="1"/>
    <x v="1"/>
    <x v="2"/>
  </r>
  <r>
    <s v="Entegrus Powerlines Inc."/>
    <s v="Full Cost Recovery"/>
    <s v="160088-012"/>
    <s v="Small Business Lighting"/>
    <x v="0"/>
    <s v="Entegrus Powerlines Inc."/>
    <m/>
    <s v="ENERGY STAR® Qualified LED A Shape ≤ 12W Minimum 800 Lumen Output"/>
    <s v="Prescriptive"/>
    <s v="sbl_13"/>
    <s v="Lighting Interior General"/>
    <s v="E3"/>
    <m/>
    <n v="7.6057195010648"/>
    <n v="8"/>
    <s v="100W Incandescent"/>
    <d v="2018-02-05T00:00:00"/>
    <n v="1468"/>
    <m/>
    <n v="2314.0500000000002"/>
    <n v="0.7"/>
    <n v="0.65976630394919977"/>
    <n v="1526.7322156536459"/>
    <x v="1"/>
    <x v="1"/>
    <x v="2"/>
  </r>
  <r>
    <s v="Entegrus Powerlines Inc."/>
    <s v="Full Cost Recovery"/>
    <s v="160088-012"/>
    <s v="Small Business Lighting"/>
    <x v="0"/>
    <s v="Entegrus Powerlines Inc."/>
    <m/>
    <s v="ENERGY STAR® Qualified LED A Shape ≤ 12W Minimum 800 Lumen Output"/>
    <s v="Prescriptive"/>
    <s v="sbl_13"/>
    <s v="Lighting Interior General"/>
    <s v="F1"/>
    <m/>
    <n v="7.6057195010648"/>
    <n v="21"/>
    <s v="60W Incandescent"/>
    <d v="2018-02-05T00:00:00"/>
    <n v="1468"/>
    <m/>
    <n v="3313.3"/>
    <n v="1.01"/>
    <n v="0.65976630394919977"/>
    <n v="2186.0036948748839"/>
    <x v="1"/>
    <x v="1"/>
    <x v="2"/>
  </r>
  <r>
    <s v="Entegrus Powerlines Inc."/>
    <s v="Full Cost Recovery"/>
    <s v="160088-012"/>
    <s v="Small Business Lighting"/>
    <x v="0"/>
    <s v="Entegrus Powerlines Inc."/>
    <m/>
    <s v="ENERGY STAR® Qualified LED MR 16 pin or screw base ≤ 6W Minimum 250 Lumen Output"/>
    <s v="Prescriptive"/>
    <s v="sbl_23"/>
    <s v="Lighting Interior General"/>
    <s v="E1"/>
    <m/>
    <n v="7.6057195010648"/>
    <n v="12"/>
    <s v="50W Halogen"/>
    <d v="2018-02-05T00:00:00"/>
    <n v="1468"/>
    <m/>
    <n v="1735.54"/>
    <n v="0.53"/>
    <n v="0.65976630394919977"/>
    <n v="1145.0508111559941"/>
    <x v="1"/>
    <x v="1"/>
    <x v="2"/>
  </r>
  <r>
    <s v="Entegrus Powerlines Inc."/>
    <s v="Full Cost Recovery"/>
    <s v="160088-012"/>
    <s v="Small Business Lighting"/>
    <x v="0"/>
    <s v="Entegrus Powerlines Inc."/>
    <m/>
    <s v="ENERGY STAR® Qualified LED MR 16 pin or screw base ≤ 8W Minimum 400 Lumen Output"/>
    <s v="Prescriptive"/>
    <s v="sbl_36"/>
    <s v="Lighting Interior General"/>
    <s v="E1"/>
    <m/>
    <n v="7.6057195010648"/>
    <n v="20"/>
    <s v="50W Halogen"/>
    <d v="2018-02-05T00:00:00"/>
    <n v="1468"/>
    <m/>
    <n v="2761.08"/>
    <n v="0.84"/>
    <n v="0.65976630394919977"/>
    <n v="1821.6675465080564"/>
    <x v="1"/>
    <x v="1"/>
    <x v="2"/>
  </r>
  <r>
    <s v="Entegrus Powerlines Inc."/>
    <s v="Full Cost Recovery"/>
    <s v="160088-012"/>
    <s v="Small Business Lighting"/>
    <x v="0"/>
    <s v="Entegrus Powerlines Inc."/>
    <m/>
    <s v="ENERGY STAR® Qualified LED PAR 20 ≤ 12W Minimum 600 Lumen Output"/>
    <s v="Prescriptive"/>
    <s v="sbl_18"/>
    <s v="Lighting Interior General"/>
    <s v="E1"/>
    <m/>
    <n v="5.7077625570776203"/>
    <n v="2"/>
    <s v="50W Halogen"/>
    <d v="2018-02-05T00:00:00"/>
    <n v="1468"/>
    <m/>
    <n v="332.88"/>
    <n v="0.08"/>
    <n v="0.65976630394919977"/>
    <n v="219.62300725860962"/>
    <x v="1"/>
    <x v="1"/>
    <x v="2"/>
  </r>
  <r>
    <s v="Entegrus Powerlines Inc."/>
    <s v="Full Cost Recovery"/>
    <s v="160088-012"/>
    <s v="Small Business Lighting"/>
    <x v="0"/>
    <s v="Entegrus Powerlines Inc."/>
    <m/>
    <s v="ENERGY STAR® Qualified LED PAR 30 ≤ 16W Minimum 800 Lumen Output"/>
    <s v="Prescriptive"/>
    <s v="sbl_22"/>
    <s v="Lighting Interior General"/>
    <s v="L1"/>
    <m/>
    <n v="7.6057195010648"/>
    <n v="6"/>
    <s v="65W Incandescent"/>
    <d v="2018-02-05T00:00:00"/>
    <n v="1468"/>
    <m/>
    <n v="966.38"/>
    <n v="0.28999999999999998"/>
    <n v="0.65976630394919977"/>
    <n v="637.58496081042767"/>
    <x v="1"/>
    <x v="1"/>
    <x v="2"/>
  </r>
  <r>
    <s v="Entegrus Powerlines Inc."/>
    <s v="Full Cost Recovery"/>
    <s v="160088-014"/>
    <s v="Small Business Lighting"/>
    <x v="0"/>
    <s v="Entegrus Powerlines Inc."/>
    <m/>
    <s v="4LP LED Tube Re-Lamp ≤15W Minimum 1500 Lumen Output Per Lamp"/>
    <s v="Prescriptive"/>
    <s v="sbl_07"/>
    <s v="Lighting Interior General"/>
    <s v="D1"/>
    <m/>
    <n v="7.2056492289955303"/>
    <n v="18"/>
    <s v="4 Lamp - 32W T8 (Normal Ballast Factor) - Electronic Instart Start Ballast"/>
    <d v="2018-02-12T00:00:00"/>
    <n v="2020"/>
    <m/>
    <n v="4996.08"/>
    <n v="0.72"/>
    <n v="0.65976630394919977"/>
    <n v="3296.2452358345181"/>
    <x v="1"/>
    <x v="1"/>
    <x v="2"/>
  </r>
  <r>
    <s v="Entegrus Powerlines Inc."/>
    <s v="Full Cost Recovery"/>
    <s v="160088-014"/>
    <s v="Small Business Lighting"/>
    <x v="0"/>
    <s v="Entegrus Powerlines Inc."/>
    <m/>
    <s v="2LP LED Tube Re-Lamp ≤15W Minimum 1500 Lumen Output Per Lamp"/>
    <s v="Prescriptive"/>
    <s v="sbl_03"/>
    <s v="Lighting Interior General"/>
    <s v="B1"/>
    <m/>
    <n v="7.2056492289955303"/>
    <n v="3"/>
    <s v="2 Lamp - 32W T8 (Normal Ballast Factor) - Electronic Instart Start Ballast"/>
    <d v="2018-02-12T00:00:00"/>
    <n v="2020"/>
    <m/>
    <n v="478.79"/>
    <n v="7.0000000000000007E-2"/>
    <n v="0.65976630394919977"/>
    <n v="315.88950866783739"/>
    <x v="1"/>
    <x v="1"/>
    <x v="2"/>
  </r>
  <r>
    <s v="Entegrus Powerlines Inc."/>
    <s v="Full Cost Recovery"/>
    <s v="160088-014"/>
    <s v="Small Business Lighting"/>
    <x v="0"/>
    <s v="Entegrus Powerlines Inc."/>
    <m/>
    <s v="ENERGY STAR® Qualified LED A Shape ≤ 12W Minimum 800 Lumen Output"/>
    <s v="Prescriptive"/>
    <s v="sbl_13"/>
    <s v="Lighting Interior General"/>
    <s v="F1"/>
    <m/>
    <n v="3.6028246144977598"/>
    <n v="1"/>
    <s v="60W Incandescent"/>
    <d v="2018-02-12T00:00:00"/>
    <n v="2020"/>
    <m/>
    <n v="333.07"/>
    <n v="0.05"/>
    <n v="0.65976630394919977"/>
    <n v="219.74836285635996"/>
    <x v="1"/>
    <x v="1"/>
    <x v="2"/>
  </r>
  <r>
    <s v="Entegrus Powerlines Inc."/>
    <s v="Full Cost Recovery"/>
    <s v="160088-014"/>
    <s v="Small Business Lighting"/>
    <x v="0"/>
    <s v="Entegrus Powerlines Inc."/>
    <m/>
    <s v="4LP LED Tube Re-Lamp ≤15W Minimum 1500 Lumen Output Per Lamp"/>
    <s v="Prescriptive"/>
    <s v="sbl_07"/>
    <s v="Lighting Interior General"/>
    <s v="D1"/>
    <m/>
    <n v="5.7038558065252101"/>
    <n v="5"/>
    <s v="4 Lamp - 32W T8 (Normal Ballast Factor) - Electronic Instart Start Ballast"/>
    <d v="2018-02-12T00:00:00"/>
    <n v="2020"/>
    <m/>
    <n v="1753.2"/>
    <n v="0.2"/>
    <n v="0.65976630394919977"/>
    <n v="1156.7022840837371"/>
    <x v="1"/>
    <x v="1"/>
    <x v="2"/>
  </r>
  <r>
    <s v="Entegrus Powerlines Inc."/>
    <s v="Full Cost Recovery"/>
    <s v="160088-014"/>
    <s v="Small Business Lighting"/>
    <x v="0"/>
    <s v="Entegrus Powerlines Inc."/>
    <m/>
    <s v="2LP LED Tube Re-Lamp ≤15W Minimum 1500 Lumen Output Per Lamp"/>
    <s v="Prescriptive"/>
    <s v="sbl_03"/>
    <s v="Lighting Interior General"/>
    <s v="B1"/>
    <m/>
    <n v="5.7038558065252101"/>
    <n v="1"/>
    <s v="2 Lamp - 32W T8 (Normal Ballast Factor) - Electronic Instart Start Ballast"/>
    <d v="2018-02-12T00:00:00"/>
    <n v="2020"/>
    <m/>
    <n v="201.62"/>
    <n v="0.02"/>
    <n v="0.65976630394919977"/>
    <n v="133.02208220223767"/>
    <x v="1"/>
    <x v="1"/>
    <x v="2"/>
  </r>
  <r>
    <s v="Entegrus Powerlines Inc."/>
    <s v="Full Cost Recovery"/>
    <s v="160088-018"/>
    <s v="Small Business Lighting"/>
    <x v="0"/>
    <s v="Entegrus Powerlines Inc."/>
    <m/>
    <s v="ENERGY STAR® Qualified LED PAR 20 ≤ 12W Minimum 600 Lumen Output"/>
    <s v="Prescriptive"/>
    <s v="sbl_18"/>
    <s v="Lighting Interior General"/>
    <s v="E1"/>
    <m/>
    <n v="7.98722044728434"/>
    <n v="2"/>
    <s v="50W Halogen"/>
    <d v="2018-02-12T00:00:00"/>
    <n v="638"/>
    <m/>
    <n v="237.88"/>
    <n v="0.08"/>
    <n v="0.65976630394919977"/>
    <n v="156.94520838343564"/>
    <x v="1"/>
    <x v="1"/>
    <x v="2"/>
  </r>
  <r>
    <s v="Entegrus Powerlines Inc."/>
    <s v="Full Cost Recovery"/>
    <s v="160088-018"/>
    <s v="Small Business Lighting"/>
    <x v="0"/>
    <s v="Entegrus Powerlines Inc."/>
    <m/>
    <s v="ENERGY STAR® Qualified LED A Shape ≤ 12W Minimum 800 Lumen Output"/>
    <s v="Prescriptive"/>
    <s v="sbl_13"/>
    <s v="Lighting Interior General"/>
    <s v="F1"/>
    <m/>
    <n v="7.98722044728434"/>
    <n v="5"/>
    <s v="60W Incandescent"/>
    <d v="2018-02-12T00:00:00"/>
    <n v="638"/>
    <m/>
    <n v="751.2"/>
    <n v="0.24"/>
    <n v="0.65976630394919977"/>
    <n v="495.61644752663892"/>
    <x v="1"/>
    <x v="1"/>
    <x v="2"/>
  </r>
  <r>
    <s v="Entegrus Powerlines Inc."/>
    <s v="Full Cost Recovery"/>
    <s v="160088-018"/>
    <s v="Small Business Lighting"/>
    <x v="0"/>
    <s v="Entegrus Powerlines Inc."/>
    <m/>
    <s v="ENERGY STAR® Qualified LED PAR 38 ≤ 19W Minimum 1100 Lumen Output"/>
    <s v="Prescriptive"/>
    <s v="sbl_11"/>
    <s v="Lighting Interior General"/>
    <s v="E2"/>
    <m/>
    <n v="5.7077625570776203"/>
    <n v="8"/>
    <s v="75W Halogen PAR"/>
    <d v="2018-02-12T00:00:00"/>
    <n v="638"/>
    <m/>
    <n v="1962.24"/>
    <n v="0.45"/>
    <n v="0.65976630394919977"/>
    <n v="1294.6198322612777"/>
    <x v="1"/>
    <x v="1"/>
    <x v="2"/>
  </r>
  <r>
    <s v="Entegrus Powerlines Inc."/>
    <s v="Full Cost Recovery"/>
    <s v="160088-018"/>
    <s v="Small Business Lighting"/>
    <x v="0"/>
    <s v="Entegrus Powerlines Inc."/>
    <m/>
    <s v="2LP LED Tube Re-Lamp ≤15W Minimum 1500 Lumen Output Per Lamp"/>
    <s v="Prescriptive"/>
    <s v="sbl_03"/>
    <s v="Lighting Interior General"/>
    <s v="B1"/>
    <m/>
    <n v="5.7038558065252101"/>
    <n v="1"/>
    <s v="2 Lamp - 32W T8 (Normal Ballast Factor) - Electronic Instart Start Ballast"/>
    <d v="2018-02-12T00:00:00"/>
    <n v="638"/>
    <m/>
    <n v="201.62"/>
    <n v="0.02"/>
    <n v="0.65976630394919977"/>
    <n v="133.02208220223767"/>
    <x v="1"/>
    <x v="1"/>
    <x v="2"/>
  </r>
  <r>
    <s v="Entegrus Powerlines Inc."/>
    <s v="Full Cost Recovery"/>
    <s v="160088-018"/>
    <s v="Small Business Lighting"/>
    <x v="0"/>
    <s v="Entegrus Powerlines Inc."/>
    <m/>
    <s v="2LP LED Tube Re-Lamp ≤15W Minimum 1500 Lumen Output Per Lamp"/>
    <s v="Prescriptive"/>
    <s v="sbl_03"/>
    <s v="Lighting Interior General"/>
    <s v="B1"/>
    <m/>
    <n v="5.7038558065252101"/>
    <n v="5"/>
    <s v="2 Lamp - 32W T8 (Normal Ballast Factor) - Electronic Instart Start Ballast"/>
    <d v="2018-02-12T00:00:00"/>
    <n v="638"/>
    <m/>
    <n v="1008.09"/>
    <n v="0.12"/>
    <n v="0.65976630394919977"/>
    <n v="665.10381334814883"/>
    <x v="1"/>
    <x v="1"/>
    <x v="2"/>
  </r>
  <r>
    <s v="Entegrus Powerlines Inc."/>
    <s v="Full Cost Recovery"/>
    <s v="160088-018"/>
    <s v="Small Business Lighting"/>
    <x v="0"/>
    <s v="Entegrus Powerlines Inc."/>
    <m/>
    <s v="ENERGY STAR® Qualified LED PAR 16  pin or screw base ≤ 8W Minimum 400 Lumen Output"/>
    <s v="Prescriptive"/>
    <s v="sbl_35"/>
    <s v="Lighting Interior General"/>
    <s v="E1"/>
    <m/>
    <n v="7.98722044728434"/>
    <n v="2"/>
    <s v="50W Halogen"/>
    <d v="2018-02-12T00:00:00"/>
    <n v="638"/>
    <m/>
    <n v="262.92"/>
    <n v="0.08"/>
    <n v="0.65976630394919977"/>
    <n v="173.46575663432361"/>
    <x v="1"/>
    <x v="1"/>
    <x v="2"/>
  </r>
  <r>
    <s v="Entegrus Powerlines Inc."/>
    <s v="Full Cost Recovery"/>
    <s v="160088-023"/>
    <s v="Small Business Lighting"/>
    <x v="0"/>
    <s v="Entegrus Powerlines Inc."/>
    <m/>
    <s v="4LP LED Tube Re-Lamp ≤15W Minimum 1500 Lumen Output Per Lamp"/>
    <s v="Prescriptive"/>
    <s v="sbl_07"/>
    <s v="Lighting Interior General"/>
    <s v="D1"/>
    <m/>
    <n v="14.522218995062399"/>
    <n v="42"/>
    <s v="4 Lamp - 32W T8 (Normal Ballast Factor) - Electronic Instart Start Ballast"/>
    <d v="2018-03-12T00:00:00"/>
    <n v="3740"/>
    <m/>
    <n v="5784.24"/>
    <n v="1.68"/>
    <n v="0.65976630394919977"/>
    <n v="3816.2466459551192"/>
    <x v="1"/>
    <x v="1"/>
    <x v="2"/>
  </r>
  <r>
    <s v="Entegrus Powerlines Inc."/>
    <s v="Full Cost Recovery"/>
    <s v="160088-023"/>
    <s v="Small Business Lighting"/>
    <x v="0"/>
    <s v="Entegrus Powerlines Inc."/>
    <m/>
    <s v="4LP LED Tube Re-Lamp ≤15W Minimum 1500 Lumen Output Per Lamp"/>
    <s v="Prescriptive"/>
    <s v="sbl_07"/>
    <s v="Lighting Interior General"/>
    <s v="D1"/>
    <m/>
    <n v="5.7077625570776203"/>
    <n v="4"/>
    <s v="4 Lamp - 32W T8 (Normal Ballast Factor) - Electronic Instart Start Ballast"/>
    <d v="2018-03-12T00:00:00"/>
    <n v="3740"/>
    <m/>
    <n v="1401.6"/>
    <n v="0.16"/>
    <n v="0.65976630394919977"/>
    <n v="924.72845161519831"/>
    <x v="1"/>
    <x v="1"/>
    <x v="2"/>
  </r>
  <r>
    <s v="Entegrus Powerlines Inc."/>
    <s v="Full Cost Recovery"/>
    <s v="160088-023"/>
    <s v="Small Business Lighting"/>
    <x v="0"/>
    <s v="Entegrus Powerlines Inc."/>
    <m/>
    <s v="ENERGY STAR® Qualified LED A Shape ≤ 12W Minimum 800 Lumen Output"/>
    <s v="Prescriptive"/>
    <s v="sbl_13"/>
    <s v="Lighting Interior General"/>
    <s v="E3"/>
    <m/>
    <n v="5.7077625570776203"/>
    <n v="3"/>
    <s v="100W Incandescent"/>
    <d v="2018-03-12T00:00:00"/>
    <n v="3740"/>
    <m/>
    <n v="1156.32"/>
    <n v="0.26"/>
    <n v="0.65976630394919977"/>
    <n v="762.90097258253866"/>
    <x v="1"/>
    <x v="1"/>
    <x v="2"/>
  </r>
  <r>
    <s v="Entegrus Powerlines Inc."/>
    <s v="Full Cost Recovery"/>
    <s v="160088-024"/>
    <s v="Small Business Lighting"/>
    <x v="0"/>
    <s v="Entegrus Powerlines Inc."/>
    <m/>
    <s v="4LP LED Tube Re-Lamp ≤15W Minimum 1500 Lumen Output Per Lamp"/>
    <s v="Prescriptive"/>
    <s v="sbl_07"/>
    <s v="Lighting Interior General"/>
    <s v="D1"/>
    <m/>
    <n v="5.7038558065252101"/>
    <n v="8"/>
    <s v="4 Lamp - 32W T8 (Normal Ballast Factor) - Electronic Instart Start Ballast"/>
    <d v="2018-03-14T00:00:00"/>
    <n v="1920"/>
    <m/>
    <n v="2805.12"/>
    <n v="0.32"/>
    <n v="0.65976630394919977"/>
    <n v="1850.7236545339792"/>
    <x v="1"/>
    <x v="1"/>
    <x v="2"/>
  </r>
  <r>
    <s v="Entegrus Powerlines Inc."/>
    <s v="Full Cost Recovery"/>
    <s v="160088-024"/>
    <s v="Small Business Lighting"/>
    <x v="0"/>
    <s v="Entegrus Powerlines Inc."/>
    <m/>
    <s v="4LP LED Tube Re-Lamp ≤15W Minimum 1500 Lumen Output Per Lamp"/>
    <s v="Prescriptive"/>
    <s v="sbl_07"/>
    <s v="Lighting Interior General"/>
    <s v="D1"/>
    <m/>
    <n v="10.890873448050501"/>
    <n v="12"/>
    <s v="4 Lamp - 32W T8 (Normal Ballast Factor) - Electronic Instart Start Ballast"/>
    <d v="2018-03-14T00:00:00"/>
    <n v="1920"/>
    <m/>
    <n v="2203.6799999999998"/>
    <n v="0.48"/>
    <n v="0.65976630394919977"/>
    <n v="1453.9138086867724"/>
    <x v="1"/>
    <x v="1"/>
    <x v="2"/>
  </r>
  <r>
    <s v="Entegrus Powerlines Inc."/>
    <s v="Full Cost Recovery"/>
    <s v="160088-024"/>
    <s v="Small Business Lighting"/>
    <x v="0"/>
    <s v="Entegrus Powerlines Inc."/>
    <m/>
    <s v="2LP LED Tube Re-Lamp ≤15W Minimum 1500 Lumen Output Per Lamp"/>
    <s v="Prescriptive"/>
    <s v="sbl_03"/>
    <s v="Lighting Interior General"/>
    <s v="B1"/>
    <m/>
    <n v="10.890873448050501"/>
    <n v="8"/>
    <s v="2 Lamp - 32W T8 (Normal Ballast Factor) - Electronic Instart Start Ballast"/>
    <d v="2018-03-14T00:00:00"/>
    <n v="1920"/>
    <m/>
    <n v="844.74"/>
    <n v="0.18"/>
    <n v="0.65976630394919977"/>
    <n v="557.33098759804705"/>
    <x v="1"/>
    <x v="1"/>
    <x v="2"/>
  </r>
  <r>
    <s v="Entegrus Powerlines Inc."/>
    <s v="Full Cost Recovery"/>
    <s v="160088-025"/>
    <s v="Small Business Lighting"/>
    <x v="0"/>
    <s v="Entegrus Powerlines Inc."/>
    <m/>
    <s v="4LP LED Tube Re-Lamp ≤15W Minimum 1500 Lumen Output Per Lamp"/>
    <s v="Prescriptive"/>
    <s v="sbl_07"/>
    <s v="Lighting Interior General"/>
    <s v="D1"/>
    <m/>
    <n v="19.171779141104199"/>
    <n v="6"/>
    <s v="4 Lamp - 32W T8 (Normal Ballast Factor) - Electronic Instart Start Ballast"/>
    <d v="2018-03-06T00:00:00"/>
    <n v="800"/>
    <m/>
    <n v="625.91999999999996"/>
    <n v="0.24"/>
    <n v="0.65976630394919977"/>
    <n v="412.9609249678831"/>
    <x v="1"/>
    <x v="1"/>
    <x v="2"/>
  </r>
  <r>
    <s v="Entegrus Powerlines Inc."/>
    <s v="Full Cost Recovery"/>
    <s v="160088-025"/>
    <s v="Small Business Lighting"/>
    <x v="0"/>
    <s v="Entegrus Powerlines Inc."/>
    <m/>
    <s v="4LP LED Tube Re-Lamp ≤15W Minimum 1500 Lumen Output Per Lamp"/>
    <s v="Prescriptive"/>
    <s v="sbl_07"/>
    <s v="Lighting Interior General"/>
    <s v="D1"/>
    <m/>
    <n v="5.7077625570776203"/>
    <n v="2"/>
    <s v="4 Lamp - 32W T8 (Normal Ballast Factor) - Electronic Instart Start Ballast"/>
    <d v="2018-03-06T00:00:00"/>
    <n v="800"/>
    <m/>
    <n v="700.8"/>
    <n v="0.08"/>
    <n v="0.65976630394919977"/>
    <n v="462.36422580759915"/>
    <x v="1"/>
    <x v="1"/>
    <x v="2"/>
  </r>
  <r>
    <s v="Entegrus Powerlines Inc."/>
    <s v="Full Cost Recovery"/>
    <s v="160088-025"/>
    <s v="Small Business Lighting"/>
    <x v="0"/>
    <s v="Entegrus Powerlines Inc."/>
    <m/>
    <s v="2LP LED Tube Re-Lamp ≤15W Minimum 1500 Lumen Output Per Lamp"/>
    <s v="Prescriptive"/>
    <s v="sbl_03"/>
    <s v="Lighting Interior General"/>
    <s v="B1"/>
    <m/>
    <n v="19.171779141104199"/>
    <n v="3"/>
    <s v="2 Lamp - 32W T8 (Normal Ballast Factor) - Electronic Instart Start Ballast"/>
    <d v="2018-03-06T00:00:00"/>
    <n v="800"/>
    <m/>
    <n v="179.95"/>
    <n v="7.0000000000000007E-2"/>
    <n v="0.65976630394919977"/>
    <n v="118.72494639565849"/>
    <x v="1"/>
    <x v="1"/>
    <x v="2"/>
  </r>
  <r>
    <s v="Entegrus Powerlines Inc."/>
    <s v="Full Cost Recovery"/>
    <s v="160088-025"/>
    <s v="Small Business Lighting"/>
    <x v="0"/>
    <s v="Entegrus Powerlines Inc."/>
    <m/>
    <s v="2LP LED Tube Re-Lamp ≤15W Minimum 1500 Lumen Output Per Lamp"/>
    <s v="Prescriptive"/>
    <s v="sbl_03"/>
    <s v="Lighting Interior General"/>
    <s v="B1"/>
    <m/>
    <n v="5.7077625570776203"/>
    <n v="1"/>
    <s v="2 Lamp - 32W T8 (Normal Ballast Factor) - Electronic Instart Start Ballast"/>
    <d v="2018-03-06T00:00:00"/>
    <n v="800"/>
    <m/>
    <n v="201.48"/>
    <n v="0.02"/>
    <n v="0.65976630394919977"/>
    <n v="132.92971491968476"/>
    <x v="1"/>
    <x v="1"/>
    <x v="2"/>
  </r>
  <r>
    <s v="Entegrus Powerlines Inc."/>
    <s v="Full Cost Recovery"/>
    <s v="160088-027"/>
    <s v="Small Business Lighting"/>
    <x v="0"/>
    <s v="Entegrus Powerlines Inc."/>
    <m/>
    <s v="4LP LED Tube Re-Lamp ≤15W Minimum 1500 Lumen Output Per Lamp"/>
    <s v="Prescriptive"/>
    <s v="sbl_07"/>
    <s v="Lighting Interior General"/>
    <s v="D1"/>
    <m/>
    <n v="5.7077625570776203"/>
    <n v="15"/>
    <s v="4 Lamp - 32W T8 (Normal Ballast Factor) - Electronic Instart Start Ballast"/>
    <d v="2018-03-06T00:00:00"/>
    <n v="1240"/>
    <m/>
    <n v="5256"/>
    <n v="0.6"/>
    <n v="0.65976630394919977"/>
    <n v="3467.7316935569938"/>
    <x v="1"/>
    <x v="1"/>
    <x v="2"/>
  </r>
  <r>
    <s v="Entegrus Powerlines Inc."/>
    <s v="Full Cost Recovery"/>
    <s v="160088-027"/>
    <s v="Small Business Lighting"/>
    <x v="0"/>
    <s v="Entegrus Powerlines Inc."/>
    <m/>
    <s v="ENERGY STAR® Qualified LED A Shape ≤ 12W Minimum 800 Lumen Output"/>
    <s v="Prescriptive"/>
    <s v="sbl_13"/>
    <s v="Lighting Interior General"/>
    <s v="E3"/>
    <m/>
    <n v="10.647359454855099"/>
    <n v="2"/>
    <s v="100W Incandescent"/>
    <d v="2018-03-06T00:00:00"/>
    <n v="1240"/>
    <m/>
    <n v="413.25"/>
    <n v="0.18"/>
    <n v="0.65976630394919977"/>
    <n v="272.6484251070068"/>
    <x v="1"/>
    <x v="1"/>
    <x v="2"/>
  </r>
  <r>
    <s v="Entegrus Powerlines Inc."/>
    <s v="Full Cost Recovery"/>
    <s v="160088-028"/>
    <s v="Small Business Lighting"/>
    <x v="0"/>
    <s v="Entegrus Powerlines Inc."/>
    <m/>
    <s v="4LP LED Tube Re-Lamp ≤15W Minimum 1500 Lumen Output Per Lamp"/>
    <s v="Prescriptive"/>
    <s v="sbl_07"/>
    <s v="Lighting Interior General"/>
    <s v="D1"/>
    <m/>
    <n v="5.7077625570776203"/>
    <n v="25"/>
    <s v="4 Lamp - 32W T8 (Normal Ballast Factor) - Electronic Instart Start Ballast"/>
    <d v="2018-03-05T00:00:00"/>
    <n v="2046"/>
    <m/>
    <n v="8760"/>
    <n v="1"/>
    <n v="0.65976630394919977"/>
    <n v="5779.5528225949902"/>
    <x v="1"/>
    <x v="1"/>
    <x v="2"/>
  </r>
  <r>
    <s v="Entegrus Powerlines Inc."/>
    <s v="Full Cost Recovery"/>
    <s v="160088-028"/>
    <s v="Small Business Lighting"/>
    <x v="0"/>
    <s v="Entegrus Powerlines Inc."/>
    <m/>
    <s v="ENERGY STAR® Qualified LED A Shape ≤ 12W Minimum 800 Lumen Output"/>
    <s v="Prescriptive"/>
    <s v="sbl_13"/>
    <s v="Lighting Interior General"/>
    <s v="F1"/>
    <m/>
    <n v="9.5858895705521405"/>
    <n v="1"/>
    <s v="40W Incandescent"/>
    <d v="2018-03-05T00:00:00"/>
    <n v="2046"/>
    <m/>
    <n v="73.02"/>
    <n v="0.03"/>
    <n v="0.65976630394919977"/>
    <n v="48.176135514370564"/>
    <x v="1"/>
    <x v="1"/>
    <x v="2"/>
  </r>
  <r>
    <s v="Entegrus Powerlines Inc."/>
    <s v="Full Cost Recovery"/>
    <s v="160088-028"/>
    <s v="Small Business Lighting"/>
    <x v="0"/>
    <s v="Entegrus Powerlines Inc."/>
    <m/>
    <s v="ENERGY STAR® Qualified LED PAR 38 ≤ 19W Minimum 1100 Lumen Output"/>
    <s v="Prescriptive"/>
    <s v="sbl_11"/>
    <s v="Lighting Interior General"/>
    <s v="E3"/>
    <m/>
    <n v="9.5858895705521405"/>
    <n v="1"/>
    <s v="100W Halogen"/>
    <d v="2018-03-05T00:00:00"/>
    <n v="2046"/>
    <m/>
    <n v="211.25"/>
    <n v="0.08"/>
    <n v="0.65976630394919977"/>
    <n v="139.37563170926845"/>
    <x v="1"/>
    <x v="1"/>
    <x v="2"/>
  </r>
  <r>
    <s v="Entegrus Powerlines Inc."/>
    <s v="Full Cost Recovery"/>
    <s v="160088-029"/>
    <s v="Small Business Lighting"/>
    <x v="0"/>
    <s v="Entegrus Powerlines Inc."/>
    <m/>
    <s v="4LP LED Tube Re-Lamp ≤15W Minimum 1500 Lumen Output Per Lamp"/>
    <s v="Prescriptive"/>
    <s v="sbl_07"/>
    <s v="Lighting Interior General"/>
    <s v="D1"/>
    <m/>
    <n v="5.7077625570776203"/>
    <n v="5"/>
    <s v="4 Lamp - 32W T8 (Normal Ballast Factor) - Electronic Instart Start Ballast"/>
    <d v="2018-03-05T00:00:00"/>
    <n v="1126"/>
    <m/>
    <n v="1752"/>
    <n v="0.2"/>
    <n v="0.65976630394919977"/>
    <n v="1155.9105645189979"/>
    <x v="1"/>
    <x v="1"/>
    <x v="2"/>
  </r>
  <r>
    <s v="Entegrus Powerlines Inc."/>
    <s v="Full Cost Recovery"/>
    <s v="160088-029"/>
    <s v="Small Business Lighting"/>
    <x v="0"/>
    <s v="Entegrus Powerlines Inc."/>
    <m/>
    <s v="2LP LED Tube Re-Lamp ≤15W Minimum 1500 Lumen Output Per Lamp"/>
    <s v="Prescriptive"/>
    <s v="sbl_03"/>
    <s v="Lighting Interior General"/>
    <s v="B1"/>
    <m/>
    <n v="5.7077625570776203"/>
    <n v="17"/>
    <s v="2 Lamp - 32W T8 (Normal Ballast Factor) - Electronic Instart Start Ballast"/>
    <d v="2018-03-05T00:00:00"/>
    <n v="1126"/>
    <m/>
    <n v="3425.16"/>
    <n v="0.39"/>
    <n v="0.65976630394919977"/>
    <n v="2259.8051536346411"/>
    <x v="1"/>
    <x v="1"/>
    <x v="2"/>
  </r>
  <r>
    <s v="Entegrus Powerlines Inc."/>
    <s v="Full Cost Recovery"/>
    <s v="160088-029"/>
    <s v="Small Business Lighting"/>
    <x v="0"/>
    <s v="Entegrus Powerlines Inc."/>
    <m/>
    <s v="ENERGY STAR® Qualified LED A Shape ≤ 12W Minimum 800 Lumen Output"/>
    <s v="Prescriptive"/>
    <s v="sbl_13"/>
    <s v="Lighting Interior General"/>
    <s v="F1"/>
    <m/>
    <n v="9.5858895705521405"/>
    <n v="1"/>
    <s v="40W Incandescent"/>
    <d v="2018-03-05T00:00:00"/>
    <n v="1126"/>
    <m/>
    <n v="73.02"/>
    <n v="0.03"/>
    <n v="0.65976630394919977"/>
    <n v="48.176135514370564"/>
    <x v="1"/>
    <x v="1"/>
    <x v="2"/>
  </r>
  <r>
    <s v="Entegrus Powerlines Inc."/>
    <s v="Full Cost Recovery"/>
    <s v="160088-029"/>
    <s v="Small Business Lighting"/>
    <x v="0"/>
    <s v="Entegrus Powerlines Inc."/>
    <m/>
    <s v="ENERGY STAR® Qualified LED PAR 38 ≤ 19W Minimum 1100 Lumen Output"/>
    <s v="Prescriptive"/>
    <s v="sbl_11"/>
    <s v="Lighting Interior General"/>
    <s v="E3"/>
    <m/>
    <n v="9.5858895705521405"/>
    <n v="1"/>
    <s v="100W Halogen"/>
    <d v="2018-03-05T00:00:00"/>
    <n v="1126"/>
    <m/>
    <n v="211.25"/>
    <n v="0.08"/>
    <n v="0.65976630394919977"/>
    <n v="139.37563170926845"/>
    <x v="1"/>
    <x v="1"/>
    <x v="2"/>
  </r>
  <r>
    <s v="Entegrus Powerlines Inc."/>
    <s v="Full Cost Recovery"/>
    <s v="160088-030"/>
    <s v="Small Business Lighting"/>
    <x v="0"/>
    <s v="Entegrus Powerlines Inc."/>
    <m/>
    <s v="2LP LED Tube Re-Lamp ≤15W Minimum 1500 Lumen Output Per Lamp"/>
    <s v="Prescriptive"/>
    <s v="sbl_03"/>
    <s v="Lighting Interior General"/>
    <s v="B1"/>
    <m/>
    <n v="9.1274187659729797"/>
    <n v="18"/>
    <s v="2 Lamp - 32W T8 (Normal Ballast Factor) - Electronic Instart Start Ballast"/>
    <d v="2018-06-01T00:00:00"/>
    <n v="980"/>
    <m/>
    <n v="2267.89"/>
    <n v="0.41"/>
    <n v="0.65976630394919977"/>
    <n v="1496.2774030633507"/>
    <x v="1"/>
    <x v="1"/>
    <x v="2"/>
  </r>
  <r>
    <s v="Entegrus Powerlines Inc."/>
    <s v="Full Cost Recovery"/>
    <s v="160088-030"/>
    <s v="Small Business Lighting"/>
    <x v="0"/>
    <s v="Entegrus Powerlines Inc."/>
    <m/>
    <s v="1LP LED Tube Re-Lamp ≤15W Minimum 1500 Lumen Output Per Lamp"/>
    <s v="Prescriptive"/>
    <s v="sbl_01"/>
    <s v="Lighting Interior General"/>
    <s v="A1"/>
    <m/>
    <n v="9.1274187659729797"/>
    <n v="5"/>
    <s v="1 Lamp - 32W T8 (Normal Ballast Factor) - Electronic Instart Start Ballast"/>
    <d v="2018-06-01T00:00:00"/>
    <n v="980"/>
    <m/>
    <n v="356.07"/>
    <n v="7.0000000000000007E-2"/>
    <n v="0.65976630394919977"/>
    <n v="234.92298784719156"/>
    <x v="1"/>
    <x v="1"/>
    <x v="2"/>
  </r>
  <r>
    <s v="Entegrus Powerlines Inc."/>
    <s v="Full Cost Recovery"/>
    <s v="160088-030"/>
    <s v="Small Business Lighting"/>
    <x v="0"/>
    <s v="Entegrus Powerlines Inc."/>
    <m/>
    <s v="2LP LED Tube Re-Lamp ≤15W Minimum 1500 Lumen Output Per Lamp"/>
    <s v="Prescriptive"/>
    <s v="sbl_03"/>
    <s v="Lighting Interior General"/>
    <s v="B1"/>
    <m/>
    <n v="5.7077625570776203"/>
    <n v="4"/>
    <s v="2 Lamp - 32W T8 (Normal Ballast Factor) - Electronic Instart Start Ballast"/>
    <d v="2018-06-01T00:00:00"/>
    <n v="980"/>
    <m/>
    <n v="805.92"/>
    <n v="0.09"/>
    <n v="0.65976630394919977"/>
    <n v="531.71885967873902"/>
    <x v="1"/>
    <x v="1"/>
    <x v="2"/>
  </r>
  <r>
    <s v="Entegrus Powerlines Inc."/>
    <s v="Full Cost Recovery"/>
    <s v="160088-032"/>
    <s v="Small Business Lighting"/>
    <x v="0"/>
    <s v="Entegrus Powerlines Inc."/>
    <m/>
    <s v="4LP LED Tube Re-Lamp ≤15W Minimum 1500 Lumen Output Per Lamp"/>
    <s v="Prescriptive"/>
    <s v="sbl_07"/>
    <s v="Lighting Interior General"/>
    <s v="D1"/>
    <m/>
    <n v="5.7038558065252101"/>
    <n v="14"/>
    <s v="4 Lamp - 32W T8 (Normal Ballast Factor) - Electronic Instart Start Ballast"/>
    <d v="2018-05-31T00:00:00"/>
    <n v="1240"/>
    <m/>
    <n v="4908.96"/>
    <n v="0.56000000000000005"/>
    <n v="0.65976630394919977"/>
    <n v="3238.7663954344639"/>
    <x v="1"/>
    <x v="1"/>
    <x v="2"/>
  </r>
  <r>
    <s v="Entegrus Powerlines Inc."/>
    <s v="Full Cost Recovery"/>
    <s v="160088-032"/>
    <s v="Small Business Lighting"/>
    <x v="0"/>
    <s v="Entegrus Powerlines Inc."/>
    <m/>
    <s v="ENERGY STAR® Qualified LED A Shape ≤ 12W Minimum 800 Lumen Output"/>
    <s v="Prescriptive"/>
    <s v="sbl_13"/>
    <s v="Lighting Interior General"/>
    <s v="E3"/>
    <m/>
    <n v="6.2266500622664998"/>
    <n v="6"/>
    <s v="100W Incandescent"/>
    <d v="2018-05-31T00:00:00"/>
    <n v="1240"/>
    <m/>
    <n v="2119.92"/>
    <n v="0.53"/>
    <n v="0.65976630394919977"/>
    <n v="1398.6517830679877"/>
    <x v="1"/>
    <x v="1"/>
    <x v="2"/>
  </r>
  <r>
    <s v="Entegrus Powerlines Inc."/>
    <s v="Full Cost Recovery"/>
    <s v="160088-033"/>
    <s v="Small Business Lighting"/>
    <x v="0"/>
    <s v="Entegrus Powerlines Inc."/>
    <m/>
    <s v="4LP LED Tube Re-Lamp ≤15W Minimum 1500 Lumen Output Per Lamp"/>
    <s v="Prescriptive"/>
    <s v="sbl_07"/>
    <s v="Lighting Interior General"/>
    <s v="D1"/>
    <m/>
    <n v="5.7077625570776203"/>
    <n v="12"/>
    <s v="4 Lamp - 32W T8 (Normal Ballast Factor) - Electronic Instart Start Ballast"/>
    <d v="2018-04-25T00:00:00"/>
    <n v="1143"/>
    <m/>
    <n v="4204.8"/>
    <n v="0.48"/>
    <n v="0.65976630394919977"/>
    <n v="2774.1853548455952"/>
    <x v="1"/>
    <x v="1"/>
    <x v="2"/>
  </r>
  <r>
    <s v="Entegrus Powerlines Inc."/>
    <s v="Full Cost Recovery"/>
    <s v="160088-033"/>
    <s v="Small Business Lighting"/>
    <x v="0"/>
    <s v="Entegrus Powerlines Inc."/>
    <m/>
    <s v="ENERGY STAR® Qualified LED A Shape ≤ 12W Minimum 800 Lumen Output"/>
    <s v="Prescriptive"/>
    <s v="sbl_13"/>
    <s v="Lighting Interior General"/>
    <s v="F1"/>
    <m/>
    <n v="7.6103500761034999"/>
    <n v="8"/>
    <s v="60W Incandescent"/>
    <d v="2018-04-25T00:00:00"/>
    <n v="1143"/>
    <m/>
    <n v="1261.44"/>
    <n v="0.38"/>
    <n v="0.65976630394919977"/>
    <n v="832.25560645367864"/>
    <x v="1"/>
    <x v="1"/>
    <x v="2"/>
  </r>
  <r>
    <s v="Entegrus Powerlines Inc."/>
    <s v="Full Cost Recovery"/>
    <s v="160088-033"/>
    <s v="Small Business Lighting"/>
    <x v="0"/>
    <s v="Entegrus Powerlines Inc."/>
    <m/>
    <s v="ENERGY STAR® Qualified LED BR 30 ≤ 12W Minimum 600 Lumen Output"/>
    <s v="Prescriptive"/>
    <s v="sbl_41"/>
    <s v="Lighting Interior General"/>
    <s v="L1"/>
    <m/>
    <n v="7.6103500761034999"/>
    <n v="1"/>
    <s v="65W Incandescent"/>
    <d v="2018-04-25T00:00:00"/>
    <n v="1143"/>
    <m/>
    <n v="174.11"/>
    <n v="0.05"/>
    <n v="0.65976630394919977"/>
    <n v="114.87191118059518"/>
    <x v="1"/>
    <x v="1"/>
    <x v="2"/>
  </r>
  <r>
    <s v="Entegrus Powerlines Inc."/>
    <s v="Full Cost Recovery"/>
    <s v="160088-034"/>
    <s v="Small Business Lighting"/>
    <x v="0"/>
    <s v="Entegrus Powerlines Inc."/>
    <m/>
    <s v="4LP LED Tube Re-Lamp ≤15W Minimum 1500 Lumen Output Per Lamp"/>
    <s v="Prescriptive"/>
    <s v="sbl_07"/>
    <s v="Lighting Interior General"/>
    <s v="D1"/>
    <m/>
    <n v="12.2880314573605"/>
    <n v="19"/>
    <s v="4 Lamp - 32W T8 (Normal Ballast Factor) - Electronic Instart Start Ballast"/>
    <d v="2018-04-25T00:00:00"/>
    <n v="1840"/>
    <m/>
    <n v="3092.44"/>
    <n v="0.76"/>
    <n v="0.65976630394919977"/>
    <n v="2040.2877089846634"/>
    <x v="1"/>
    <x v="1"/>
    <x v="2"/>
  </r>
  <r>
    <s v="Entegrus Powerlines Inc."/>
    <s v="Full Cost Recovery"/>
    <s v="160088-034"/>
    <s v="Small Business Lighting"/>
    <x v="0"/>
    <s v="Entegrus Powerlines Inc."/>
    <m/>
    <s v="4LP LED Tube Re-Lamp ≤15W Minimum 1500 Lumen Output Per Lamp"/>
    <s v="Prescriptive"/>
    <s v="sbl_07"/>
    <s v="Lighting Interior General"/>
    <s v="D1"/>
    <m/>
    <n v="5.7077625570776203"/>
    <n v="4"/>
    <s v="4 Lamp - 32W T8 (Normal Ballast Factor) - Electronic Instart Start Ballast"/>
    <d v="2018-04-25T00:00:00"/>
    <n v="1840"/>
    <m/>
    <n v="1401.6"/>
    <n v="0.16"/>
    <n v="0.65976630394919977"/>
    <n v="924.72845161519831"/>
    <x v="1"/>
    <x v="1"/>
    <x v="2"/>
  </r>
  <r>
    <s v="Entegrus Powerlines Inc."/>
    <s v="Full Cost Recovery"/>
    <s v="160101-010"/>
    <s v="Small Business Lighting"/>
    <x v="0"/>
    <s v="Entegrus Powerlines Inc."/>
    <m/>
    <s v="2LP LED Tube Re-Lamp ≤15W Minimum 1500 Lumen Output Per Lamp"/>
    <s v="Prescriptive"/>
    <s v="sbl_03"/>
    <s v="Lighting Interior General"/>
    <s v="B1"/>
    <m/>
    <n v="7.26005517641934"/>
    <n v="35"/>
    <s v="2 Lamp - 32W T8 (Normal Ballast Factor) - Electronic Instart Start Ballast"/>
    <d v="2018-06-19T00:00:00"/>
    <n v="1400"/>
    <m/>
    <n v="5544.04"/>
    <n v="0.81"/>
    <n v="0.65976630394919977"/>
    <n v="3657.7707797465214"/>
    <x v="1"/>
    <x v="1"/>
    <x v="2"/>
  </r>
  <r>
    <s v="Conservation Officer, Entegrus Powerlines"/>
    <s v="Full Cost Recovery"/>
    <s v="6000796-06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s v="6002805-08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s v="6003053-06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s v="6003723-01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s v="6003838-01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s v="6004298-09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s v="6007994-00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s v="6008150-00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s v="6008152-06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s v="6008609-04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s v="6008696-07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s v="6008822-01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s v="6008922-03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s v="6009206-07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s v="6009240-01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s v="6009648-02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s v="6009800-04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s v="6010648-06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s v="6011080-01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s v="6011236-01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s v="6011587-02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s v="6011968-02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s v="6012202-14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s v="6012706-00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s v="6012897-00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s v="6013128-03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s v="6013505-00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s v="6013796-03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s v="6013806-01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s v="6013864-02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s v="6013879-02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s v="6014655/6008754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s v="6016037-02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s v="6016591-00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s v="6016631-03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s v="6016660-05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s v="6016711-00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s v="6018074-01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s v="6018709-01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s v="6018919-01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s v="6019033-02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s v="6019092-01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Conservation Officer, Entegrus Powerlines"/>
    <s v="Full Cost Recovery"/>
    <s v="6019813-01"/>
    <s v="Instant_Savings_Program"/>
    <x v="0"/>
    <m/>
    <m/>
    <s v="clothesline"/>
    <s v="Custom"/>
    <m/>
    <s v="miscellaneous"/>
    <s v="non-lighting"/>
    <s v="indoor/outdoor retractable clothesline"/>
    <n v="10"/>
    <n v="1"/>
    <m/>
    <d v="2018-11-07T00:00:00"/>
    <n v="9.7200000000000006"/>
    <m/>
    <n v="217.4"/>
    <n v="0.14849999999999999"/>
    <n v="0.89400000000000002"/>
    <n v="194.35560000000001"/>
    <x v="4"/>
    <x v="3"/>
    <x v="1"/>
  </r>
  <r>
    <s v="Entegrus Powerlines"/>
    <s v="Full Cost Recovery"/>
    <s v="CKH-01-01708"/>
    <s v="Home Assistance Program"/>
    <x v="0"/>
    <m/>
    <m/>
    <s v="Refrigerator Replacement (ENERGY STAR Qualified 15.5 – 16.9 cu ft)"/>
    <s v="Prescriptive"/>
    <s v="HAP2016_10"/>
    <s v="Refrigerators"/>
    <s v="X"/>
    <m/>
    <n v="14"/>
    <n v="1"/>
    <m/>
    <d v="2018-01-31T00:00:00"/>
    <n v="1751"/>
    <n v="770"/>
    <n v="675"/>
    <n v="0.09"/>
    <n v="0.87497270107269287"/>
    <n v="590.60657322406769"/>
    <x v="4"/>
    <x v="3"/>
    <x v="3"/>
  </r>
  <r>
    <s v="Entegrus Powerlines"/>
    <s v="Full Cost Recovery"/>
    <s v="CKH-01-01708"/>
    <s v="Home Assistance Program"/>
    <x v="0"/>
    <m/>
    <m/>
    <s v="≤11W ENERGY STAR® Qualified LED A Shape (60W) (minimum 600 Lumen output) (Formerly: 7W – 11W ENERGY STAR® Qualified LED A Shape)"/>
    <s v="Prescriptive"/>
    <s v="HAP2016_30"/>
    <s v="Lighting"/>
    <s v="B"/>
    <m/>
    <n v="9"/>
    <n v="16"/>
    <m/>
    <d v="2018-01-31T00:00:00"/>
    <n v="1751"/>
    <n v="10"/>
    <n v="1191.3599999999999"/>
    <n v="0.82"/>
    <n v="0.87497270107269298"/>
    <n v="1042.4074771499634"/>
    <x v="4"/>
    <x v="3"/>
    <x v="3"/>
  </r>
  <r>
    <s v="Entegrus Powerlines"/>
    <s v="Full Cost Recovery"/>
    <s v="CKH-01-01708"/>
    <s v="Home Assistance Program"/>
    <x v="0"/>
    <m/>
    <m/>
    <s v="Indoor Clothes Drying Rack"/>
    <s v="Prescriptive"/>
    <s v="HAP2016_34"/>
    <s v="Clothes Dryers"/>
    <s v="B"/>
    <m/>
    <n v="10"/>
    <n v="1"/>
    <m/>
    <d v="2018-01-31T00:00:00"/>
    <n v="1751"/>
    <n v="30"/>
    <n v="217.4"/>
    <n v="0"/>
    <n v="0.87497270107269287"/>
    <n v="190.21906521320344"/>
    <x v="4"/>
    <x v="3"/>
    <x v="3"/>
  </r>
  <r>
    <s v="Entegrus Powerlines"/>
    <s v="Full Cost Recovery"/>
    <s v="CKH-01-01708"/>
    <s v="Home Assistance Program"/>
    <x v="0"/>
    <m/>
    <m/>
    <s v="≤23W ENERGY STAR® Qualified LED A Shape (100W) (minimum 1600 Lumen output) (Formerly: 17W – 23W ENERGY STAR® Qualified LED A Shape)"/>
    <s v="Prescriptive"/>
    <s v="HAP2016_32"/>
    <s v="Lighting"/>
    <s v="B"/>
    <m/>
    <n v="9"/>
    <n v="5"/>
    <m/>
    <d v="2018-01-31T00:00:00"/>
    <n v="1751"/>
    <n v="25"/>
    <n v="584"/>
    <n v="0.4"/>
    <n v="0.87497270107269287"/>
    <n v="510.98405742645264"/>
    <x v="4"/>
    <x v="3"/>
    <x v="3"/>
  </r>
  <r>
    <s v="Entegrus Powerlines"/>
    <s v="Full Cost Recovery"/>
    <s v="CKH-01-01708"/>
    <s v="Home Assistance Program"/>
    <x v="0"/>
    <m/>
    <m/>
    <s v="≤6W ENERGY STAR® Qualified LED MR 16 / PAR 16 (minimum 250 Lumen output) (Formerly:7W – 10W ENERGY STAR® Qualified LED MR 16 / PAR 16 - GU 10 Base)"/>
    <s v="Prescriptive"/>
    <s v="HAP2016_26"/>
    <s v="Lighting"/>
    <s v="B"/>
    <m/>
    <n v="9"/>
    <n v="6"/>
    <m/>
    <d v="2018-01-31T00:00:00"/>
    <n v="1751"/>
    <n v="25"/>
    <n v="131.4"/>
    <n v="0.09"/>
    <n v="0.87497270107269287"/>
    <n v="114.97141292095185"/>
    <x v="4"/>
    <x v="3"/>
    <x v="3"/>
  </r>
  <r>
    <s v="Entegrus Powerlines"/>
    <s v="Full Cost Recovery"/>
    <s v="CKH-01-01708"/>
    <s v="Home Assistance Program"/>
    <x v="0"/>
    <m/>
    <m/>
    <s v="≤23W ENERGY STAR® Qualified LED PAR (minimum 1100 Lumen output) (Formerly: 14W – 18W ENERGY STAR® Qualified LED PAR 38)"/>
    <s v="Prescriptive"/>
    <s v="HAP2016_25"/>
    <s v="Lighting"/>
    <s v="B"/>
    <m/>
    <n v="9"/>
    <n v="2"/>
    <m/>
    <d v="2018-01-31T00:00:00"/>
    <n v="1751"/>
    <n v="38"/>
    <n v="151.84"/>
    <n v="0.1"/>
    <n v="0.87497270107269287"/>
    <n v="132.85585493087768"/>
    <x v="4"/>
    <x v="3"/>
    <x v="3"/>
  </r>
  <r>
    <s v="Entegrus Powerlines"/>
    <s v="Full Cost Recovery"/>
    <s v="CKH-01-01708"/>
    <s v="Home Assistance Program"/>
    <x v="0"/>
    <m/>
    <m/>
    <s v="ENERGY STAR® LED Wet Location Rated PAR lamp ≤  23 Watt (minimum 1100 Lumen output)"/>
    <s v="Prescriptive"/>
    <s v="HAP2016_33"/>
    <s v="Lighting"/>
    <s v="B"/>
    <m/>
    <n v="9"/>
    <n v="6"/>
    <m/>
    <d v="2018-01-31T00:00:00"/>
    <n v="1751"/>
    <n v="45"/>
    <n v="1248"/>
    <n v="0.48"/>
    <n v="0.87497270107269287"/>
    <n v="1091.9659309387207"/>
    <x v="4"/>
    <x v="3"/>
    <x v="3"/>
  </r>
  <r>
    <s v="Entegrus Powerlines"/>
    <s v="Full Cost Recovery"/>
    <s v="CKH-01-01708"/>
    <s v="Home Assistance Program"/>
    <x v="0"/>
    <m/>
    <m/>
    <s v="Power Bar With Integrated Timer"/>
    <s v="Prescriptive"/>
    <s v="HAP2016_02"/>
    <s v="Plug Load"/>
    <s v="B"/>
    <m/>
    <n v="10"/>
    <n v="1"/>
    <m/>
    <d v="2018-01-31T00:00:00"/>
    <n v="1751"/>
    <n v="45"/>
    <n v="53"/>
    <n v="0"/>
    <n v="0.87497270107269287"/>
    <n v="46.373553156852722"/>
    <x v="4"/>
    <x v="3"/>
    <x v="3"/>
  </r>
  <r>
    <s v="Entegrus Powerlines"/>
    <s v="Full Cost Recovery"/>
    <s v="CKH-01-01711"/>
    <s v="Home Assistance Program"/>
    <x v="0"/>
    <m/>
    <m/>
    <s v="Power Bar With Integrated Timer"/>
    <s v="Prescriptive"/>
    <s v="HAP2016_02"/>
    <s v="Plug Load"/>
    <s v="B"/>
    <m/>
    <n v="10"/>
    <n v="1"/>
    <m/>
    <d v="2018-03-31T00:00:00"/>
    <n v="1170"/>
    <n v="45"/>
    <n v="53"/>
    <n v="0"/>
    <n v="0.87497270107269287"/>
    <n v="46.373553156852722"/>
    <x v="4"/>
    <x v="3"/>
    <x v="3"/>
  </r>
  <r>
    <s v="Entegrus Powerlines"/>
    <s v="Full Cost Recovery"/>
    <s v="CKH-01-01711"/>
    <s v="Home Assistance Program"/>
    <x v="0"/>
    <m/>
    <m/>
    <s v="Indoor Clothes Drying Rack"/>
    <s v="Prescriptive"/>
    <s v="HAP2016_34"/>
    <s v="Clothes Dryers"/>
    <s v="B"/>
    <m/>
    <n v="10"/>
    <n v="1"/>
    <m/>
    <d v="2018-03-31T00:00:00"/>
    <n v="1170"/>
    <n v="30"/>
    <n v="217.4"/>
    <n v="0"/>
    <n v="0.87497270107269287"/>
    <n v="190.21906521320344"/>
    <x v="4"/>
    <x v="3"/>
    <x v="3"/>
  </r>
  <r>
    <s v="Entegrus Powerlines"/>
    <s v="Full Cost Recovery"/>
    <s v="CKH-01-01711"/>
    <s v="Home Assistance Program"/>
    <x v="0"/>
    <m/>
    <m/>
    <s v="≤23W ENERGY STAR® Qualified LED A Shape (100W) (minimum 1600 Lumen output) (Formerly: 17W – 23W ENERGY STAR® Qualified LED A Shape)"/>
    <s v="Prescriptive"/>
    <s v="HAP2016_32"/>
    <s v="Lighting"/>
    <s v="B"/>
    <m/>
    <n v="9"/>
    <n v="2"/>
    <m/>
    <d v="2018-03-31T00:00:00"/>
    <n v="1170"/>
    <n v="25"/>
    <n v="233.6"/>
    <n v="0.16"/>
    <n v="0.87497270107269287"/>
    <n v="204.39362297058105"/>
    <x v="4"/>
    <x v="3"/>
    <x v="3"/>
  </r>
  <r>
    <s v="Entegrus Powerlines"/>
    <s v="Full Cost Recovery"/>
    <s v="CKH-01-01711"/>
    <s v="Home Assistance Program"/>
    <x v="0"/>
    <m/>
    <m/>
    <s v="Refrigerator Replacement (ENERGY STAR Qualified 15.5 – 16.9 cu ft)"/>
    <s v="Prescriptive"/>
    <s v="HAP2016_10"/>
    <s v="Refrigerators"/>
    <s v="X"/>
    <m/>
    <n v="14"/>
    <n v="1"/>
    <m/>
    <d v="2018-03-31T00:00:00"/>
    <n v="1170"/>
    <n v="770"/>
    <n v="675"/>
    <n v="0.09"/>
    <n v="0.87497270107269287"/>
    <n v="590.60657322406769"/>
    <x v="4"/>
    <x v="3"/>
    <x v="3"/>
  </r>
  <r>
    <s v="Entegrus Powerlines"/>
    <s v="Full Cost Recovery"/>
    <s v="CKH-01-01711"/>
    <s v="Home Assistance Program"/>
    <x v="0"/>
    <m/>
    <m/>
    <s v="≤11W ENERGY STAR® Qualified LED A Shape (60W) (minimum 600 Lumen output) (Formerly: 7W – 11W ENERGY STAR® Qualified LED A Shape)"/>
    <s v="Prescriptive"/>
    <s v="HAP2016_30"/>
    <s v="Lighting"/>
    <s v="B"/>
    <m/>
    <n v="9"/>
    <n v="15"/>
    <m/>
    <d v="2018-03-31T00:00:00"/>
    <n v="1170"/>
    <n v="10"/>
    <n v="1116.9000000000001"/>
    <n v="0.77"/>
    <n v="0.87497270107269287"/>
    <n v="977.25700982809076"/>
    <x v="4"/>
    <x v="3"/>
    <x v="3"/>
  </r>
  <r>
    <s v="Entegrus Powerlines"/>
    <s v="Full Cost Recovery"/>
    <s v="CKH-01-01718"/>
    <s v="Home Assistance Program"/>
    <x v="0"/>
    <m/>
    <m/>
    <s v="Refrigerator Replacement (ENERGY STAR Qualified 15.5 – 16.9 cu ft)"/>
    <s v="Prescriptive"/>
    <s v="HAP2016_10"/>
    <s v="Refrigerators"/>
    <s v="X"/>
    <m/>
    <n v="14"/>
    <n v="1"/>
    <m/>
    <d v="2018-03-31T00:00:00"/>
    <n v="1774"/>
    <n v="770"/>
    <n v="675"/>
    <n v="0.09"/>
    <n v="0.87497270107269287"/>
    <n v="590.60657322406769"/>
    <x v="4"/>
    <x v="3"/>
    <x v="3"/>
  </r>
  <r>
    <s v="Entegrus Powerlines"/>
    <s v="Full Cost Recovery"/>
    <s v="CKH-01-01718"/>
    <s v="Home Assistance Program"/>
    <x v="0"/>
    <m/>
    <m/>
    <s v="≤14W ENERGY STAR® Qualified LED A Shape (75W) (minimum 800 Lumen output) (Formerly:10W – 14W ENERGY STAR® Qualified LED A Shape)"/>
    <s v="Prescriptive"/>
    <s v="HAP2016_31"/>
    <s v="Lighting"/>
    <s v="B"/>
    <m/>
    <n v="9"/>
    <n v="1"/>
    <m/>
    <d v="2018-03-31T00:00:00"/>
    <n v="1774"/>
    <n v="14"/>
    <n v="93.44"/>
    <n v="0.06"/>
    <n v="0.87497270107269276"/>
    <n v="81.757449188232414"/>
    <x v="4"/>
    <x v="3"/>
    <x v="3"/>
  </r>
  <r>
    <s v="Entegrus Powerlines"/>
    <s v="Full Cost Recovery"/>
    <s v="CKH-01-01718"/>
    <s v="Home Assistance Program"/>
    <x v="0"/>
    <m/>
    <m/>
    <s v="≤11W ENERGY STAR® Qualified LED A Shape (60W) (minimum 600 Lumen output) (Formerly: 7W – 11W ENERGY STAR® Qualified LED A Shape)"/>
    <s v="Prescriptive"/>
    <s v="HAP2016_30"/>
    <s v="Lighting"/>
    <s v="B"/>
    <m/>
    <n v="9"/>
    <n v="14"/>
    <m/>
    <d v="2018-03-31T00:00:00"/>
    <n v="1774"/>
    <n v="10"/>
    <n v="1042.44"/>
    <n v="0.71"/>
    <n v="0.87497270107269287"/>
    <n v="912.10654250621803"/>
    <x v="4"/>
    <x v="3"/>
    <x v="3"/>
  </r>
  <r>
    <s v="Entegrus Powerlines"/>
    <s v="Full Cost Recovery"/>
    <s v="CKH-01-01718"/>
    <s v="Home Assistance Program"/>
    <x v="0"/>
    <m/>
    <m/>
    <s v="Power Bar With Integrated Timer"/>
    <s v="Prescriptive"/>
    <s v="HAP2016_02"/>
    <s v="Plug Load"/>
    <s v="B"/>
    <m/>
    <n v="10"/>
    <n v="1"/>
    <m/>
    <d v="2018-03-31T00:00:00"/>
    <n v="1774"/>
    <n v="45"/>
    <n v="53"/>
    <n v="0"/>
    <n v="0.87497270107269287"/>
    <n v="46.373553156852722"/>
    <x v="4"/>
    <x v="3"/>
    <x v="3"/>
  </r>
  <r>
    <s v="Entegrus Powerlines"/>
    <s v="Full Cost Recovery"/>
    <s v="CKH-01-01718"/>
    <s v="Home Assistance Program"/>
    <x v="0"/>
    <m/>
    <m/>
    <s v="Freezer Replacement (ENERGY STAR Qualified 12-14.4 cu ft)"/>
    <s v="Prescriptive"/>
    <s v="HAP2016_13"/>
    <s v="Freezers"/>
    <s v="X"/>
    <m/>
    <n v="21"/>
    <n v="1"/>
    <m/>
    <d v="2018-03-31T00:00:00"/>
    <n v="1774"/>
    <n v="650"/>
    <n v="633"/>
    <n v="0.09"/>
    <n v="0.87497270107269287"/>
    <n v="553.85771977901459"/>
    <x v="4"/>
    <x v="3"/>
    <x v="3"/>
  </r>
  <r>
    <s v="Entegrus Powerlines"/>
    <s v="Full Cost Recovery"/>
    <s v="CKH-01-01718"/>
    <s v="Home Assistance Program"/>
    <x v="0"/>
    <m/>
    <m/>
    <s v="Indoor Clothes Drying Rack"/>
    <s v="Prescriptive"/>
    <s v="HAP2016_34"/>
    <s v="Clothes Dryers"/>
    <s v="B"/>
    <m/>
    <n v="10"/>
    <n v="1"/>
    <m/>
    <d v="2018-03-31T00:00:00"/>
    <n v="1774"/>
    <n v="30"/>
    <n v="217.4"/>
    <n v="0"/>
    <n v="0.87497270107269287"/>
    <n v="190.21906521320344"/>
    <x v="4"/>
    <x v="3"/>
    <x v="3"/>
  </r>
  <r>
    <s v="Entegrus Powerlines"/>
    <s v="Full Cost Recovery"/>
    <s v="CKH-01-01722"/>
    <s v="Home Assistance Program"/>
    <x v="0"/>
    <m/>
    <m/>
    <s v="≤23W ENERGY STAR® Qualified LED A Shape (100W) (minimum 1600 Lumen output) (Formerly: 17W – 23W ENERGY STAR® Qualified LED A Shape)"/>
    <s v="Prescriptive"/>
    <s v="HAP2016_32"/>
    <s v="Lighting"/>
    <s v="B"/>
    <m/>
    <n v="9"/>
    <n v="8"/>
    <m/>
    <d v="2018-01-31T00:00:00"/>
    <n v="708"/>
    <n v="25"/>
    <n v="934.4"/>
    <n v="0.64"/>
    <n v="0.87497270107269287"/>
    <n v="817.5744918823242"/>
    <x v="4"/>
    <x v="3"/>
    <x v="3"/>
  </r>
  <r>
    <s v="Entegrus Powerlines"/>
    <s v="Full Cost Recovery"/>
    <s v="CKH-01-01722"/>
    <s v="Home Assistance Program"/>
    <x v="0"/>
    <m/>
    <m/>
    <s v="Power Bar With Integrated Timer"/>
    <s v="Prescriptive"/>
    <s v="HAP2016_02"/>
    <s v="Plug Load"/>
    <s v="B"/>
    <m/>
    <n v="10"/>
    <n v="1"/>
    <m/>
    <d v="2018-01-31T00:00:00"/>
    <n v="708"/>
    <n v="45"/>
    <n v="53"/>
    <n v="0"/>
    <n v="0.87497270107269287"/>
    <n v="46.373553156852722"/>
    <x v="4"/>
    <x v="3"/>
    <x v="3"/>
  </r>
  <r>
    <s v="Entegrus Powerlines"/>
    <s v="Full Cost Recovery"/>
    <s v="CKH-01-01722"/>
    <s v="Home Assistance Program"/>
    <x v="0"/>
    <m/>
    <m/>
    <s v="Indoor Clothes Drying Rack"/>
    <s v="Prescriptive"/>
    <s v="HAP2016_34"/>
    <s v="Clothes Dryers"/>
    <s v="B"/>
    <m/>
    <n v="10"/>
    <n v="1"/>
    <m/>
    <d v="2018-01-31T00:00:00"/>
    <n v="708"/>
    <n v="30"/>
    <n v="217.4"/>
    <n v="0"/>
    <n v="0.87497270107269287"/>
    <n v="190.21906521320344"/>
    <x v="4"/>
    <x v="3"/>
    <x v="3"/>
  </r>
  <r>
    <s v="Entegrus Powerlines"/>
    <s v="Full Cost Recovery"/>
    <s v="CKH-01-01722"/>
    <s v="Home Assistance Program"/>
    <x v="0"/>
    <m/>
    <m/>
    <s v="≤14W ENERGY STAR® Qualified LED A Shape (75W) (minimum 800 Lumen output) (Formerly:10W – 14W ENERGY STAR® Qualified LED A Shape)"/>
    <s v="Prescriptive"/>
    <s v="HAP2016_31"/>
    <s v="Lighting"/>
    <s v="B"/>
    <m/>
    <n v="9"/>
    <n v="22"/>
    <m/>
    <d v="2018-01-31T00:00:00"/>
    <n v="708"/>
    <n v="14"/>
    <n v="2055.6799999999998"/>
    <n v="1.41"/>
    <n v="0.87497270107269287"/>
    <n v="1798.6638821411132"/>
    <x v="4"/>
    <x v="3"/>
    <x v="3"/>
  </r>
  <r>
    <s v="Entegrus Powerlines"/>
    <s v="Full Cost Recovery"/>
    <s v="CKH-17-01739"/>
    <s v="Home Assistance Program"/>
    <x v="0"/>
    <m/>
    <m/>
    <s v="≤11W ENERGY STAR® Qualified LED A Shape (60W) (minimum 600 Lumen output) (Formerly: 7W – 11W ENERGY STAR® Qualified LED A Shape)"/>
    <s v="Prescriptive"/>
    <s v="HAP2016_30"/>
    <s v="Lighting"/>
    <s v="B"/>
    <m/>
    <n v="9"/>
    <n v="6"/>
    <m/>
    <d v="2018-02-28T00:00:00"/>
    <n v="9121.1"/>
    <n v="10"/>
    <n v="446.76"/>
    <n v="0.31"/>
    <n v="0.87497270107269287"/>
    <n v="390.90280393123624"/>
    <x v="4"/>
    <x v="3"/>
    <x v="3"/>
  </r>
  <r>
    <s v="Entegrus Powerlines"/>
    <s v="Full Cost Recovery"/>
    <s v="CKH-17-01739"/>
    <s v="Home Assistance Program"/>
    <x v="0"/>
    <m/>
    <m/>
    <s v="Efficient Aerators (bathroom) &lt; 3.8 Lpm"/>
    <s v="Prescriptive"/>
    <s v="HAP2016_09"/>
    <s v="Domestic Hot Water"/>
    <s v="B"/>
    <m/>
    <n v="10"/>
    <n v="1"/>
    <m/>
    <d v="2018-02-28T00:00:00"/>
    <n v="9121.1"/>
    <n v="12.1"/>
    <n v="80"/>
    <n v="0.01"/>
    <n v="0.87497270107269287"/>
    <n v="69.99781608581543"/>
    <x v="4"/>
    <x v="3"/>
    <x v="3"/>
  </r>
  <r>
    <s v="Entegrus Powerlines"/>
    <s v="Full Cost Recovery"/>
    <s v="CKH-17-01739"/>
    <s v="Home Assistance Program"/>
    <x v="0"/>
    <m/>
    <m/>
    <s v="≤23W ENERGY STAR® Qualified LED A Shape (100W) (minimum 1600 Lumen output) (Formerly: 17W – 23W ENERGY STAR® Qualified LED A Shape)"/>
    <s v="Prescriptive"/>
    <s v="HAP2016_32"/>
    <s v="Lighting"/>
    <s v="B"/>
    <m/>
    <n v="9"/>
    <n v="2"/>
    <m/>
    <d v="2018-02-28T00:00:00"/>
    <n v="9121.1"/>
    <n v="25"/>
    <n v="233.6"/>
    <n v="0.16"/>
    <n v="0.87497270107269287"/>
    <n v="204.39362297058105"/>
    <x v="4"/>
    <x v="3"/>
    <x v="3"/>
  </r>
  <r>
    <s v="Entegrus Powerlines"/>
    <s v="Full Cost Recovery"/>
    <s v="CKH-17-01739"/>
    <s v="Home Assistance Program"/>
    <x v="0"/>
    <m/>
    <m/>
    <s v="Efficient Aerators (kitchen) &lt; 5.7 Lpm"/>
    <s v="Prescriptive"/>
    <s v="HAP2016_08"/>
    <s v="Domestic Hot Water"/>
    <s v="B"/>
    <m/>
    <n v="10"/>
    <n v="1"/>
    <m/>
    <d v="2018-02-28T00:00:00"/>
    <n v="9121.1"/>
    <n v="16.5"/>
    <n v="140"/>
    <n v="0.02"/>
    <n v="0.87497270107269287"/>
    <n v="122.496178150177"/>
    <x v="4"/>
    <x v="3"/>
    <x v="3"/>
  </r>
  <r>
    <s v="Entegrus Powerlines"/>
    <s v="Full Cost Recovery"/>
    <s v="CKH-17-01739"/>
    <s v="Home Assistance Program"/>
    <x v="0"/>
    <m/>
    <m/>
    <s v="Refrigerator Replacement (ENERGY STAR Qualified 17.0 – 18.4 cu ft)"/>
    <s v="Prescriptive"/>
    <s v="HAP2016_11"/>
    <s v="Refrigerators"/>
    <s v="X"/>
    <m/>
    <n v="14"/>
    <n v="1"/>
    <m/>
    <d v="2018-02-28T00:00:00"/>
    <n v="9121.1"/>
    <n v="825"/>
    <n v="675"/>
    <n v="0.09"/>
    <n v="0.87497270107269287"/>
    <n v="590.60657322406769"/>
    <x v="4"/>
    <x v="3"/>
    <x v="3"/>
  </r>
  <r>
    <s v="Entegrus Powerlines"/>
    <s v="Full Cost Recovery"/>
    <s v="CKH-17-01739"/>
    <s v="Home Assistance Program"/>
    <x v="0"/>
    <m/>
    <m/>
    <s v="Hot Water Tank Pipe Insulation - ½” (per foot)"/>
    <s v="Prescriptive"/>
    <s v="HAP2016_03"/>
    <s v="Domestic Hot Water"/>
    <s v="B"/>
    <m/>
    <n v="15"/>
    <n v="9"/>
    <m/>
    <d v="2018-02-28T00:00:00"/>
    <n v="9121.1"/>
    <n v="0.23"/>
    <n v="342"/>
    <n v="0.04"/>
    <n v="0.87497270107269287"/>
    <n v="299.24066376686096"/>
    <x v="4"/>
    <x v="3"/>
    <x v="3"/>
  </r>
  <r>
    <s v="Entegrus Powerlines"/>
    <s v="Full Cost Recovery"/>
    <s v="CKH-17-01739"/>
    <s v="Home Assistance Program"/>
    <x v="0"/>
    <m/>
    <m/>
    <s v="Indoor Clothes Drying Rack"/>
    <s v="Prescriptive"/>
    <s v="HAP2016_34"/>
    <s v="Clothes Dryers"/>
    <s v="B"/>
    <m/>
    <n v="10"/>
    <n v="1"/>
    <m/>
    <d v="2018-02-28T00:00:00"/>
    <n v="9121.1"/>
    <n v="30"/>
    <n v="217.4"/>
    <n v="0"/>
    <n v="0.87497270107269287"/>
    <n v="190.21906521320344"/>
    <x v="4"/>
    <x v="3"/>
    <x v="3"/>
  </r>
  <r>
    <s v="Entegrus Powerlines"/>
    <s v="Full Cost Recovery"/>
    <s v="CKH-17-01739"/>
    <s v="Home Assistance Program"/>
    <x v="0"/>
    <m/>
    <m/>
    <s v="Comprehensive Draft Proofing"/>
    <s v="Prescriptive"/>
    <s v="HAP2016_35"/>
    <s v="Space Heating &amp; Space Cooling"/>
    <s v="W"/>
    <m/>
    <n v="0"/>
    <n v="1"/>
    <m/>
    <d v="2018-02-28T00:00:00"/>
    <n v="9121.1"/>
    <n v="0.86"/>
    <n v="2370.83"/>
    <m/>
    <n v="0.87497270107269276"/>
    <n v="2074.4115288841722"/>
    <x v="4"/>
    <x v="3"/>
    <x v="3"/>
  </r>
  <r>
    <s v="Entegrus Powerlines"/>
    <s v="Full Cost Recovery"/>
    <s v="CKH-17-01739"/>
    <s v="Home Assistance Program"/>
    <x v="0"/>
    <m/>
    <m/>
    <s v="Hot 2000 Output"/>
    <s v="Prescriptive"/>
    <s v="HAP2016_39"/>
    <s v="Space Heating &amp; Space Cooling"/>
    <s v="W"/>
    <m/>
    <n v="0"/>
    <n v="1"/>
    <m/>
    <d v="2018-02-28T00:00:00"/>
    <n v="9121.1"/>
    <n v="0.86"/>
    <n v="6932"/>
    <n v="1.97"/>
    <n v="0.87497270107269287"/>
    <n v="6065.310763835907"/>
    <x v="4"/>
    <x v="3"/>
    <x v="3"/>
  </r>
  <r>
    <s v="Entegrus Powerlines"/>
    <s v="Full Cost Recovery"/>
    <s v="CKH-31-00821"/>
    <s v="Home Assistance Program"/>
    <x v="0"/>
    <m/>
    <m/>
    <s v="ENERGY STAR® LED Wet Location Rated PAR lamp ≤  23 Watt (minimum 1100 Lumen output)"/>
    <s v="Prescriptive"/>
    <s v="HAP2016_33"/>
    <s v="Lighting"/>
    <s v="B"/>
    <m/>
    <n v="9"/>
    <n v="1"/>
    <m/>
    <d v="2018-03-28T00:00:00"/>
    <n v="1018"/>
    <n v="45"/>
    <n v="208"/>
    <n v="0.08"/>
    <n v="0.87497270107269287"/>
    <n v="181.99432182312012"/>
    <x v="4"/>
    <x v="3"/>
    <x v="3"/>
  </r>
  <r>
    <s v="Entegrus Powerlines"/>
    <s v="Full Cost Recovery"/>
    <s v="CKH-31-00821"/>
    <s v="Home Assistance Program"/>
    <x v="0"/>
    <m/>
    <m/>
    <s v="Freezer Replacement (ENERGY STAR Qualified 12-14.4 cu ft)"/>
    <s v="Prescriptive"/>
    <s v="HAP2016_13"/>
    <s v="Freezers"/>
    <s v="X"/>
    <m/>
    <n v="21"/>
    <n v="1"/>
    <m/>
    <d v="2018-03-28T00:00:00"/>
    <n v="1018"/>
    <n v="650"/>
    <n v="633"/>
    <n v="0.09"/>
    <n v="0.87497270107269287"/>
    <n v="553.85771977901459"/>
    <x v="4"/>
    <x v="3"/>
    <x v="3"/>
  </r>
  <r>
    <s v="Entegrus Powerlines"/>
    <s v="Full Cost Recovery"/>
    <s v="CKH-31-00821"/>
    <s v="Home Assistance Program"/>
    <x v="0"/>
    <m/>
    <m/>
    <s v="Indoor Clothes Drying Rack"/>
    <s v="Prescriptive"/>
    <s v="HAP2016_34"/>
    <s v="Clothes Dryers"/>
    <s v="B"/>
    <m/>
    <n v="10"/>
    <n v="1"/>
    <m/>
    <d v="2018-03-28T00:00:00"/>
    <n v="1018"/>
    <n v="30"/>
    <n v="217.4"/>
    <n v="0"/>
    <n v="0.87497270107269287"/>
    <n v="190.21906521320344"/>
    <x v="4"/>
    <x v="3"/>
    <x v="3"/>
  </r>
  <r>
    <s v="Entegrus Powerlines"/>
    <s v="Full Cost Recovery"/>
    <s v="CKH-31-00821"/>
    <s v="Home Assistance Program"/>
    <x v="0"/>
    <m/>
    <m/>
    <s v="≤14W ENERGY STAR® Qualified LED A Shape (75W) (minimum 800 Lumen output) (Formerly:10W – 14W ENERGY STAR® Qualified LED A Shape)"/>
    <s v="Prescriptive"/>
    <s v="HAP2016_31"/>
    <s v="Lighting"/>
    <s v="B"/>
    <m/>
    <n v="9"/>
    <n v="12"/>
    <m/>
    <d v="2018-03-28T00:00:00"/>
    <n v="1018"/>
    <n v="14"/>
    <n v="1121.28"/>
    <n v="0.77"/>
    <n v="0.87497270107269287"/>
    <n v="981.08939025878908"/>
    <x v="4"/>
    <x v="3"/>
    <x v="3"/>
  </r>
  <r>
    <s v="Entegrus Powerlines"/>
    <s v="Full Cost Recovery"/>
    <s v="CKH-31-00998"/>
    <s v="Home Assistance Program"/>
    <x v="0"/>
    <m/>
    <m/>
    <s v="Indoor Clothes Drying Rack"/>
    <s v="Prescriptive"/>
    <s v="HAP2016_34"/>
    <s v="Clothes Dryers"/>
    <s v="B"/>
    <m/>
    <n v="10"/>
    <n v="1"/>
    <m/>
    <d v="2018-03-28T00:00:00"/>
    <n v="1584"/>
    <n v="30"/>
    <n v="217.4"/>
    <n v="0"/>
    <n v="0.87497270107269287"/>
    <n v="190.21906521320344"/>
    <x v="4"/>
    <x v="3"/>
    <x v="3"/>
  </r>
  <r>
    <s v="Entegrus Powerlines"/>
    <s v="Full Cost Recovery"/>
    <s v="CKH-31-00998"/>
    <s v="Home Assistance Program"/>
    <x v="0"/>
    <m/>
    <m/>
    <s v="≤14W ENERGY STAR® Qualified LED A Shape (75W) (minimum 800 Lumen output) (Formerly:10W – 14W ENERGY STAR® Qualified LED A Shape)"/>
    <s v="Prescriptive"/>
    <s v="HAP2016_31"/>
    <s v="Lighting"/>
    <s v="B"/>
    <m/>
    <n v="9"/>
    <n v="30"/>
    <m/>
    <d v="2018-03-28T00:00:00"/>
    <n v="1584"/>
    <n v="14"/>
    <n v="2803.2"/>
    <n v="1.92"/>
    <n v="0.87497270107269287"/>
    <n v="2452.7234756469725"/>
    <x v="4"/>
    <x v="3"/>
    <x v="3"/>
  </r>
  <r>
    <s v="Entegrus Powerlines"/>
    <s v="Full Cost Recovery"/>
    <s v="CKH-31-00998"/>
    <s v="Home Assistance Program"/>
    <x v="0"/>
    <m/>
    <m/>
    <s v="Freezer Replacement (ENERGY STAR Qualified 12-14.4 cu ft)"/>
    <s v="Prescriptive"/>
    <s v="HAP2016_13"/>
    <s v="Freezers"/>
    <s v="X"/>
    <m/>
    <n v="21"/>
    <n v="1"/>
    <m/>
    <d v="2018-03-28T00:00:00"/>
    <n v="1584"/>
    <n v="650"/>
    <n v="633"/>
    <n v="0.09"/>
    <n v="0.87497270107269287"/>
    <n v="553.85771977901459"/>
    <x v="4"/>
    <x v="3"/>
    <x v="3"/>
  </r>
  <r>
    <s v="Entegrus Powerlines"/>
    <s v="Full Cost Recovery"/>
    <s v="CKH-31-00998"/>
    <s v="Home Assistance Program"/>
    <x v="0"/>
    <m/>
    <m/>
    <s v="Dehumidifier Replacement (ENERGY STAR Qualified 14.2 - 21.2 l/day)"/>
    <s v="Prescriptive"/>
    <s v="HAP2016_18"/>
    <s v="Dehumidifiers"/>
    <s v="X"/>
    <m/>
    <n v="12"/>
    <n v="1"/>
    <m/>
    <d v="2018-03-28T00:00:00"/>
    <n v="1584"/>
    <n v="264"/>
    <n v="485"/>
    <n v="0.15"/>
    <n v="0.87497270107269287"/>
    <n v="424.36176002025604"/>
    <x v="4"/>
    <x v="3"/>
    <x v="3"/>
  </r>
  <r>
    <s v="Entegrus Powerlines"/>
    <s v="Full Cost Recovery"/>
    <s v="CKH-31-00998"/>
    <s v="Home Assistance Program"/>
    <x v="0"/>
    <m/>
    <m/>
    <s v="≤23W ENERGY STAR® Qualified LED A Shape (100W) (minimum 1600 Lumen output) (Formerly: 17W – 23W ENERGY STAR® Qualified LED A Shape)"/>
    <s v="Prescriptive"/>
    <s v="HAP2016_32"/>
    <s v="Lighting"/>
    <s v="B"/>
    <m/>
    <n v="9"/>
    <n v="2"/>
    <m/>
    <d v="2018-03-28T00:00:00"/>
    <n v="1584"/>
    <n v="25"/>
    <n v="233.6"/>
    <n v="0.16"/>
    <n v="0.87497270107269287"/>
    <n v="204.39362297058105"/>
    <x v="4"/>
    <x v="3"/>
    <x v="3"/>
  </r>
  <r>
    <s v="Entegrus Powerlines"/>
    <s v="Full Cost Recovery"/>
    <s v="CKH-31-00998"/>
    <s v="Home Assistance Program"/>
    <x v="0"/>
    <m/>
    <m/>
    <s v="Power Bar With Integrated Timer"/>
    <s v="Prescriptive"/>
    <s v="HAP2016_02"/>
    <s v="Plug Load"/>
    <s v="B"/>
    <m/>
    <n v="10"/>
    <n v="1"/>
    <m/>
    <d v="2018-03-28T00:00:00"/>
    <n v="1584"/>
    <n v="45"/>
    <n v="53"/>
    <n v="0"/>
    <n v="0.87497270107269287"/>
    <n v="46.373553156852722"/>
    <x v="4"/>
    <x v="3"/>
    <x v="3"/>
  </r>
  <r>
    <s v="Entegrus Powerlines"/>
    <s v="Full Cost Recovery"/>
    <s v="CKH-BRI-103-00009"/>
    <s v="Business Refrigeration Program"/>
    <x v="0"/>
    <s v="St. Thomas Energy Inc."/>
    <m/>
    <s v="Cleaning condenser coils - cooler"/>
    <m/>
    <n v="7"/>
    <s v="PSP-Business-Commercial-Refrigeration"/>
    <s v="Refrigeration"/>
    <m/>
    <n v="1"/>
    <n v="1"/>
    <s v="No Clean Condenser Coil - Cooler"/>
    <d v="2018-07-12T08:00:00"/>
    <n v="390"/>
    <n v="20"/>
    <n v="243"/>
    <n v="0.04"/>
    <n v="0.97583333333333255"/>
    <n v="237.1274999999998"/>
    <x v="1"/>
    <x v="1"/>
    <x v="4"/>
  </r>
  <r>
    <s v="Entegrus Powerlines"/>
    <s v="Full Cost Recovery"/>
    <s v="CKH-BRI-103-00009"/>
    <s v="Business Refrigeration Program"/>
    <x v="0"/>
    <s v="St. Thomas Energy Inc."/>
    <m/>
    <s v="9 Watt ECM Fan Motor - Square Frame - Standard"/>
    <m/>
    <n v="10"/>
    <s v="PSP-Business-Commercial-Refrigeration"/>
    <s v="Refrigeration"/>
    <m/>
    <n v="15"/>
    <n v="1"/>
    <s v="Inefficient Motors"/>
    <d v="2018-07-12T08:00:00"/>
    <n v="390"/>
    <n v="175"/>
    <n v="1007"/>
    <n v="0.12"/>
    <n v="0.97583333333333255"/>
    <n v="982.66416666666589"/>
    <x v="1"/>
    <x v="1"/>
    <x v="4"/>
  </r>
  <r>
    <s v="Entegrus Powerlines"/>
    <s v="Full Cost Recovery"/>
    <s v="CKH-BRI-103-00009"/>
    <s v="Business Refrigeration Program"/>
    <x v="0"/>
    <s v="St. Thomas Energy Inc."/>
    <m/>
    <s v="Strip curtains for walk-in freezers"/>
    <m/>
    <n v="4"/>
    <s v="PSP-Business-Commercial-Refrigeration"/>
    <s v="Refrigeration"/>
    <m/>
    <n v="5"/>
    <n v="1"/>
    <s v="No Strip Curtain Walk-in Freezer"/>
    <d v="2018-07-12T08:00:00"/>
    <n v="390"/>
    <n v="195"/>
    <n v="548"/>
    <n v="0.09"/>
    <n v="0.97583333333333244"/>
    <n v="534.75666666666621"/>
    <x v="1"/>
    <x v="1"/>
    <x v="4"/>
  </r>
  <r>
    <s v="Entegrus Powerlines"/>
    <s v="Full Cost Recovery"/>
    <s v="CKH-BRI-103-00011"/>
    <s v="Business Refrigeration Program"/>
    <x v="0"/>
    <s v="St. Thomas Energy Inc."/>
    <m/>
    <s v="12 Watt LED A19 Bulb"/>
    <m/>
    <n v="37"/>
    <s v="PSP-Business-Commercial-Refrigeration"/>
    <s v="Refrigeration"/>
    <m/>
    <n v="5"/>
    <n v="1"/>
    <s v="No LED Bulb"/>
    <d v="2018-07-13T09:00:00"/>
    <n v="885"/>
    <n v="25"/>
    <n v="133"/>
    <n v="0.05"/>
    <n v="0.97583333333333244"/>
    <n v="129.78583333333322"/>
    <x v="1"/>
    <x v="1"/>
    <x v="4"/>
  </r>
  <r>
    <s v="Entegrus Powerlines"/>
    <s v="Full Cost Recovery"/>
    <s v="CKH-BRI-103-00011"/>
    <s v="Business Refrigeration Program"/>
    <x v="0"/>
    <s v="St. Thomas Energy Inc."/>
    <m/>
    <s v="1/15 HP ECM Fan Motor Upgrade - Two Speed"/>
    <m/>
    <n v="28"/>
    <s v="PSP-Business-Commercial-Refrigeration"/>
    <s v="Refrigeration"/>
    <m/>
    <n v="15"/>
    <n v="1"/>
    <s v="Inefficient Motors"/>
    <d v="2018-07-13T09:00:00"/>
    <n v="885"/>
    <n v="215"/>
    <n v="1007"/>
    <n v="0.12"/>
    <n v="0.97583333333333255"/>
    <n v="982.66416666666589"/>
    <x v="1"/>
    <x v="1"/>
    <x v="4"/>
  </r>
  <r>
    <s v="Entegrus Powerlines"/>
    <s v="Full Cost Recovery"/>
    <s v="CKH-BRI-103-00011"/>
    <s v="Business Refrigeration Program"/>
    <x v="0"/>
    <s v="St. Thomas Energy Inc."/>
    <m/>
    <s v="Strip curtains for walk-in coolers"/>
    <m/>
    <n v="3"/>
    <s v="PSP-Business-Commercial-Refrigeration"/>
    <s v="Refrigeration"/>
    <m/>
    <n v="5"/>
    <n v="1"/>
    <s v="No Strip Curtain Walk-in Cooler"/>
    <d v="2018-07-13T09:00:00"/>
    <n v="885"/>
    <n v="195"/>
    <n v="480"/>
    <n v="0.08"/>
    <n v="0.97583333333333255"/>
    <n v="468.39999999999964"/>
    <x v="1"/>
    <x v="1"/>
    <x v="4"/>
  </r>
  <r>
    <s v="Entegrus Powerlines"/>
    <s v="Full Cost Recovery"/>
    <s v="CKH-BRI-103-00011"/>
    <s v="Business Refrigeration Program"/>
    <x v="0"/>
    <s v="St. Thomas Energy Inc."/>
    <m/>
    <s v="Cleaning condenser coils - cooler"/>
    <m/>
    <n v="7"/>
    <s v="PSP-Business-Commercial-Refrigeration"/>
    <s v="Refrigeration"/>
    <m/>
    <n v="1"/>
    <n v="2"/>
    <s v="No Clean Condenser Coil - Cooler"/>
    <d v="2018-07-13T09:00:00"/>
    <n v="885"/>
    <n v="20"/>
    <n v="486"/>
    <n v="0.08"/>
    <n v="0.97583333333333255"/>
    <n v="474.2549999999996"/>
    <x v="1"/>
    <x v="1"/>
    <x v="4"/>
  </r>
  <r>
    <s v="Entegrus Powerlines"/>
    <s v="Full Cost Recovery"/>
    <s v="CKH-BRI-103-00011"/>
    <s v="Business Refrigeration Program"/>
    <x v="0"/>
    <s v="St. Thomas Energy Inc."/>
    <m/>
    <s v="9 Watt ECM Fan Motor Upgrade - Standard"/>
    <m/>
    <n v="9"/>
    <s v="PSP-Business-Commercial-Refrigeration"/>
    <s v="Refrigeration"/>
    <m/>
    <n v="15"/>
    <n v="2"/>
    <s v="Inefficient Motors"/>
    <d v="2018-07-13T09:00:00"/>
    <n v="885"/>
    <n v="135"/>
    <n v="2014"/>
    <n v="0.24"/>
    <n v="0.97583333333333255"/>
    <n v="1965.3283333333318"/>
    <x v="1"/>
    <x v="1"/>
    <x v="4"/>
  </r>
  <r>
    <s v="Entegrus Powerlines"/>
    <s v="Full Cost Recovery"/>
    <s v="CKH-BRI-103-00011"/>
    <s v="Business Refrigeration Program"/>
    <x v="0"/>
    <s v="St. Thomas Energy Inc."/>
    <m/>
    <s v="36&quot; LED case lighting - canopy, shelf or center"/>
    <m/>
    <n v="38"/>
    <s v="PSP-Business-Commercial-Refrigeration"/>
    <s v="Refrigeration"/>
    <m/>
    <n v="10"/>
    <n v="1"/>
    <s v="No LED Bulb"/>
    <d v="2018-07-13T09:00:00"/>
    <n v="885"/>
    <n v="140"/>
    <n v="190"/>
    <n v="0.05"/>
    <n v="0.97583333333333255"/>
    <n v="185.40833333333319"/>
    <x v="1"/>
    <x v="1"/>
    <x v="4"/>
  </r>
  <r>
    <s v="Entegrus Powerlines"/>
    <s v="Full Cost Recovery"/>
    <s v="CKH-BRI-103-00013"/>
    <s v="Business Refrigeration Program"/>
    <x v="0"/>
    <s v="St. Thomas Energy Inc."/>
    <m/>
    <s v="Cleaning condenser coils - cooler"/>
    <m/>
    <n v="7"/>
    <s v="PSP-Business-Commercial-Refrigeration"/>
    <s v="Refrigeration"/>
    <m/>
    <n v="1"/>
    <n v="2"/>
    <s v="No Clean Condenser Coil - Cooler"/>
    <d v="2018-07-11T08:00:00"/>
    <n v="895"/>
    <n v="20"/>
    <n v="486"/>
    <n v="0.08"/>
    <n v="0.97583333333333255"/>
    <n v="474.2549999999996"/>
    <x v="1"/>
    <x v="1"/>
    <x v="4"/>
  </r>
  <r>
    <s v="Entegrus Powerlines"/>
    <s v="Full Cost Recovery"/>
    <s v="CKH-BRI-103-00013"/>
    <s v="Business Refrigeration Program"/>
    <x v="0"/>
    <s v="St. Thomas Energy Inc."/>
    <m/>
    <s v="1/15 HP ECM Fan Motor Upgrade - Two Speed"/>
    <m/>
    <n v="28"/>
    <s v="PSP-Business-Commercial-Refrigeration"/>
    <s v="Refrigeration"/>
    <m/>
    <n v="15"/>
    <n v="3"/>
    <s v="Inefficient Motors"/>
    <d v="2018-07-11T08:00:00"/>
    <n v="895"/>
    <n v="215"/>
    <n v="3021"/>
    <n v="0.36"/>
    <n v="0.97583333333333255"/>
    <n v="2947.9924999999976"/>
    <x v="1"/>
    <x v="1"/>
    <x v="4"/>
  </r>
  <r>
    <s v="Entegrus Powerlines"/>
    <s v="Full Cost Recovery"/>
    <s v="CKH-BRI-103-00013"/>
    <s v="Business Refrigeration Program"/>
    <x v="0"/>
    <s v="St. Thomas Energy Inc."/>
    <m/>
    <s v="12 Watt LED A19 Bulb"/>
    <m/>
    <n v="37"/>
    <s v="PSP-Business-Commercial-Refrigeration"/>
    <s v="Refrigeration"/>
    <m/>
    <n v="5"/>
    <n v="3"/>
    <s v="No LED Bulb"/>
    <d v="2018-07-11T08:00:00"/>
    <n v="895"/>
    <n v="25"/>
    <n v="399"/>
    <n v="0.15"/>
    <n v="0.97583333333333255"/>
    <n v="389.35749999999967"/>
    <x v="1"/>
    <x v="1"/>
    <x v="4"/>
  </r>
  <r>
    <s v="Entegrus Powerlines"/>
    <s v="Full Cost Recovery"/>
    <s v="CKH-BRI-103-00013"/>
    <s v="Business Refrigeration Program"/>
    <x v="0"/>
    <s v="St. Thomas Energy Inc."/>
    <m/>
    <s v="9 Watt ECM Fan Motor Upgrade - Standard"/>
    <m/>
    <n v="9"/>
    <s v="PSP-Business-Commercial-Refrigeration"/>
    <s v="Refrigeration"/>
    <m/>
    <n v="15"/>
    <n v="1"/>
    <s v="Inefficient Motors"/>
    <d v="2018-07-11T08:00:00"/>
    <n v="895"/>
    <n v="135"/>
    <n v="1007"/>
    <n v="0.12"/>
    <n v="0.97583333333333255"/>
    <n v="982.66416666666589"/>
    <x v="1"/>
    <x v="1"/>
    <x v="4"/>
  </r>
  <r>
    <s v="Entegrus Powerlines"/>
    <s v="Full Cost Recovery"/>
    <s v="CKH-BRI-103-00014"/>
    <s v="Business Refrigeration Program"/>
    <x v="0"/>
    <s v="St. Thomas Energy Inc."/>
    <m/>
    <s v="Cleaning condenser coils - cooler"/>
    <m/>
    <n v="7"/>
    <s v="PSP-Business-Commercial-Refrigeration"/>
    <s v="Refrigeration"/>
    <m/>
    <n v="1"/>
    <n v="3"/>
    <s v="No Clean Condenser Coil - Cooler"/>
    <d v="2018-07-10T08:00:00"/>
    <n v="1140"/>
    <n v="20"/>
    <n v="729"/>
    <n v="0.12"/>
    <n v="0.97583333333333266"/>
    <n v="711.38249999999948"/>
    <x v="1"/>
    <x v="1"/>
    <x v="4"/>
  </r>
  <r>
    <s v="Entegrus Powerlines"/>
    <s v="Full Cost Recovery"/>
    <s v="CKH-BRI-103-00014"/>
    <s v="Business Refrigeration Program"/>
    <x v="0"/>
    <s v="St. Thomas Energy Inc."/>
    <m/>
    <s v="1/15 HP ECM Fan Motor Upgrade - Two Speed"/>
    <m/>
    <n v="28"/>
    <s v="PSP-Business-Commercial-Refrigeration"/>
    <s v="Refrigeration"/>
    <m/>
    <n v="15"/>
    <n v="2"/>
    <s v="Inefficient Motors"/>
    <d v="2018-07-10T08:00:00"/>
    <n v="1140"/>
    <n v="215"/>
    <n v="2014"/>
    <n v="0.24"/>
    <n v="0.97583333333333255"/>
    <n v="1965.3283333333318"/>
    <x v="1"/>
    <x v="1"/>
    <x v="4"/>
  </r>
  <r>
    <s v="Entegrus Powerlines"/>
    <s v="Full Cost Recovery"/>
    <s v="CKH-BRI-103-00014"/>
    <s v="Business Refrigeration Program"/>
    <x v="0"/>
    <s v="St. Thomas Energy Inc."/>
    <m/>
    <s v="Strip curtains for walk-in freezers"/>
    <m/>
    <n v="4"/>
    <s v="PSP-Business-Commercial-Refrigeration"/>
    <s v="Refrigeration"/>
    <m/>
    <n v="5"/>
    <n v="1"/>
    <s v="No Strip Curtain Walk-in Freezer"/>
    <d v="2018-07-10T08:00:00"/>
    <n v="1140"/>
    <n v="195"/>
    <n v="548"/>
    <n v="0.09"/>
    <n v="0.97583333333333244"/>
    <n v="534.75666666666621"/>
    <x v="1"/>
    <x v="1"/>
    <x v="4"/>
  </r>
  <r>
    <s v="Entegrus Powerlines"/>
    <s v="Full Cost Recovery"/>
    <s v="CKH-BRI-103-00014"/>
    <s v="Business Refrigeration Program"/>
    <x v="0"/>
    <s v="St. Thomas Energy Inc."/>
    <m/>
    <s v="9 Watt ECM Fan Motor Upgrade - Standard"/>
    <m/>
    <n v="9"/>
    <s v="PSP-Business-Commercial-Refrigeration"/>
    <s v="Refrigeration"/>
    <m/>
    <n v="15"/>
    <n v="3"/>
    <s v="Inefficient Motors"/>
    <d v="2018-07-10T08:00:00"/>
    <n v="1140"/>
    <n v="135"/>
    <n v="3021"/>
    <n v="0.36"/>
    <n v="0.97583333333333255"/>
    <n v="2947.9924999999976"/>
    <x v="1"/>
    <x v="1"/>
    <x v="4"/>
  </r>
  <r>
    <s v="Entegrus Powerlines"/>
    <s v="Full Cost Recovery"/>
    <s v="CKH-BRI-103-00014"/>
    <s v="Business Refrigeration Program"/>
    <x v="0"/>
    <s v="St. Thomas Energy Inc."/>
    <m/>
    <s v="12 Watt LED A19 Bulb"/>
    <m/>
    <n v="37"/>
    <s v="PSP-Business-Commercial-Refrigeration"/>
    <s v="Refrigeration"/>
    <m/>
    <n v="5"/>
    <n v="2"/>
    <s v="No LED Bulb"/>
    <d v="2018-07-10T08:00:00"/>
    <n v="1140"/>
    <n v="25"/>
    <n v="266"/>
    <n v="0.1"/>
    <n v="0.97583333333333244"/>
    <n v="259.57166666666643"/>
    <x v="1"/>
    <x v="1"/>
    <x v="4"/>
  </r>
  <r>
    <s v="Entegrus Powerlines"/>
    <s v="Full Cost Recovery"/>
    <s v="CKH-BRI-103-00015"/>
    <s v="Business Refrigeration Program"/>
    <x v="0"/>
    <s v="St. Thomas Energy Inc."/>
    <m/>
    <s v="Cleaning condenser coils - cooler"/>
    <m/>
    <n v="7"/>
    <s v="PSP-Business-Commercial-Refrigeration"/>
    <s v="Refrigeration"/>
    <m/>
    <n v="1"/>
    <n v="3"/>
    <s v="No Clean Condenser Coil - Cooler"/>
    <d v="2018-07-11T14:00:00"/>
    <n v="660"/>
    <n v="20"/>
    <n v="729"/>
    <n v="0.12"/>
    <n v="0.97583333333333266"/>
    <n v="711.38249999999948"/>
    <x v="1"/>
    <x v="1"/>
    <x v="4"/>
  </r>
  <r>
    <s v="Entegrus Powerlines"/>
    <s v="Full Cost Recovery"/>
    <s v="CKH-BRI-103-00015"/>
    <s v="Business Refrigeration Program"/>
    <x v="0"/>
    <s v="St. Thomas Energy Inc."/>
    <m/>
    <s v="16 Watt ECM Fan Motor Upgrade - Standard"/>
    <m/>
    <n v="12"/>
    <s v="PSP-Business-Commercial-Refrigeration"/>
    <s v="Refrigeration"/>
    <m/>
    <n v="15"/>
    <n v="1"/>
    <s v="Inefficient Motors"/>
    <d v="2018-07-11T14:00:00"/>
    <n v="660"/>
    <n v="135"/>
    <n v="1007"/>
    <n v="0.12"/>
    <n v="0.97583333333333255"/>
    <n v="982.66416666666589"/>
    <x v="1"/>
    <x v="1"/>
    <x v="4"/>
  </r>
  <r>
    <s v="Entegrus Powerlines"/>
    <s v="Full Cost Recovery"/>
    <s v="CKH-BRI-103-00015"/>
    <s v="Business Refrigeration Program"/>
    <x v="0"/>
    <s v="St. Thomas Energy Inc."/>
    <m/>
    <s v="Strip curtains for walk-in coolers"/>
    <m/>
    <n v="3"/>
    <s v="PSP-Business-Commercial-Refrigeration"/>
    <s v="Refrigeration"/>
    <m/>
    <n v="5"/>
    <n v="1"/>
    <s v="No Strip Curtain Walk-in Cooler"/>
    <d v="2018-07-11T14:00:00"/>
    <n v="660"/>
    <n v="195"/>
    <n v="480"/>
    <n v="0.08"/>
    <n v="0.97583333333333255"/>
    <n v="468.39999999999964"/>
    <x v="1"/>
    <x v="1"/>
    <x v="4"/>
  </r>
  <r>
    <s v="Entegrus Powerlines"/>
    <s v="Full Cost Recovery"/>
    <s v="CKH-BRI-103-00015"/>
    <s v="Business Refrigeration Program"/>
    <x v="0"/>
    <s v="St. Thomas Energy Inc."/>
    <m/>
    <s v="9 Watt ECM Fan Motor Upgrade - Standard"/>
    <m/>
    <n v="9"/>
    <s v="PSP-Business-Commercial-Refrigeration"/>
    <s v="Refrigeration"/>
    <m/>
    <n v="15"/>
    <n v="2"/>
    <s v="Inefficient Motors"/>
    <d v="2018-07-11T14:00:00"/>
    <n v="660"/>
    <n v="135"/>
    <n v="2014"/>
    <n v="0.24"/>
    <n v="0.97583333333333255"/>
    <n v="1965.3283333333318"/>
    <x v="1"/>
    <x v="1"/>
    <x v="4"/>
  </r>
  <r>
    <s v="Conservation Officer, Entegrus Powerlines"/>
    <s v="Full Cost Recovery"/>
    <s v="CKH-BRI-103-00017"/>
    <s v="Business Refrigeration Program"/>
    <x v="0"/>
    <s v="St. Thomas Energy Inc."/>
    <m/>
    <s v="36&quot; LED case lighting - canopy, shelf or center"/>
    <m/>
    <n v="38"/>
    <s v="PSP-Business-Commercial-Refrigeration"/>
    <s v="Refrigeration"/>
    <m/>
    <n v="10"/>
    <n v="2"/>
    <s v="No LED Bulb"/>
    <d v="2018-08-08T10:00:00"/>
    <n v="1625"/>
    <n v="140"/>
    <n v="380"/>
    <n v="0.1"/>
    <n v="0.97583333333333255"/>
    <n v="370.81666666666638"/>
    <x v="1"/>
    <x v="1"/>
    <x v="4"/>
  </r>
  <r>
    <s v="Conservation Officer, Entegrus Powerlines"/>
    <s v="Full Cost Recovery"/>
    <s v="CKH-BRI-103-00017"/>
    <s v="Business Refrigeration Program"/>
    <x v="0"/>
    <s v="St. Thomas Energy Inc."/>
    <m/>
    <s v="9 Watt ECM Fan Motor Upgrade - Standard"/>
    <m/>
    <n v="9"/>
    <s v="PSP-Business-Commercial-Refrigeration"/>
    <s v="Refrigeration"/>
    <m/>
    <n v="15"/>
    <n v="3"/>
    <s v="Inefficient Motors"/>
    <d v="2018-08-08T10:00:00"/>
    <n v="1625"/>
    <n v="135"/>
    <n v="3021"/>
    <n v="0.36"/>
    <n v="0.97583333333333255"/>
    <n v="2947.9924999999976"/>
    <x v="1"/>
    <x v="1"/>
    <x v="4"/>
  </r>
  <r>
    <s v="Conservation Officer, Entegrus Powerlines"/>
    <s v="Full Cost Recovery"/>
    <s v="CKH-BRI-103-00017"/>
    <s v="Business Refrigeration Program"/>
    <x v="0"/>
    <s v="St. Thomas Energy Inc."/>
    <m/>
    <s v="1/15 HP ECM Fan Motor Upgrade - Two Speed"/>
    <m/>
    <n v="28"/>
    <s v="PSP-Business-Commercial-Refrigeration"/>
    <s v="Refrigeration"/>
    <m/>
    <n v="15"/>
    <n v="3"/>
    <s v="Inefficient Motors"/>
    <d v="2018-08-08T10:00:00"/>
    <n v="1625"/>
    <n v="215"/>
    <n v="3021"/>
    <n v="0.36"/>
    <n v="0.97583333333333255"/>
    <n v="2947.9924999999976"/>
    <x v="1"/>
    <x v="1"/>
    <x v="4"/>
  </r>
  <r>
    <s v="Conservation Officer, Entegrus Powerlines"/>
    <s v="Full Cost Recovery"/>
    <s v="CKH-BRI-103-00017"/>
    <s v="Business Refrigeration Program"/>
    <x v="0"/>
    <s v="St. Thomas Energy Inc."/>
    <m/>
    <s v="12 Watt ECM Fan Motor Upgrade - Standard"/>
    <m/>
    <n v="11"/>
    <s v="PSP-Business-Commercial-Refrigeration"/>
    <s v="Refrigeration"/>
    <m/>
    <n v="15"/>
    <n v="1"/>
    <s v="Inefficient Motors"/>
    <d v="2018-08-08T10:00:00"/>
    <n v="1625"/>
    <n v="135"/>
    <n v="1007"/>
    <n v="0.12"/>
    <n v="0.97583333333333255"/>
    <n v="982.66416666666589"/>
    <x v="1"/>
    <x v="1"/>
    <x v="4"/>
  </r>
  <r>
    <s v="Conservation Officer, Entegrus Powerlines"/>
    <s v="Full Cost Recovery"/>
    <s v="CKH-BRI-103-00017"/>
    <s v="Business Refrigeration Program"/>
    <x v="0"/>
    <s v="St. Thomas Energy Inc."/>
    <m/>
    <s v="Cleaning condenser coils - cooler"/>
    <m/>
    <n v="7"/>
    <s v="PSP-Business-Commercial-Refrigeration"/>
    <s v="Refrigeration"/>
    <m/>
    <n v="1"/>
    <n v="8"/>
    <s v="No Clean Condenser Coil - Cooler"/>
    <d v="2018-08-08T10:00:00"/>
    <n v="1625"/>
    <n v="20"/>
    <n v="1944"/>
    <n v="0.32"/>
    <n v="0.97583333333333255"/>
    <n v="1897.0199999999984"/>
    <x v="1"/>
    <x v="1"/>
    <x v="4"/>
  </r>
  <r>
    <s v="Entegrus Powerlines"/>
    <s v="Full Cost Recovery"/>
    <s v="CKH-BRI-103-00019"/>
    <s v="Business Refrigeration Program"/>
    <x v="0"/>
    <s v="St. Thomas Energy Inc."/>
    <m/>
    <s v="1/15 HP ECM Fan Motor Upgrade - Two Speed"/>
    <m/>
    <n v="28"/>
    <s v="PSP-Business-Commercial-Refrigeration"/>
    <s v="Refrigeration"/>
    <m/>
    <n v="15"/>
    <n v="2"/>
    <s v="Inefficient Motors"/>
    <d v="2018-07-12T14:00:00"/>
    <n v="455"/>
    <n v="215"/>
    <n v="2014"/>
    <n v="0.24"/>
    <n v="0.97583333333333255"/>
    <n v="1965.3283333333318"/>
    <x v="1"/>
    <x v="1"/>
    <x v="4"/>
  </r>
  <r>
    <s v="Entegrus Powerlines"/>
    <s v="Full Cost Recovery"/>
    <s v="CKH-BRI-103-00019"/>
    <s v="Business Refrigeration Program"/>
    <x v="0"/>
    <s v="St. Thomas Energy Inc."/>
    <m/>
    <s v="12 Watt LED A19 Bulb"/>
    <m/>
    <n v="37"/>
    <s v="PSP-Business-Commercial-Refrigeration"/>
    <s v="Refrigeration"/>
    <m/>
    <n v="5"/>
    <n v="1"/>
    <s v="No LED Bulb"/>
    <d v="2018-07-12T14:00:00"/>
    <n v="455"/>
    <n v="25"/>
    <n v="133"/>
    <n v="0.05"/>
    <n v="0.97583333333333244"/>
    <n v="129.78583333333322"/>
    <x v="1"/>
    <x v="1"/>
    <x v="4"/>
  </r>
  <r>
    <s v="Conservation Officer, Entegrus Powerlines"/>
    <s v="Full Cost Recovery"/>
    <s v="CKH-BRI-104-00238"/>
    <s v="Business Refrigeration Program"/>
    <x v="0"/>
    <s v="Entegrus Powerlines Inc."/>
    <m/>
    <s v="48&quot; LED case lighting - canopy, shelf or center"/>
    <m/>
    <n v="39"/>
    <s v="PSP-Business-Commercial-Refrigeration"/>
    <s v="Refrigeration"/>
    <m/>
    <n v="10"/>
    <n v="5"/>
    <s v="No LED Bulb"/>
    <d v="2018-08-07T08:00:00"/>
    <n v="1815"/>
    <n v="140"/>
    <n v="950"/>
    <n v="0.25"/>
    <n v="0.97583333333333255"/>
    <n v="927.04166666666595"/>
    <x v="1"/>
    <x v="1"/>
    <x v="4"/>
  </r>
  <r>
    <s v="Conservation Officer, Entegrus Powerlines"/>
    <s v="Full Cost Recovery"/>
    <s v="CKH-BRI-104-00238"/>
    <s v="Business Refrigeration Program"/>
    <x v="0"/>
    <s v="Entegrus Powerlines Inc."/>
    <m/>
    <s v="Cleaning condenser coils - cooler"/>
    <m/>
    <n v="7"/>
    <s v="PSP-Business-Commercial-Refrigeration"/>
    <s v="Refrigeration"/>
    <m/>
    <n v="1"/>
    <n v="8"/>
    <s v="No Clean Condenser Coil - Cooler"/>
    <d v="2018-08-07T08:00:00"/>
    <n v="1815"/>
    <n v="20"/>
    <n v="1944"/>
    <n v="0.32"/>
    <n v="0.97583333333333255"/>
    <n v="1897.0199999999984"/>
    <x v="1"/>
    <x v="1"/>
    <x v="4"/>
  </r>
  <r>
    <s v="Conservation Officer, Entegrus Powerlines"/>
    <s v="Full Cost Recovery"/>
    <s v="CKH-BRI-104-00238"/>
    <s v="Business Refrigeration Program"/>
    <x v="0"/>
    <s v="Entegrus Powerlines Inc."/>
    <m/>
    <s v="36&quot; LED case lighting - canopy, shelf or center"/>
    <m/>
    <n v="38"/>
    <s v="PSP-Business-Commercial-Refrigeration"/>
    <s v="Refrigeration"/>
    <m/>
    <n v="10"/>
    <n v="1"/>
    <s v="No LED Bulb"/>
    <d v="2018-08-07T08:00:00"/>
    <n v="1815"/>
    <n v="140"/>
    <n v="190"/>
    <n v="0.05"/>
    <n v="0.97583333333333255"/>
    <n v="185.40833333333319"/>
    <x v="1"/>
    <x v="1"/>
    <x v="4"/>
  </r>
  <r>
    <s v="Conservation Officer, Entegrus Powerlines"/>
    <s v="Full Cost Recovery"/>
    <s v="CKH-BRI-104-00238"/>
    <s v="Business Refrigeration Program"/>
    <x v="0"/>
    <s v="Entegrus Powerlines Inc."/>
    <m/>
    <s v="9 Watt ECM Fan Motor Upgrade - Standard"/>
    <m/>
    <n v="9"/>
    <s v="PSP-Business-Commercial-Refrigeration"/>
    <s v="Refrigeration"/>
    <m/>
    <n v="15"/>
    <n v="3"/>
    <s v="Inefficient Motors"/>
    <d v="2018-08-07T08:00:00"/>
    <n v="1815"/>
    <n v="135"/>
    <n v="3021"/>
    <n v="0.36"/>
    <n v="0.97583333333333255"/>
    <n v="2947.9924999999976"/>
    <x v="1"/>
    <x v="1"/>
    <x v="4"/>
  </r>
  <r>
    <s v="Conservation Officer, Entegrus Powerlines"/>
    <s v="Full Cost Recovery"/>
    <s v="CKH-BRI-104-00238"/>
    <s v="Business Refrigeration Program"/>
    <x v="0"/>
    <s v="Entegrus Powerlines Inc."/>
    <m/>
    <s v="Strip curtains for walk-in coolers"/>
    <m/>
    <n v="3"/>
    <s v="PSP-Business-Commercial-Refrigeration"/>
    <s v="Refrigeration"/>
    <m/>
    <n v="5"/>
    <n v="1"/>
    <s v="No Strip Curtain Walk-in Cooler"/>
    <d v="2018-08-07T08:00:00"/>
    <n v="1815"/>
    <n v="195"/>
    <n v="480"/>
    <n v="0.08"/>
    <n v="0.97583333333333255"/>
    <n v="468.39999999999964"/>
    <x v="1"/>
    <x v="1"/>
    <x v="4"/>
  </r>
  <r>
    <s v="Conservation Officer, Entegrus Powerlines"/>
    <s v="Full Cost Recovery"/>
    <s v="CKH-BRI-104-00238"/>
    <s v="Business Refrigeration Program"/>
    <x v="0"/>
    <s v="Entegrus Powerlines Inc."/>
    <m/>
    <s v="1/15 HP ECM Fan Motor Upgrade - Two Speed"/>
    <m/>
    <n v="28"/>
    <s v="PSP-Business-Commercial-Refrigeration"/>
    <s v="Refrigeration"/>
    <m/>
    <n v="15"/>
    <n v="1"/>
    <s v="Inefficient Motors"/>
    <d v="2018-08-07T08:00:00"/>
    <n v="1815"/>
    <n v="215"/>
    <n v="1007"/>
    <n v="0.12"/>
    <n v="0.97583333333333255"/>
    <n v="982.66416666666589"/>
    <x v="1"/>
    <x v="1"/>
    <x v="4"/>
  </r>
  <r>
    <s v="Entegrus Powerlines"/>
    <s v="Full Cost Recovery"/>
    <s v="CKH-BRI-104-00239"/>
    <s v="Business Refrigeration Program"/>
    <x v="0"/>
    <s v="Entegrus Powerlines Inc."/>
    <m/>
    <s v="36&quot; LED case lighting - canopy, shelf or center"/>
    <m/>
    <n v="38"/>
    <s v="PSP-Business-Commercial-Refrigeration"/>
    <s v="Refrigeration"/>
    <m/>
    <n v="10"/>
    <n v="1"/>
    <s v="No LED Bulb"/>
    <d v="2018-09-11T00:00:00"/>
    <n v="900"/>
    <n v="140"/>
    <n v="190"/>
    <n v="0.05"/>
    <n v="0.97583333333333255"/>
    <n v="185.40833333333319"/>
    <x v="1"/>
    <x v="1"/>
    <x v="4"/>
  </r>
  <r>
    <s v="Entegrus Powerlines"/>
    <s v="Full Cost Recovery"/>
    <s v="CKH-BRI-104-00239"/>
    <s v="Business Refrigeration Program"/>
    <x v="0"/>
    <s v="Entegrus Powerlines Inc."/>
    <m/>
    <s v="Cleaning condenser coils - cooler"/>
    <m/>
    <n v="7"/>
    <s v="PSP-Business-Commercial-Refrigeration"/>
    <s v="Refrigeration"/>
    <m/>
    <n v="1"/>
    <n v="4"/>
    <s v="No Clean Condenser Coil - Cooler"/>
    <d v="2018-09-11T00:00:00"/>
    <n v="900"/>
    <n v="20"/>
    <n v="972"/>
    <n v="0.16"/>
    <n v="0.97583333333333255"/>
    <n v="948.5099999999992"/>
    <x v="1"/>
    <x v="1"/>
    <x v="4"/>
  </r>
  <r>
    <s v="Entegrus Powerlines"/>
    <s v="Full Cost Recovery"/>
    <s v="CKH-BRI-104-00239"/>
    <s v="Business Refrigeration Program"/>
    <x v="0"/>
    <s v="Entegrus Powerlines Inc."/>
    <m/>
    <s v="9 Watt ECM Fan Motor Upgrade - Standard"/>
    <m/>
    <n v="9"/>
    <s v="PSP-Business-Commercial-Refrigeration"/>
    <s v="Refrigeration"/>
    <m/>
    <n v="15"/>
    <n v="4"/>
    <s v="Inefficient Motors"/>
    <d v="2018-09-11T00:00:00"/>
    <n v="900"/>
    <n v="135"/>
    <n v="4028"/>
    <n v="0.48"/>
    <n v="0.97583333333333255"/>
    <n v="3930.6566666666636"/>
    <x v="1"/>
    <x v="1"/>
    <x v="4"/>
  </r>
  <r>
    <s v="Entegrus Powerlines"/>
    <s v="Full Cost Recovery"/>
    <s v="CKH-BRI-104-00239"/>
    <s v="Business Refrigeration Program"/>
    <x v="0"/>
    <s v="Entegrus Powerlines Inc."/>
    <m/>
    <s v="48&quot; LED case lighting - canopy, shelf or center"/>
    <m/>
    <n v="39"/>
    <s v="PSP-Business-Commercial-Refrigeration"/>
    <s v="Refrigeration"/>
    <m/>
    <n v="10"/>
    <n v="1"/>
    <s v="No LED Bulb"/>
    <d v="2018-09-11T00:00:00"/>
    <n v="900"/>
    <n v="140"/>
    <n v="190"/>
    <n v="0.05"/>
    <n v="0.97583333333333255"/>
    <n v="185.40833333333319"/>
    <x v="1"/>
    <x v="1"/>
    <x v="4"/>
  </r>
  <r>
    <s v="Conservation Officer, Entegrus Powerlines"/>
    <s v="Full Cost Recovery"/>
    <s v="CKH-BRI-104-00240"/>
    <s v="Business Refrigeration Program"/>
    <x v="0"/>
    <s v="Entegrus Powerlines Inc."/>
    <m/>
    <s v="Cleaning condenser coils - cooler"/>
    <m/>
    <n v="7"/>
    <s v="PSP-Business-Commercial-Refrigeration"/>
    <s v="Refrigeration"/>
    <m/>
    <n v="1"/>
    <n v="8"/>
    <s v="No Clean Condenser Coil - Cooler"/>
    <d v="2018-08-10T11:00:00"/>
    <n v="1150"/>
    <n v="20"/>
    <n v="1944"/>
    <n v="0.32"/>
    <n v="0.97583333333333255"/>
    <n v="1897.0199999999984"/>
    <x v="1"/>
    <x v="1"/>
    <x v="4"/>
  </r>
  <r>
    <s v="Conservation Officer, Entegrus Powerlines"/>
    <s v="Full Cost Recovery"/>
    <s v="CKH-BRI-104-00240"/>
    <s v="Business Refrigeration Program"/>
    <x v="0"/>
    <s v="Entegrus Powerlines Inc."/>
    <m/>
    <s v="Strip curtains for walk-in coolers"/>
    <m/>
    <n v="3"/>
    <s v="PSP-Business-Commercial-Refrigeration"/>
    <s v="Refrigeration"/>
    <m/>
    <n v="5"/>
    <n v="3"/>
    <s v="No Strip Curtain Walk-in Cooler"/>
    <d v="2018-08-10T11:00:00"/>
    <n v="1150"/>
    <n v="195"/>
    <n v="1440"/>
    <n v="0.24"/>
    <n v="0.97583333333333255"/>
    <n v="1405.1999999999989"/>
    <x v="1"/>
    <x v="1"/>
    <x v="4"/>
  </r>
  <r>
    <s v="Conservation Officer, Entegrus Powerlines"/>
    <s v="Full Cost Recovery"/>
    <s v="CKH-BRI-104-00240"/>
    <s v="Business Refrigeration Program"/>
    <x v="0"/>
    <s v="Entegrus Powerlines Inc."/>
    <m/>
    <s v="9 Watt ECM Fan Motor Upgrade - Standard"/>
    <m/>
    <n v="9"/>
    <s v="PSP-Business-Commercial-Refrigeration"/>
    <s v="Refrigeration"/>
    <m/>
    <n v="15"/>
    <n v="3"/>
    <s v="Inefficient Motors"/>
    <d v="2018-08-10T11:00:00"/>
    <n v="1150"/>
    <n v="135"/>
    <n v="3021"/>
    <n v="0.36"/>
    <n v="0.97583333333333255"/>
    <n v="2947.9924999999976"/>
    <x v="1"/>
    <x v="1"/>
    <x v="4"/>
  </r>
  <r>
    <s v="Conservation Officer, Entegrus Powerlines"/>
    <s v="Full Cost Recovery"/>
    <s v="CKH-BRI-104-00244"/>
    <s v="Business Refrigeration Program"/>
    <x v="0"/>
    <s v="Entegrus Powerlines Inc."/>
    <m/>
    <s v="48&quot; LED case lighting - canopy, shelf or center"/>
    <m/>
    <n v="39"/>
    <s v="PSP-Business-Commercial-Refrigeration"/>
    <s v="Refrigeration"/>
    <m/>
    <n v="10"/>
    <n v="12"/>
    <s v="No LED Bulb"/>
    <d v="2018-08-10T14:00:00"/>
    <n v="1680"/>
    <n v="140"/>
    <n v="2280"/>
    <n v="0.6"/>
    <n v="0.97583333333333255"/>
    <n v="2224.8999999999983"/>
    <x v="1"/>
    <x v="1"/>
    <x v="4"/>
  </r>
  <r>
    <s v="Entegrus Powerlines"/>
    <s v="Full Cost Recovery"/>
    <s v="CKH-BRI-104-00245"/>
    <s v="Business Refrigeration Program"/>
    <x v="0"/>
    <s v="Entegrus Powerlines Inc."/>
    <m/>
    <s v="Strip curtains for walk-in coolers"/>
    <m/>
    <n v="3"/>
    <s v="PSP-Business-Commercial-Refrigeration"/>
    <s v="Refrigeration"/>
    <m/>
    <n v="5"/>
    <n v="1"/>
    <s v="No Strip Curtain Walk-in Cooler"/>
    <d v="2018-09-10T00:00:00"/>
    <n v="1245"/>
    <n v="195"/>
    <n v="480"/>
    <n v="0.08"/>
    <n v="0.97583333333333255"/>
    <n v="468.39999999999964"/>
    <x v="1"/>
    <x v="1"/>
    <x v="4"/>
  </r>
  <r>
    <s v="Entegrus Powerlines"/>
    <s v="Full Cost Recovery"/>
    <s v="CKH-BRI-104-00245"/>
    <s v="Business Refrigeration Program"/>
    <x v="0"/>
    <s v="Entegrus Powerlines Inc."/>
    <m/>
    <s v="9 Watt ECM Fan Motor Upgrade - Standard"/>
    <m/>
    <n v="9"/>
    <s v="PSP-Business-Commercial-Refrigeration"/>
    <s v="Refrigeration"/>
    <m/>
    <n v="15"/>
    <n v="4"/>
    <s v="Inefficient Motors"/>
    <d v="2018-09-10T00:00:00"/>
    <n v="1245"/>
    <n v="135"/>
    <n v="4028"/>
    <n v="0.48"/>
    <n v="0.97583333333333255"/>
    <n v="3930.6566666666636"/>
    <x v="1"/>
    <x v="1"/>
    <x v="4"/>
  </r>
  <r>
    <s v="Entegrus Powerlines"/>
    <s v="Full Cost Recovery"/>
    <s v="CKH-BRI-104-00245"/>
    <s v="Business Refrigeration Program"/>
    <x v="0"/>
    <s v="Entegrus Powerlines Inc."/>
    <m/>
    <s v="1/15 HP ECM Fan Motor Upgrade - Two Speed"/>
    <m/>
    <n v="28"/>
    <s v="PSP-Business-Commercial-Refrigeration"/>
    <s v="Refrigeration"/>
    <m/>
    <n v="15"/>
    <n v="2"/>
    <s v="Inefficient Motors"/>
    <d v="2018-09-10T00:00:00"/>
    <n v="1245"/>
    <n v="215"/>
    <n v="2014"/>
    <n v="0.24"/>
    <n v="0.97583333333333255"/>
    <n v="1965.3283333333318"/>
    <x v="1"/>
    <x v="1"/>
    <x v="4"/>
  </r>
  <r>
    <s v="Entegrus Powerlines"/>
    <s v="Full Cost Recovery"/>
    <s v="CKH-BRI-104-00245"/>
    <s v="Business Refrigeration Program"/>
    <x v="0"/>
    <s v="Entegrus Powerlines Inc."/>
    <m/>
    <s v="Cleaning condenser coils - cooler"/>
    <m/>
    <n v="7"/>
    <s v="PSP-Business-Commercial-Refrigeration"/>
    <s v="Refrigeration"/>
    <m/>
    <n v="1"/>
    <n v="4"/>
    <s v="No Clean Condenser Coil - Cooler"/>
    <d v="2018-09-10T00:00:00"/>
    <n v="1245"/>
    <n v="20"/>
    <n v="972"/>
    <n v="0.16"/>
    <n v="0.97583333333333255"/>
    <n v="948.5099999999992"/>
    <x v="1"/>
    <x v="1"/>
    <x v="4"/>
  </r>
  <r>
    <s v="Conservation Officer, Entegrus Powerlines"/>
    <s v="Full Cost Recovery"/>
    <s v="CKH-BRI-104-00246"/>
    <s v="Business Refrigeration Program"/>
    <x v="0"/>
    <s v="Entegrus Powerlines Inc."/>
    <m/>
    <s v="Strip curtains for walk-in freezers"/>
    <m/>
    <n v="4"/>
    <s v="PSP-Business-Commercial-Refrigeration"/>
    <s v="Refrigeration"/>
    <m/>
    <n v="5"/>
    <n v="1"/>
    <s v="No Strip Curtain Walk-in Freezer"/>
    <d v="2018-11-26T14:00:00"/>
    <n v="480"/>
    <n v="195"/>
    <n v="548"/>
    <n v="0.09"/>
    <n v="0.97583333333333244"/>
    <n v="534.75666666666621"/>
    <x v="1"/>
    <x v="1"/>
    <x v="4"/>
  </r>
  <r>
    <s v="Conservation Officer, Entegrus Powerlines"/>
    <s v="Full Cost Recovery"/>
    <s v="CKH-BRI-104-00246"/>
    <s v="Business Refrigeration Program"/>
    <x v="0"/>
    <s v="Entegrus Powerlines Inc."/>
    <m/>
    <s v="12 Watt LED A19 Bulb"/>
    <m/>
    <n v="37"/>
    <s v="PSP-Business-Commercial-Refrigeration"/>
    <s v="Refrigeration"/>
    <m/>
    <n v="5"/>
    <n v="2"/>
    <s v="No LED Bulb"/>
    <d v="2018-11-26T14:00:00"/>
    <n v="480"/>
    <n v="25"/>
    <n v="266"/>
    <n v="0.1"/>
    <n v="0.97583333333333244"/>
    <n v="259.57166666666643"/>
    <x v="1"/>
    <x v="1"/>
    <x v="4"/>
  </r>
  <r>
    <s v="Conservation Officer, Entegrus Powerlines"/>
    <s v="Full Cost Recovery"/>
    <s v="CKH-BRI-104-00246"/>
    <s v="Business Refrigeration Program"/>
    <x v="0"/>
    <s v="Entegrus Powerlines Inc."/>
    <m/>
    <s v="Strip curtains for walk-in coolers"/>
    <m/>
    <n v="3"/>
    <s v="PSP-Business-Commercial-Refrigeration"/>
    <s v="Refrigeration"/>
    <m/>
    <n v="5"/>
    <n v="1"/>
    <s v="No Strip Curtain Walk-in Cooler"/>
    <d v="2018-11-26T14:00:00"/>
    <n v="480"/>
    <n v="195"/>
    <n v="480"/>
    <n v="0.08"/>
    <n v="0.97583333333333255"/>
    <n v="468.39999999999964"/>
    <x v="1"/>
    <x v="1"/>
    <x v="4"/>
  </r>
  <r>
    <s v="Conservation Officer, Entegrus Powerlines"/>
    <s v="Full Cost Recovery"/>
    <s v="CKH-BRI-104-00246"/>
    <s v="Business Refrigeration Program"/>
    <x v="0"/>
    <s v="Entegrus Powerlines Inc."/>
    <m/>
    <s v="Cleaning condenser coils - cooler"/>
    <m/>
    <n v="7"/>
    <s v="PSP-Business-Commercial-Refrigeration"/>
    <s v="Refrigeration"/>
    <m/>
    <n v="1"/>
    <n v="2"/>
    <s v="No Clean Condenser Coil - Cooler"/>
    <d v="2018-11-26T14:00:00"/>
    <n v="480"/>
    <n v="20"/>
    <n v="486"/>
    <n v="0.08"/>
    <n v="0.97583333333333255"/>
    <n v="474.2549999999996"/>
    <x v="1"/>
    <x v="1"/>
    <x v="4"/>
  </r>
  <r>
    <s v="Conservation Officer, Entegrus Powerlines"/>
    <s v="Full Cost Recovery"/>
    <s v="CKH-BRI-104-00247"/>
    <s v="Business Refrigeration Program"/>
    <x v="0"/>
    <s v="Entegrus Powerlines Inc."/>
    <m/>
    <s v="Cleaning condenser coils - cooler"/>
    <m/>
    <n v="7"/>
    <s v="PSP-Business-Commercial-Refrigeration"/>
    <s v="Refrigeration"/>
    <m/>
    <n v="1"/>
    <n v="4"/>
    <s v="No Clean Condenser Coil - Cooler"/>
    <d v="2018-08-09T16:00:00"/>
    <n v="2460"/>
    <n v="20"/>
    <n v="972"/>
    <n v="0.16"/>
    <n v="0.97583333333333255"/>
    <n v="948.5099999999992"/>
    <x v="1"/>
    <x v="1"/>
    <x v="4"/>
  </r>
  <r>
    <s v="Conservation Officer, Entegrus Powerlines"/>
    <s v="Full Cost Recovery"/>
    <s v="CKH-BRI-104-00247"/>
    <s v="Business Refrigeration Program"/>
    <x v="0"/>
    <s v="Entegrus Powerlines Inc."/>
    <m/>
    <s v="48&quot; LED case lighting - canopy, shelf or center"/>
    <m/>
    <n v="39"/>
    <s v="PSP-Business-Commercial-Refrigeration"/>
    <s v="Refrigeration"/>
    <m/>
    <n v="10"/>
    <n v="13"/>
    <s v="No LED Bulb"/>
    <d v="2018-08-09T16:00:00"/>
    <n v="2460"/>
    <n v="140"/>
    <n v="2470"/>
    <n v="0.65"/>
    <n v="0.97583333333333266"/>
    <n v="2410.3083333333316"/>
    <x v="1"/>
    <x v="1"/>
    <x v="4"/>
  </r>
  <r>
    <s v="Conservation Officer, Entegrus Powerlines"/>
    <s v="Full Cost Recovery"/>
    <s v="CKH-BRI-104-00247"/>
    <s v="Business Refrigeration Program"/>
    <x v="0"/>
    <s v="Entegrus Powerlines Inc."/>
    <m/>
    <s v="36&quot; LED case lighting - canopy, shelf or center"/>
    <m/>
    <n v="38"/>
    <s v="PSP-Business-Commercial-Refrigeration"/>
    <s v="Refrigeration"/>
    <m/>
    <n v="10"/>
    <n v="4"/>
    <s v="No LED Bulb"/>
    <d v="2018-08-09T16:00:00"/>
    <n v="2460"/>
    <n v="140"/>
    <n v="760"/>
    <n v="0.2"/>
    <n v="0.97583333333333255"/>
    <n v="741.63333333333276"/>
    <x v="1"/>
    <x v="1"/>
    <x v="4"/>
  </r>
  <r>
    <s v="Entegrus Powerlines"/>
    <s v="Full Cost Recovery"/>
    <s v="CKH-BRI-104-00248"/>
    <s v="Business Refrigeration Program"/>
    <x v="0"/>
    <s v="Entegrus Powerlines Inc."/>
    <m/>
    <s v="12 Watt LED A19 Bulb"/>
    <m/>
    <n v="37"/>
    <s v="PSP-Business-Commercial-Refrigeration"/>
    <s v="Refrigeration"/>
    <m/>
    <n v="5"/>
    <n v="1"/>
    <s v="No LED Bulb"/>
    <d v="2018-09-11T00:00:00"/>
    <n v="895"/>
    <n v="25"/>
    <n v="133"/>
    <n v="0.05"/>
    <n v="0.97583333333333244"/>
    <n v="129.78583333333322"/>
    <x v="1"/>
    <x v="1"/>
    <x v="4"/>
  </r>
  <r>
    <s v="Entegrus Powerlines"/>
    <s v="Full Cost Recovery"/>
    <s v="CKH-BRI-104-00248"/>
    <s v="Business Refrigeration Program"/>
    <x v="0"/>
    <s v="Entegrus Powerlines Inc."/>
    <m/>
    <s v="36&quot; LED case lighting - canopy, shelf or center"/>
    <m/>
    <n v="38"/>
    <s v="PSP-Business-Commercial-Refrigeration"/>
    <s v="Refrigeration"/>
    <m/>
    <n v="10"/>
    <n v="1"/>
    <s v="No LED Bulb"/>
    <d v="2018-09-11T00:00:00"/>
    <n v="895"/>
    <n v="140"/>
    <n v="190"/>
    <n v="0.05"/>
    <n v="0.97583333333333255"/>
    <n v="185.40833333333319"/>
    <x v="1"/>
    <x v="1"/>
    <x v="4"/>
  </r>
  <r>
    <s v="Entegrus Powerlines"/>
    <s v="Full Cost Recovery"/>
    <s v="CKH-BRI-104-00248"/>
    <s v="Business Refrigeration Program"/>
    <x v="0"/>
    <s v="Entegrus Powerlines Inc."/>
    <m/>
    <s v="Cleaning condenser coils - cooler"/>
    <m/>
    <n v="7"/>
    <s v="PSP-Business-Commercial-Refrigeration"/>
    <s v="Refrigeration"/>
    <m/>
    <n v="1"/>
    <n v="1"/>
    <s v="No Clean Condenser Coil - Cooler"/>
    <d v="2018-09-11T00:00:00"/>
    <n v="895"/>
    <n v="20"/>
    <n v="243"/>
    <n v="0.04"/>
    <n v="0.97583333333333255"/>
    <n v="237.1274999999998"/>
    <x v="1"/>
    <x v="1"/>
    <x v="4"/>
  </r>
  <r>
    <s v="Entegrus Powerlines"/>
    <s v="Full Cost Recovery"/>
    <s v="CKH-BRI-104-00248"/>
    <s v="Business Refrigeration Program"/>
    <x v="0"/>
    <s v="Entegrus Powerlines Inc."/>
    <m/>
    <s v="1/15 HP ECM Fan Motor Upgrade - Two Speed"/>
    <m/>
    <n v="28"/>
    <s v="PSP-Business-Commercial-Refrigeration"/>
    <s v="Refrigeration"/>
    <m/>
    <n v="15"/>
    <n v="2"/>
    <s v="Inefficient Motors"/>
    <d v="2018-09-11T00:00:00"/>
    <n v="895"/>
    <n v="215"/>
    <n v="2014"/>
    <n v="0.24"/>
    <n v="0.97583333333333255"/>
    <n v="1965.3283333333318"/>
    <x v="1"/>
    <x v="1"/>
    <x v="4"/>
  </r>
  <r>
    <s v="Entegrus Powerlines"/>
    <s v="Full Cost Recovery"/>
    <s v="CKH-BRI-104-00248"/>
    <s v="Business Refrigeration Program"/>
    <x v="0"/>
    <s v="Entegrus Powerlines Inc."/>
    <m/>
    <s v="48&quot; LED case lighting - canopy, shelf or center"/>
    <m/>
    <n v="39"/>
    <s v="PSP-Business-Commercial-Refrigeration"/>
    <s v="Refrigeration"/>
    <m/>
    <n v="10"/>
    <n v="2"/>
    <s v="No LED Bulb"/>
    <d v="2018-09-11T00:00:00"/>
    <n v="895"/>
    <n v="140"/>
    <n v="380"/>
    <n v="0.1"/>
    <n v="0.97583333333333255"/>
    <n v="370.81666666666638"/>
    <x v="1"/>
    <x v="1"/>
    <x v="4"/>
  </r>
  <r>
    <s v="Conservation Officer, Entegrus Powerlines"/>
    <s v="Full Cost Recovery"/>
    <s v="CKH-BRI-104-00250"/>
    <s v="Business Refrigeration Program"/>
    <x v="0"/>
    <s v="Entegrus Powerlines Inc."/>
    <m/>
    <s v="Cleaning condenser coils - freezer"/>
    <m/>
    <n v="8"/>
    <s v="PSP-Business-Commercial-Refrigeration"/>
    <s v="Refrigeration"/>
    <m/>
    <n v="1"/>
    <n v="2"/>
    <s v="No Clean Condenser Coil - Freezer"/>
    <d v="2018-08-07T14:00:00"/>
    <n v="1834"/>
    <n v="27"/>
    <n v="578"/>
    <n v="0.1"/>
    <n v="0.97583333333333244"/>
    <n v="564.03166666666618"/>
    <x v="1"/>
    <x v="1"/>
    <x v="4"/>
  </r>
  <r>
    <s v="Conservation Officer, Entegrus Powerlines"/>
    <s v="Full Cost Recovery"/>
    <s v="CKH-BRI-104-00250"/>
    <s v="Business Refrigeration Program"/>
    <x v="0"/>
    <s v="Entegrus Powerlines Inc."/>
    <m/>
    <s v="Strip curtains for walk-in freezers"/>
    <m/>
    <n v="4"/>
    <s v="PSP-Business-Commercial-Refrigeration"/>
    <s v="Refrigeration"/>
    <m/>
    <n v="5"/>
    <n v="1"/>
    <s v="No Strip Curtain Walk-in Freezer"/>
    <d v="2018-08-07T14:00:00"/>
    <n v="1834"/>
    <n v="195"/>
    <n v="548"/>
    <n v="0.09"/>
    <n v="0.97583333333333244"/>
    <n v="534.75666666666621"/>
    <x v="1"/>
    <x v="1"/>
    <x v="4"/>
  </r>
  <r>
    <s v="Conservation Officer, Entegrus Powerlines"/>
    <s v="Full Cost Recovery"/>
    <s v="CKH-BRI-104-00250"/>
    <s v="Business Refrigeration Program"/>
    <x v="0"/>
    <s v="Entegrus Powerlines Inc."/>
    <m/>
    <s v="48&quot; LED case lighting - canopy, shelf or center"/>
    <m/>
    <n v="39"/>
    <s v="PSP-Business-Commercial-Refrigeration"/>
    <s v="Refrigeration"/>
    <m/>
    <n v="10"/>
    <n v="1"/>
    <s v="No LED Bulb"/>
    <d v="2018-08-07T14:00:00"/>
    <n v="1834"/>
    <n v="140"/>
    <n v="190"/>
    <n v="0.05"/>
    <n v="0.97583333333333255"/>
    <n v="185.40833333333319"/>
    <x v="1"/>
    <x v="1"/>
    <x v="4"/>
  </r>
  <r>
    <s v="Conservation Officer, Entegrus Powerlines"/>
    <s v="Full Cost Recovery"/>
    <s v="CKH-BRI-104-00250"/>
    <s v="Business Refrigeration Program"/>
    <x v="0"/>
    <s v="Entegrus Powerlines Inc."/>
    <m/>
    <s v="9 Watt ECM Fan Motor Upgrade - Standard"/>
    <m/>
    <n v="9"/>
    <s v="PSP-Business-Commercial-Refrigeration"/>
    <s v="Refrigeration"/>
    <m/>
    <n v="15"/>
    <n v="2"/>
    <s v="Inefficient Motors"/>
    <d v="2018-08-07T14:00:00"/>
    <n v="1834"/>
    <n v="135"/>
    <n v="2014"/>
    <n v="0.24"/>
    <n v="0.97583333333333255"/>
    <n v="1965.3283333333318"/>
    <x v="1"/>
    <x v="1"/>
    <x v="4"/>
  </r>
  <r>
    <s v="Conservation Officer, Entegrus Powerlines"/>
    <s v="Full Cost Recovery"/>
    <s v="CKH-BRI-104-00250"/>
    <s v="Business Refrigeration Program"/>
    <x v="0"/>
    <s v="Entegrus Powerlines Inc."/>
    <m/>
    <s v="12 Watt ECM Fan Motor Upgrade - Standard"/>
    <m/>
    <n v="11"/>
    <s v="PSP-Business-Commercial-Refrigeration"/>
    <s v="Refrigeration"/>
    <m/>
    <n v="15"/>
    <n v="1"/>
    <s v="Inefficient Motors"/>
    <d v="2018-08-07T14:00:00"/>
    <n v="1834"/>
    <n v="135"/>
    <n v="1007"/>
    <n v="0.12"/>
    <n v="0.97583333333333255"/>
    <n v="982.66416666666589"/>
    <x v="1"/>
    <x v="1"/>
    <x v="4"/>
  </r>
  <r>
    <s v="Conservation Officer, Entegrus Powerlines"/>
    <s v="Full Cost Recovery"/>
    <s v="CKH-BRI-104-00250"/>
    <s v="Business Refrigeration Program"/>
    <x v="0"/>
    <s v="Entegrus Powerlines Inc."/>
    <m/>
    <s v="Cleaning condenser coils - cooler"/>
    <m/>
    <n v="7"/>
    <s v="PSP-Business-Commercial-Refrigeration"/>
    <s v="Refrigeration"/>
    <m/>
    <n v="1"/>
    <n v="10"/>
    <s v="No Clean Condenser Coil - Cooler"/>
    <d v="2018-08-07T14:00:00"/>
    <n v="1834"/>
    <n v="20"/>
    <n v="2430"/>
    <n v="0.4"/>
    <n v="0.97583333333333266"/>
    <n v="2371.2749999999983"/>
    <x v="1"/>
    <x v="1"/>
    <x v="4"/>
  </r>
  <r>
    <s v="Conservation Officer, Entegrus Powerlines"/>
    <s v="Full Cost Recovery"/>
    <s v="CKH-BRI-104-00250"/>
    <s v="Business Refrigeration Program"/>
    <x v="0"/>
    <s v="Entegrus Powerlines Inc."/>
    <m/>
    <s v="Strip curtains for walk-in coolers"/>
    <m/>
    <n v="3"/>
    <s v="PSP-Business-Commercial-Refrigeration"/>
    <s v="Refrigeration"/>
    <m/>
    <n v="5"/>
    <n v="1"/>
    <s v="No Strip Curtain Walk-in Cooler"/>
    <d v="2018-08-07T14:00:00"/>
    <n v="1834"/>
    <n v="195"/>
    <n v="480"/>
    <n v="0.08"/>
    <n v="0.97583333333333255"/>
    <n v="468.39999999999964"/>
    <x v="1"/>
    <x v="1"/>
    <x v="4"/>
  </r>
  <r>
    <s v="Conservation Officer, Entegrus Powerlines"/>
    <s v="Full Cost Recovery"/>
    <s v="CKH-BRI-104-00250"/>
    <s v="Business Refrigeration Program"/>
    <x v="0"/>
    <s v="Entegrus Powerlines Inc."/>
    <m/>
    <s v="1/15 HP ECM Fan Motor Upgrade - Two Speed"/>
    <m/>
    <n v="28"/>
    <s v="PSP-Business-Commercial-Refrigeration"/>
    <s v="Refrigeration"/>
    <m/>
    <n v="15"/>
    <n v="3"/>
    <s v="Inefficient Motors"/>
    <d v="2018-08-07T14:00:00"/>
    <n v="1834"/>
    <n v="215"/>
    <n v="3021"/>
    <n v="0.36"/>
    <n v="0.97583333333333255"/>
    <n v="2947.9924999999976"/>
    <x v="1"/>
    <x v="1"/>
    <x v="4"/>
  </r>
  <r>
    <s v="Conservation Officer, Entegrus Powerlines"/>
    <s v="Full Cost Recovery"/>
    <s v="CKH-BRI-104-00251"/>
    <s v="Business Refrigeration Program"/>
    <x v="0"/>
    <s v="Entegrus Powerlines Inc."/>
    <m/>
    <s v="Strip curtains for walk-in coolers"/>
    <m/>
    <n v="3"/>
    <s v="PSP-Business-Commercial-Refrigeration"/>
    <s v="Refrigeration"/>
    <m/>
    <n v="5"/>
    <n v="1"/>
    <s v="No Strip Curtain Walk-in Cooler"/>
    <d v="2018-08-07T11:00:00"/>
    <n v="2440"/>
    <n v="195"/>
    <n v="480"/>
    <n v="0.08"/>
    <n v="0.97583333333333255"/>
    <n v="468.39999999999964"/>
    <x v="1"/>
    <x v="1"/>
    <x v="4"/>
  </r>
  <r>
    <s v="Conservation Officer, Entegrus Powerlines"/>
    <s v="Full Cost Recovery"/>
    <s v="CKH-BRI-104-00251"/>
    <s v="Business Refrigeration Program"/>
    <x v="0"/>
    <s v="Entegrus Powerlines Inc."/>
    <m/>
    <s v="Cleaning condenser coils - cooler"/>
    <m/>
    <n v="7"/>
    <s v="PSP-Business-Commercial-Refrigeration"/>
    <s v="Refrigeration"/>
    <m/>
    <n v="1"/>
    <n v="3"/>
    <s v="No Clean Condenser Coil - Cooler"/>
    <d v="2018-08-07T11:00:00"/>
    <n v="2440"/>
    <n v="20"/>
    <n v="729"/>
    <n v="0.12"/>
    <n v="0.97583333333333266"/>
    <n v="711.38249999999948"/>
    <x v="1"/>
    <x v="1"/>
    <x v="4"/>
  </r>
  <r>
    <s v="Conservation Officer, Entegrus Powerlines"/>
    <s v="Full Cost Recovery"/>
    <s v="CKH-BRI-104-00251"/>
    <s v="Business Refrigeration Program"/>
    <x v="0"/>
    <s v="Entegrus Powerlines Inc."/>
    <m/>
    <s v="48&quot; LED case lighting - canopy, shelf or center"/>
    <m/>
    <n v="39"/>
    <s v="PSP-Business-Commercial-Refrigeration"/>
    <s v="Refrigeration"/>
    <m/>
    <n v="10"/>
    <n v="11"/>
    <s v="No LED Bulb"/>
    <d v="2018-08-07T11:00:00"/>
    <n v="2440"/>
    <n v="140"/>
    <n v="2090"/>
    <n v="0.55000000000000004"/>
    <n v="0.97583333333333255"/>
    <n v="2039.491666666665"/>
    <x v="1"/>
    <x v="1"/>
    <x v="4"/>
  </r>
  <r>
    <s v="Conservation Officer, Entegrus Powerlines"/>
    <s v="Full Cost Recovery"/>
    <s v="CKH-BRI-104-00251"/>
    <s v="Business Refrigeration Program"/>
    <x v="0"/>
    <s v="Entegrus Powerlines Inc."/>
    <m/>
    <s v="1/15 HP ECM Fan Motor Upgrade - Two Speed"/>
    <m/>
    <n v="28"/>
    <s v="PSP-Business-Commercial-Refrigeration"/>
    <s v="Refrigeration"/>
    <m/>
    <n v="15"/>
    <n v="3"/>
    <s v="Inefficient Motors"/>
    <d v="2018-08-07T11:00:00"/>
    <n v="2440"/>
    <n v="215"/>
    <n v="3021"/>
    <n v="0.36"/>
    <n v="0.97583333333333255"/>
    <n v="2947.9924999999976"/>
    <x v="1"/>
    <x v="1"/>
    <x v="4"/>
  </r>
  <r>
    <s v="Conservation Officer, Entegrus Powerlines"/>
    <s v="Full Cost Recovery"/>
    <s v="CKH-BRI-104-00254"/>
    <s v="Business Refrigeration Program"/>
    <x v="0"/>
    <s v="Entegrus Powerlines Inc."/>
    <m/>
    <s v="48&quot; LED case lighting - canopy, shelf or center"/>
    <m/>
    <n v="39"/>
    <s v="PSP-Business-Commercial-Refrigeration"/>
    <s v="Refrigeration"/>
    <m/>
    <n v="10"/>
    <n v="2"/>
    <s v="No LED Bulb"/>
    <d v="2018-08-11T13:00:00"/>
    <n v="280"/>
    <n v="140"/>
    <n v="380"/>
    <n v="0.1"/>
    <n v="0.97583333333333255"/>
    <n v="370.81666666666638"/>
    <x v="1"/>
    <x v="1"/>
    <x v="4"/>
  </r>
  <r>
    <s v="Conservation Officer, Entegrus Powerlines"/>
    <s v="Full Cost Recovery"/>
    <s v="CKH-BRI-104-00255"/>
    <s v="Business Refrigeration Program"/>
    <x v="0"/>
    <s v="St. Thomas Energy Inc."/>
    <m/>
    <s v="9 Watt ECM Fan Motor - Square Frame - Standard"/>
    <m/>
    <n v="10"/>
    <s v="PSP-Business-Commercial-Refrigeration"/>
    <s v="Refrigeration"/>
    <m/>
    <n v="15"/>
    <n v="2"/>
    <s v="Inefficient Motors"/>
    <d v="2018-08-08T07:00:00"/>
    <n v="1135"/>
    <n v="175"/>
    <n v="2014"/>
    <n v="0.24"/>
    <n v="0.97583333333333255"/>
    <n v="1965.3283333333318"/>
    <x v="1"/>
    <x v="1"/>
    <x v="4"/>
  </r>
  <r>
    <s v="Conservation Officer, Entegrus Powerlines"/>
    <s v="Full Cost Recovery"/>
    <s v="CKH-BRI-104-00255"/>
    <s v="Business Refrigeration Program"/>
    <x v="0"/>
    <s v="St. Thomas Energy Inc."/>
    <m/>
    <s v="48&quot; LED case lighting - canopy, shelf or center"/>
    <m/>
    <n v="39"/>
    <s v="PSP-Business-Commercial-Refrigeration"/>
    <s v="Refrigeration"/>
    <m/>
    <n v="10"/>
    <n v="2"/>
    <s v="No LED Bulb"/>
    <d v="2018-08-08T07:00:00"/>
    <n v="1135"/>
    <n v="140"/>
    <n v="380"/>
    <n v="0.1"/>
    <n v="0.97583333333333255"/>
    <n v="370.81666666666638"/>
    <x v="1"/>
    <x v="1"/>
    <x v="4"/>
  </r>
  <r>
    <s v="Conservation Officer, Entegrus Powerlines"/>
    <s v="Full Cost Recovery"/>
    <s v="CKH-BRI-104-00255"/>
    <s v="Business Refrigeration Program"/>
    <x v="0"/>
    <s v="St. Thomas Energy Inc."/>
    <m/>
    <s v="9 Watt ECM Fan Motor Upgrade - Standard"/>
    <m/>
    <n v="9"/>
    <s v="PSP-Business-Commercial-Refrigeration"/>
    <s v="Refrigeration"/>
    <m/>
    <n v="15"/>
    <n v="3"/>
    <s v="Inefficient Motors"/>
    <d v="2018-08-08T07:00:00"/>
    <n v="1135"/>
    <n v="135"/>
    <n v="3021"/>
    <n v="0.36"/>
    <n v="0.97583333333333255"/>
    <n v="2947.9924999999976"/>
    <x v="1"/>
    <x v="1"/>
    <x v="4"/>
  </r>
  <r>
    <s v="Conservation Officer, Entegrus Powerlines"/>
    <s v="Full Cost Recovery"/>
    <s v="CKH-BRI-104-00255"/>
    <s v="Business Refrigeration Program"/>
    <x v="0"/>
    <s v="St. Thomas Energy Inc."/>
    <m/>
    <s v="Cleaning condenser coils - cooler"/>
    <m/>
    <n v="7"/>
    <s v="PSP-Business-Commercial-Refrigeration"/>
    <s v="Refrigeration"/>
    <m/>
    <n v="1"/>
    <n v="5"/>
    <s v="No Clean Condenser Coil - Cooler"/>
    <d v="2018-08-08T07:00:00"/>
    <n v="1135"/>
    <n v="20"/>
    <n v="1215"/>
    <n v="0.2"/>
    <n v="0.97583333333333266"/>
    <n v="1185.6374999999991"/>
    <x v="1"/>
    <x v="1"/>
    <x v="4"/>
  </r>
  <r>
    <s v="Conservation Officer, Entegrus Powerlines"/>
    <s v="Full Cost Recovery"/>
    <s v="CKH-BRI-104-00256"/>
    <s v="Business Refrigeration Program"/>
    <x v="0"/>
    <s v="St. Thomas Energy Inc."/>
    <m/>
    <s v="Cleaning condenser coils - cooler"/>
    <m/>
    <n v="7"/>
    <s v="PSP-Business-Commercial-Refrigeration"/>
    <s v="Refrigeration"/>
    <m/>
    <n v="1"/>
    <n v="3"/>
    <s v="No Clean Condenser Coil - Cooler"/>
    <d v="2018-10-17T08:00:00"/>
    <n v="200"/>
    <n v="20"/>
    <n v="729"/>
    <n v="0.12"/>
    <n v="0.97583333333333266"/>
    <n v="711.38249999999948"/>
    <x v="1"/>
    <x v="1"/>
    <x v="4"/>
  </r>
  <r>
    <s v="Conservation Officer, Entegrus Powerlines"/>
    <s v="Full Cost Recovery"/>
    <s v="CKH-BRI-104-00256"/>
    <s v="Business Refrigeration Program"/>
    <x v="0"/>
    <s v="St. Thomas Energy Inc."/>
    <m/>
    <s v="48&quot; LED case lighting - canopy, shelf or center"/>
    <m/>
    <n v="39"/>
    <s v="PSP-Business-Commercial-Refrigeration"/>
    <s v="Refrigeration"/>
    <m/>
    <n v="10"/>
    <n v="1"/>
    <s v="No LED Bulb"/>
    <d v="2018-10-17T08:00:00"/>
    <n v="200"/>
    <n v="140"/>
    <n v="190"/>
    <n v="0.05"/>
    <n v="0.97583333333333255"/>
    <n v="185.40833333333319"/>
    <x v="1"/>
    <x v="1"/>
    <x v="4"/>
  </r>
  <r>
    <s v="Entegrus Powerlines"/>
    <s v="Full Cost Recovery"/>
    <s v="CKH-BRI-104-00257"/>
    <s v="Business Refrigeration Program"/>
    <x v="0"/>
    <s v="St. Thomas Energy Inc."/>
    <m/>
    <s v="Strip curtains for walk-in coolers"/>
    <m/>
    <n v="3"/>
    <s v="PSP-Business-Commercial-Refrigeration"/>
    <s v="Refrigeration"/>
    <m/>
    <n v="5"/>
    <n v="1"/>
    <s v="No Strip Curtain Walk-in Cooler"/>
    <d v="2018-07-14T12:00:00"/>
    <n v="1055"/>
    <n v="195"/>
    <n v="480"/>
    <n v="0.08"/>
    <n v="0.97583333333333255"/>
    <n v="468.39999999999964"/>
    <x v="1"/>
    <x v="1"/>
    <x v="4"/>
  </r>
  <r>
    <s v="Entegrus Powerlines"/>
    <s v="Full Cost Recovery"/>
    <s v="CKH-BRI-104-00257"/>
    <s v="Business Refrigeration Program"/>
    <x v="0"/>
    <s v="St. Thomas Energy Inc."/>
    <m/>
    <s v="1/15 HP ECM Fan Motor Upgrade - Two Speed"/>
    <m/>
    <n v="28"/>
    <s v="PSP-Business-Commercial-Refrigeration"/>
    <s v="Refrigeration"/>
    <m/>
    <n v="15"/>
    <n v="4"/>
    <s v="Inefficient Motors"/>
    <d v="2018-07-14T12:00:00"/>
    <n v="1055"/>
    <n v="215"/>
    <n v="4028"/>
    <n v="0.48"/>
    <n v="0.97583333333333255"/>
    <n v="3930.6566666666636"/>
    <x v="1"/>
    <x v="1"/>
    <x v="4"/>
  </r>
  <r>
    <s v="Entegrus Powerlines"/>
    <s v="Full Cost Recovery"/>
    <s v="CKH-BRI-104-00258"/>
    <s v="Business Refrigeration Program"/>
    <x v="0"/>
    <m/>
    <m/>
    <s v="12 Watt LED A19 Bulb"/>
    <m/>
    <n v="37"/>
    <s v="PSP-Business-Commercial-Refrigeration"/>
    <s v="Refrigeration"/>
    <m/>
    <n v="5"/>
    <n v="1"/>
    <s v="No LED Bulb"/>
    <d v="2019-02-22T14:00:00"/>
    <n v="650"/>
    <n v="25"/>
    <n v="133"/>
    <n v="0.05"/>
    <n v="0.97583333333333244"/>
    <n v="129.78583333333322"/>
    <x v="4"/>
    <x v="3"/>
    <x v="4"/>
  </r>
  <r>
    <s v="Entegrus Powerlines"/>
    <s v="Full Cost Recovery"/>
    <s v="CKH-BRI-104-00258"/>
    <s v="Business Refrigeration Program"/>
    <x v="0"/>
    <m/>
    <m/>
    <s v="1/15 HP ECM Fan Motor Upgrade - Two Speed"/>
    <m/>
    <n v="28"/>
    <s v="PSP-Business-Commercial-Refrigeration"/>
    <s v="Refrigeration"/>
    <m/>
    <n v="15"/>
    <n v="2"/>
    <s v="Inefficient Motors"/>
    <d v="2019-02-22T14:00:00"/>
    <n v="650"/>
    <n v="215"/>
    <n v="2014"/>
    <n v="0.24"/>
    <n v="0.97583333333333255"/>
    <n v="1965.3283333333318"/>
    <x v="4"/>
    <x v="3"/>
    <x v="4"/>
  </r>
  <r>
    <s v="Entegrus Powerlines"/>
    <s v="Full Cost Recovery"/>
    <s v="CKH-BRI-104-00258"/>
    <s v="Business Refrigeration Program"/>
    <x v="0"/>
    <m/>
    <m/>
    <s v="Strip curtains for walk-in coolers"/>
    <m/>
    <n v="3"/>
    <s v="PSP-Business-Commercial-Refrigeration"/>
    <s v="Refrigeration"/>
    <m/>
    <n v="5"/>
    <n v="1"/>
    <s v="No Strip Curtain Walk-in Cooler"/>
    <d v="2019-02-22T14:00:00"/>
    <n v="650"/>
    <n v="195"/>
    <n v="480"/>
    <n v="0.08"/>
    <n v="0.97583333333333255"/>
    <n v="468.39999999999964"/>
    <x v="4"/>
    <x v="3"/>
    <x v="4"/>
  </r>
  <r>
    <s v="Entegrus Powerlines"/>
    <s v="Full Cost Recovery"/>
    <s v="CKH-BRI-104-00260"/>
    <s v="Business Refrigeration Program"/>
    <x v="0"/>
    <s v="St. Thomas Energy Inc."/>
    <m/>
    <s v="Strip curtains for walk-in coolers"/>
    <m/>
    <n v="3"/>
    <s v="PSP-Business-Commercial-Refrigeration"/>
    <s v="Refrigeration"/>
    <m/>
    <n v="5"/>
    <n v="2"/>
    <s v="No Strip Curtain Walk-in Cooler"/>
    <d v="2018-09-11T00:00:00"/>
    <n v="430"/>
    <n v="195"/>
    <n v="960"/>
    <n v="0.16"/>
    <n v="0.97583333333333255"/>
    <n v="936.79999999999927"/>
    <x v="1"/>
    <x v="0"/>
    <x v="4"/>
  </r>
  <r>
    <s v="Entegrus Powerlines"/>
    <s v="Full Cost Recovery"/>
    <s v="CKH-BRI-104-00260"/>
    <s v="Business Refrigeration Program"/>
    <x v="0"/>
    <s v="St. Thomas Energy Inc."/>
    <m/>
    <s v="Cleaning condenser coils - cooler"/>
    <m/>
    <n v="7"/>
    <s v="PSP-Business-Commercial-Refrigeration"/>
    <s v="Refrigeration"/>
    <m/>
    <n v="1"/>
    <n v="2"/>
    <s v="No Clean Condenser Coil - Cooler"/>
    <d v="2018-09-11T00:00:00"/>
    <n v="430"/>
    <n v="20"/>
    <n v="486"/>
    <n v="0.08"/>
    <n v="0.97583333333333255"/>
    <n v="474.2549999999996"/>
    <x v="1"/>
    <x v="0"/>
    <x v="4"/>
  </r>
  <r>
    <s v="Entegrus Powerlines"/>
    <s v="Full Cost Recovery"/>
    <s v="CKH-BRI-104-00263"/>
    <s v="Business Refrigeration Program"/>
    <x v="0"/>
    <s v="St. Thomas Energy Inc."/>
    <m/>
    <s v="Strip curtains for walk-in coolers"/>
    <m/>
    <n v="3"/>
    <s v="PSP-Business-Commercial-Refrigeration"/>
    <s v="Refrigeration"/>
    <m/>
    <n v="5"/>
    <n v="1"/>
    <s v="No Strip Curtain Walk-in Cooler"/>
    <d v="2018-07-14T08:00:00"/>
    <n v="665"/>
    <n v="195"/>
    <n v="480"/>
    <n v="0.08"/>
    <n v="0.97583333333333255"/>
    <n v="468.39999999999964"/>
    <x v="1"/>
    <x v="1"/>
    <x v="4"/>
  </r>
  <r>
    <s v="Entegrus Powerlines"/>
    <s v="Full Cost Recovery"/>
    <s v="CKH-BRI-104-00263"/>
    <s v="Business Refrigeration Program"/>
    <x v="0"/>
    <s v="St. Thomas Energy Inc."/>
    <m/>
    <s v="12 Watt LED A19 Bulb"/>
    <m/>
    <n v="37"/>
    <s v="PSP-Business-Commercial-Refrigeration"/>
    <s v="Refrigeration"/>
    <m/>
    <n v="5"/>
    <n v="1"/>
    <s v="No LED Bulb"/>
    <d v="2018-07-14T08:00:00"/>
    <n v="665"/>
    <n v="25"/>
    <n v="133"/>
    <n v="0.05"/>
    <n v="0.97583333333333244"/>
    <n v="129.78583333333322"/>
    <x v="1"/>
    <x v="1"/>
    <x v="4"/>
  </r>
  <r>
    <s v="Entegrus Powerlines"/>
    <s v="Full Cost Recovery"/>
    <s v="CKH-BRI-104-00263"/>
    <s v="Business Refrigeration Program"/>
    <x v="0"/>
    <s v="St. Thomas Energy Inc."/>
    <m/>
    <s v="Cleaning condenser coils - cooler"/>
    <m/>
    <n v="7"/>
    <s v="PSP-Business-Commercial-Refrigeration"/>
    <s v="Refrigeration"/>
    <m/>
    <n v="1"/>
    <n v="2"/>
    <s v="No Clean Condenser Coil - Cooler"/>
    <d v="2018-07-14T08:00:00"/>
    <n v="665"/>
    <n v="20"/>
    <n v="486"/>
    <n v="0.08"/>
    <n v="0.97583333333333255"/>
    <n v="474.2549999999996"/>
    <x v="1"/>
    <x v="1"/>
    <x v="4"/>
  </r>
  <r>
    <s v="Entegrus Powerlines"/>
    <s v="Full Cost Recovery"/>
    <s v="CKH-BRI-104-00263"/>
    <s v="Business Refrigeration Program"/>
    <x v="0"/>
    <s v="St. Thomas Energy Inc."/>
    <m/>
    <s v="9 Watt ECM Fan Motor Upgrade - Standard"/>
    <m/>
    <n v="9"/>
    <s v="PSP-Business-Commercial-Refrigeration"/>
    <s v="Refrigeration"/>
    <m/>
    <n v="15"/>
    <n v="3"/>
    <s v="Inefficient Motors"/>
    <d v="2018-07-14T08:00:00"/>
    <n v="665"/>
    <n v="135"/>
    <n v="3021"/>
    <n v="0.36"/>
    <n v="0.97583333333333255"/>
    <n v="2947.9924999999976"/>
    <x v="1"/>
    <x v="1"/>
    <x v="4"/>
  </r>
  <r>
    <s v="Entegrus Powerlines"/>
    <s v="Full Cost Recovery"/>
    <s v="CKH-BRI-104-00264"/>
    <s v="Business Refrigeration Program"/>
    <x v="0"/>
    <s v="St. Thomas Energy Inc."/>
    <m/>
    <s v="Strip curtains for walk-in coolers"/>
    <m/>
    <n v="3"/>
    <s v="PSP-Business-Commercial-Refrigeration"/>
    <s v="Refrigeration"/>
    <m/>
    <n v="5"/>
    <n v="1"/>
    <s v="No Strip Curtain Walk-in Cooler"/>
    <d v="2018-07-13T14:00:00"/>
    <n v="820"/>
    <n v="195"/>
    <n v="480"/>
    <n v="0.08"/>
    <n v="0.97583333333333255"/>
    <n v="468.39999999999964"/>
    <x v="1"/>
    <x v="1"/>
    <x v="4"/>
  </r>
  <r>
    <s v="Entegrus Powerlines"/>
    <s v="Full Cost Recovery"/>
    <s v="CKH-BRI-104-00264"/>
    <s v="Business Refrigeration Program"/>
    <x v="0"/>
    <s v="St. Thomas Energy Inc."/>
    <m/>
    <s v="Strip curtains for walk-in freezers"/>
    <m/>
    <n v="4"/>
    <s v="PSP-Business-Commercial-Refrigeration"/>
    <s v="Refrigeration"/>
    <m/>
    <n v="5"/>
    <n v="1"/>
    <s v="No Strip Curtain Walk-in Freezer"/>
    <d v="2018-07-13T14:00:00"/>
    <n v="820"/>
    <n v="195"/>
    <n v="548"/>
    <n v="0.09"/>
    <n v="0.97583333333333244"/>
    <n v="534.75666666666621"/>
    <x v="1"/>
    <x v="1"/>
    <x v="4"/>
  </r>
  <r>
    <s v="Entegrus Powerlines"/>
    <s v="Full Cost Recovery"/>
    <s v="CKH-BRI-104-00264"/>
    <s v="Business Refrigeration Program"/>
    <x v="0"/>
    <s v="St. Thomas Energy Inc."/>
    <m/>
    <s v="1/15 HP ECM Fan Motor Upgrade - Two Speed"/>
    <m/>
    <n v="28"/>
    <s v="PSP-Business-Commercial-Refrigeration"/>
    <s v="Refrigeration"/>
    <m/>
    <n v="15"/>
    <n v="2"/>
    <s v="Inefficient Motors"/>
    <d v="2018-07-13T14:00:00"/>
    <n v="820"/>
    <n v="215"/>
    <n v="2014"/>
    <n v="0.24"/>
    <n v="0.97583333333333255"/>
    <n v="1965.3283333333318"/>
    <x v="1"/>
    <x v="1"/>
    <x v="4"/>
  </r>
  <r>
    <s v="Conservation Officer, Entegrus Powerlines"/>
    <s v="Full Cost Recovery"/>
    <s v="CKH-BRI-104-00270"/>
    <s v="Business Refrigeration Program"/>
    <x v="0"/>
    <s v="St. Thomas Energy Inc."/>
    <m/>
    <s v="9 Watt ECM Fan Motor Upgrade - Standard"/>
    <m/>
    <n v="9"/>
    <s v="PSP-Business-Commercial-Refrigeration"/>
    <s v="Refrigeration"/>
    <m/>
    <n v="15"/>
    <n v="8"/>
    <s v="Inefficient Motors"/>
    <d v="2018-08-09T09:00:00"/>
    <n v="2384"/>
    <n v="135"/>
    <n v="8056"/>
    <n v="0.96"/>
    <n v="0.97583333333333255"/>
    <n v="7861.3133333333271"/>
    <x v="1"/>
    <x v="1"/>
    <x v="4"/>
  </r>
  <r>
    <s v="Conservation Officer, Entegrus Powerlines"/>
    <s v="Full Cost Recovery"/>
    <s v="CKH-BRI-104-00270"/>
    <s v="Business Refrigeration Program"/>
    <x v="0"/>
    <s v="St. Thomas Energy Inc."/>
    <m/>
    <s v="Strip curtains for walk-in freezers"/>
    <m/>
    <n v="4"/>
    <s v="PSP-Business-Commercial-Refrigeration"/>
    <s v="Refrigeration"/>
    <m/>
    <n v="5"/>
    <n v="1"/>
    <s v="No Strip Curtain Walk-in Freezer"/>
    <d v="2018-08-09T09:00:00"/>
    <n v="2384"/>
    <n v="195"/>
    <n v="548"/>
    <n v="0.09"/>
    <n v="0.97583333333333244"/>
    <n v="534.75666666666621"/>
    <x v="1"/>
    <x v="1"/>
    <x v="4"/>
  </r>
  <r>
    <s v="Conservation Officer, Entegrus Powerlines"/>
    <s v="Full Cost Recovery"/>
    <s v="CKH-BRI-104-00270"/>
    <s v="Business Refrigeration Program"/>
    <x v="0"/>
    <s v="St. Thomas Energy Inc."/>
    <m/>
    <s v="Strip curtains for walk-in coolers"/>
    <m/>
    <n v="3"/>
    <s v="PSP-Business-Commercial-Refrigeration"/>
    <s v="Refrigeration"/>
    <m/>
    <n v="5"/>
    <n v="1"/>
    <s v="No Strip Curtain Walk-in Cooler"/>
    <d v="2018-08-09T09:00:00"/>
    <n v="2384"/>
    <n v="195"/>
    <n v="480"/>
    <n v="0.08"/>
    <n v="0.97583333333333255"/>
    <n v="468.39999999999964"/>
    <x v="1"/>
    <x v="1"/>
    <x v="4"/>
  </r>
  <r>
    <s v="Conservation Officer, Entegrus Powerlines"/>
    <s v="Full Cost Recovery"/>
    <s v="CKH-BRI-104-00270"/>
    <s v="Business Refrigeration Program"/>
    <x v="0"/>
    <s v="St. Thomas Energy Inc."/>
    <m/>
    <s v="48&quot; LED case lighting - canopy, shelf or center"/>
    <m/>
    <n v="39"/>
    <s v="PSP-Business-Commercial-Refrigeration"/>
    <s v="Refrigeration"/>
    <m/>
    <n v="10"/>
    <n v="5"/>
    <s v="No LED Bulb"/>
    <d v="2018-08-09T09:00:00"/>
    <n v="2384"/>
    <n v="140"/>
    <n v="950"/>
    <n v="0.25"/>
    <n v="0.97583333333333255"/>
    <n v="927.04166666666595"/>
    <x v="1"/>
    <x v="1"/>
    <x v="4"/>
  </r>
  <r>
    <s v="Conservation Officer, Entegrus Powerlines"/>
    <s v="Full Cost Recovery"/>
    <s v="CKH-BRI-104-00270"/>
    <s v="Business Refrigeration Program"/>
    <x v="0"/>
    <s v="St. Thomas Energy Inc."/>
    <m/>
    <s v="Cleaning condenser coils - freezer"/>
    <m/>
    <n v="8"/>
    <s v="PSP-Business-Commercial-Refrigeration"/>
    <s v="Refrigeration"/>
    <m/>
    <n v="1"/>
    <n v="2"/>
    <s v="No Clean Condenser Coil - Freezer"/>
    <d v="2018-08-09T09:00:00"/>
    <n v="2384"/>
    <n v="27"/>
    <n v="578"/>
    <n v="0.1"/>
    <n v="0.97583333333333244"/>
    <n v="564.03166666666618"/>
    <x v="1"/>
    <x v="1"/>
    <x v="4"/>
  </r>
  <r>
    <s v="Conservation Officer, Entegrus Powerlines"/>
    <s v="Full Cost Recovery"/>
    <s v="CKH-BRI-104-00270"/>
    <s v="Business Refrigeration Program"/>
    <x v="0"/>
    <s v="St. Thomas Energy Inc."/>
    <m/>
    <s v="Cleaning condenser coils - cooler"/>
    <m/>
    <n v="7"/>
    <s v="PSP-Business-Commercial-Refrigeration"/>
    <s v="Refrigeration"/>
    <m/>
    <n v="1"/>
    <n v="8"/>
    <s v="No Clean Condenser Coil - Cooler"/>
    <d v="2018-08-09T09:00:00"/>
    <n v="2384"/>
    <n v="20"/>
    <n v="1944"/>
    <n v="0.32"/>
    <n v="0.97583333333333255"/>
    <n v="1897.0199999999984"/>
    <x v="1"/>
    <x v="1"/>
    <x v="4"/>
  </r>
  <r>
    <s v="Conservation Officer, Entegrus Powerlines"/>
    <s v="Full Cost Recovery"/>
    <s v="CKH-BRI-104-00271"/>
    <s v="Business Refrigeration Program"/>
    <x v="0"/>
    <s v="St. Thomas Energy Inc."/>
    <m/>
    <s v="Strip curtains for walk-in freezers"/>
    <m/>
    <n v="4"/>
    <s v="PSP-Business-Commercial-Refrigeration"/>
    <s v="Refrigeration"/>
    <m/>
    <n v="5"/>
    <n v="1"/>
    <s v="No Strip Curtain Walk-in Freezer"/>
    <d v="2018-08-09T14:00:00"/>
    <n v="1239"/>
    <n v="195"/>
    <n v="548"/>
    <n v="0.09"/>
    <n v="0.97583333333333244"/>
    <n v="534.75666666666621"/>
    <x v="1"/>
    <x v="1"/>
    <x v="4"/>
  </r>
  <r>
    <s v="Conservation Officer, Entegrus Powerlines"/>
    <s v="Full Cost Recovery"/>
    <s v="CKH-BRI-104-00271"/>
    <s v="Business Refrigeration Program"/>
    <x v="0"/>
    <s v="St. Thomas Energy Inc."/>
    <m/>
    <s v="Cleaning condenser coils - cooler"/>
    <m/>
    <n v="7"/>
    <s v="PSP-Business-Commercial-Refrigeration"/>
    <s v="Refrigeration"/>
    <m/>
    <n v="1"/>
    <n v="6"/>
    <s v="No Clean Condenser Coil - Cooler"/>
    <d v="2018-08-09T14:00:00"/>
    <n v="1239"/>
    <n v="20"/>
    <n v="1458"/>
    <n v="0.24"/>
    <n v="0.97583333333333266"/>
    <n v="1422.764999999999"/>
    <x v="1"/>
    <x v="1"/>
    <x v="4"/>
  </r>
  <r>
    <s v="Conservation Officer, Entegrus Powerlines"/>
    <s v="Full Cost Recovery"/>
    <s v="CKH-BRI-104-00271"/>
    <s v="Business Refrigeration Program"/>
    <x v="0"/>
    <s v="St. Thomas Energy Inc."/>
    <m/>
    <s v="Strip curtains for walk-in coolers"/>
    <m/>
    <n v="3"/>
    <s v="PSP-Business-Commercial-Refrigeration"/>
    <s v="Refrigeration"/>
    <m/>
    <n v="5"/>
    <n v="1"/>
    <s v="No Strip Curtain Walk-in Cooler"/>
    <d v="2018-08-09T14:00:00"/>
    <n v="1239"/>
    <n v="195"/>
    <n v="480"/>
    <n v="0.08"/>
    <n v="0.97583333333333255"/>
    <n v="468.39999999999964"/>
    <x v="1"/>
    <x v="1"/>
    <x v="4"/>
  </r>
  <r>
    <s v="Conservation Officer, Entegrus Powerlines"/>
    <s v="Full Cost Recovery"/>
    <s v="CKH-BRI-104-00271"/>
    <s v="Business Refrigeration Program"/>
    <x v="0"/>
    <s v="St. Thomas Energy Inc."/>
    <m/>
    <s v="9 Watt ECM Fan Motor Upgrade - Standard"/>
    <m/>
    <n v="9"/>
    <s v="PSP-Business-Commercial-Refrigeration"/>
    <s v="Refrigeration"/>
    <m/>
    <n v="15"/>
    <n v="5"/>
    <s v="Inefficient Motors"/>
    <d v="2018-08-09T14:00:00"/>
    <n v="1239"/>
    <n v="135"/>
    <n v="5035"/>
    <n v="0.6"/>
    <n v="0.97583333333333255"/>
    <n v="4913.3208333333296"/>
    <x v="1"/>
    <x v="1"/>
    <x v="4"/>
  </r>
  <r>
    <s v="Conservation Officer, Entegrus Powerlines"/>
    <s v="Full Cost Recovery"/>
    <s v="CKH-BRI-104-00271"/>
    <s v="Business Refrigeration Program"/>
    <x v="0"/>
    <s v="St. Thomas Energy Inc."/>
    <m/>
    <s v="Cleaning condenser coils - freezer"/>
    <m/>
    <n v="8"/>
    <s v="PSP-Business-Commercial-Refrigeration"/>
    <s v="Refrigeration"/>
    <m/>
    <n v="1"/>
    <n v="2"/>
    <s v="No Clean Condenser Coil - Freezer"/>
    <d v="2018-08-09T14:00:00"/>
    <n v="1239"/>
    <n v="27"/>
    <n v="578"/>
    <n v="0.1"/>
    <n v="0.97583333333333244"/>
    <n v="564.03166666666618"/>
    <x v="1"/>
    <x v="1"/>
    <x v="4"/>
  </r>
  <r>
    <s v="Conservation Officer, Entegrus Powerlines"/>
    <s v="Full Cost Recovery"/>
    <s v="CKH-BRI-104-00272"/>
    <s v="Business Refrigeration Program"/>
    <x v="0"/>
    <s v="Entegrus Powerlines Inc."/>
    <m/>
    <s v="9 Watt ECM Fan Motor Upgrade - Standard"/>
    <m/>
    <n v="9"/>
    <s v="PSP-Business-Commercial-Refrigeration"/>
    <s v="Refrigeration"/>
    <m/>
    <n v="15"/>
    <n v="2"/>
    <s v="Inefficient Motors"/>
    <d v="2018-08-10T09:00:00"/>
    <n v="330"/>
    <n v="135"/>
    <n v="2014"/>
    <n v="0.24"/>
    <n v="0.97583333333333255"/>
    <n v="1965.3283333333318"/>
    <x v="1"/>
    <x v="1"/>
    <x v="4"/>
  </r>
  <r>
    <s v="Conservation Officer, Entegrus Powerlines"/>
    <s v="Full Cost Recovery"/>
    <s v="CKH-BRI-104-00272"/>
    <s v="Business Refrigeration Program"/>
    <x v="0"/>
    <s v="Entegrus Powerlines Inc."/>
    <m/>
    <s v="Cleaning condenser coils - cooler"/>
    <m/>
    <n v="7"/>
    <s v="PSP-Business-Commercial-Refrigeration"/>
    <s v="Refrigeration"/>
    <m/>
    <n v="1"/>
    <n v="3"/>
    <s v="No Clean Condenser Coil - Cooler"/>
    <d v="2018-08-10T09:00:00"/>
    <n v="330"/>
    <n v="20"/>
    <n v="729"/>
    <n v="0.12"/>
    <n v="0.97583333333333266"/>
    <n v="711.38249999999948"/>
    <x v="1"/>
    <x v="1"/>
    <x v="4"/>
  </r>
  <r>
    <s v="Conservation Officer, Entegrus Powerlines"/>
    <s v="Full Cost Recovery"/>
    <s v="CKH-BRI-104-00273"/>
    <s v="Business Refrigeration Program"/>
    <x v="0"/>
    <s v="Entegrus Powerlines Inc."/>
    <m/>
    <s v="Cleaning condenser coils - cooler"/>
    <m/>
    <n v="7"/>
    <s v="PSP-Business-Commercial-Refrigeration"/>
    <s v="Refrigeration"/>
    <m/>
    <n v="1"/>
    <n v="3"/>
    <s v="No Clean Condenser Coil - Cooler"/>
    <d v="2018-08-11T09:00:00"/>
    <n v="1115"/>
    <n v="20"/>
    <n v="729"/>
    <n v="0.12"/>
    <n v="0.97583333333333266"/>
    <n v="711.38249999999948"/>
    <x v="1"/>
    <x v="1"/>
    <x v="4"/>
  </r>
  <r>
    <s v="Conservation Officer, Entegrus Powerlines"/>
    <s v="Full Cost Recovery"/>
    <s v="CKH-BRI-104-00273"/>
    <s v="Business Refrigeration Program"/>
    <x v="0"/>
    <s v="Entegrus Powerlines Inc."/>
    <m/>
    <s v="Strip curtains for walk-in coolers"/>
    <m/>
    <n v="3"/>
    <s v="PSP-Business-Commercial-Refrigeration"/>
    <s v="Refrigeration"/>
    <m/>
    <n v="5"/>
    <n v="1"/>
    <s v="No Strip Curtain Walk-in Cooler"/>
    <d v="2018-08-11T09:00:00"/>
    <n v="1115"/>
    <n v="195"/>
    <n v="480"/>
    <n v="0.08"/>
    <n v="0.97583333333333255"/>
    <n v="468.39999999999964"/>
    <x v="1"/>
    <x v="1"/>
    <x v="4"/>
  </r>
  <r>
    <s v="Conservation Officer, Entegrus Powerlines"/>
    <s v="Full Cost Recovery"/>
    <s v="CKH-BRI-104-00273"/>
    <s v="Business Refrigeration Program"/>
    <x v="0"/>
    <s v="Entegrus Powerlines Inc."/>
    <m/>
    <s v="1/15 HP ECM Fan Motor Upgrade - Two Speed"/>
    <m/>
    <n v="28"/>
    <s v="PSP-Business-Commercial-Refrigeration"/>
    <s v="Refrigeration"/>
    <m/>
    <n v="15"/>
    <n v="4"/>
    <s v="Inefficient Motors"/>
    <d v="2018-08-11T09:00:00"/>
    <n v="1115"/>
    <n v="215"/>
    <n v="4028"/>
    <n v="0.48"/>
    <n v="0.97583333333333255"/>
    <n v="3930.6566666666636"/>
    <x v="1"/>
    <x v="1"/>
    <x v="4"/>
  </r>
  <r>
    <s v="Entegrus Powerlines"/>
    <s v="Full Cost Recovery"/>
    <s v="CKH-BRI-104-00477"/>
    <s v="Business Refrigeration Program"/>
    <x v="0"/>
    <s v="Entegrus Powerlines Inc."/>
    <m/>
    <s v="Night curtains on display cases for coolers"/>
    <m/>
    <n v="5"/>
    <s v="PSP-Business-Commercial-Refrigeration"/>
    <s v="Refrigeration"/>
    <m/>
    <n v="5"/>
    <n v="14"/>
    <s v="No Night Curtains"/>
    <d v="2018-09-28T00:00:00"/>
    <n v="2380"/>
    <n v="170"/>
    <n v="19320"/>
    <n v="0"/>
    <n v="0.97583333333333255"/>
    <n v="18853.099999999984"/>
    <x v="1"/>
    <x v="0"/>
    <x v="4"/>
  </r>
  <r>
    <s v="Entegrus Powerlines"/>
    <s v="Full Cost Recovery"/>
    <s v="CKH-BRI-104-00483"/>
    <s v="Business Refrigeration Program"/>
    <x v="0"/>
    <s v="Entegrus Powerlines Inc."/>
    <m/>
    <s v="48&quot; LED case lighting - canopy, shelf or center"/>
    <m/>
    <n v="39"/>
    <s v="PSP-Business-Commercial-Refrigeration"/>
    <s v="Refrigeration"/>
    <m/>
    <n v="10"/>
    <n v="1"/>
    <s v="No LED Bulb"/>
    <d v="2018-09-13T00:00:00"/>
    <n v="625"/>
    <n v="140"/>
    <n v="190"/>
    <n v="0.05"/>
    <n v="0.97583333333333255"/>
    <n v="185.40833333333319"/>
    <x v="1"/>
    <x v="1"/>
    <x v="4"/>
  </r>
  <r>
    <s v="Entegrus Powerlines"/>
    <s v="Full Cost Recovery"/>
    <s v="CKH-BRI-104-00483"/>
    <s v="Business Refrigeration Program"/>
    <x v="0"/>
    <s v="Entegrus Powerlines Inc."/>
    <m/>
    <s v="9 Watt ECM Fan Motor Upgrade - Standard"/>
    <m/>
    <n v="9"/>
    <s v="PSP-Business-Commercial-Refrigeration"/>
    <s v="Refrigeration"/>
    <m/>
    <n v="15"/>
    <n v="3"/>
    <s v="Inefficient Motors"/>
    <d v="2018-09-13T00:00:00"/>
    <n v="625"/>
    <n v="135"/>
    <n v="3021"/>
    <n v="0.36"/>
    <n v="0.97583333333333255"/>
    <n v="2947.9924999999976"/>
    <x v="1"/>
    <x v="1"/>
    <x v="4"/>
  </r>
  <r>
    <s v="Entegrus Powerlines"/>
    <s v="Full Cost Recovery"/>
    <s v="CKH-BRI-104-00483"/>
    <s v="Business Refrigeration Program"/>
    <x v="0"/>
    <s v="Entegrus Powerlines Inc."/>
    <m/>
    <s v="Cleaning condenser coils - cooler"/>
    <m/>
    <n v="7"/>
    <s v="PSP-Business-Commercial-Refrigeration"/>
    <s v="Refrigeration"/>
    <m/>
    <n v="1"/>
    <n v="4"/>
    <s v="No Clean Condenser Coil - Cooler"/>
    <d v="2018-09-13T00:00:00"/>
    <n v="625"/>
    <n v="20"/>
    <n v="972"/>
    <n v="0.16"/>
    <n v="0.97583333333333255"/>
    <n v="948.5099999999992"/>
    <x v="1"/>
    <x v="1"/>
    <x v="4"/>
  </r>
  <r>
    <s v="Entegrus Powerlines"/>
    <s v="Full Cost Recovery"/>
    <s v="CKH-BRI-104-00484"/>
    <s v="Business Refrigeration Program"/>
    <x v="0"/>
    <m/>
    <m/>
    <s v="Night curtains on display cases for coolers"/>
    <m/>
    <n v="5"/>
    <s v="PSP-Business-Commercial-Refrigeration"/>
    <s v="Refrigeration"/>
    <m/>
    <n v="5"/>
    <n v="14"/>
    <s v="No Night Curtains"/>
    <d v="2019-02-21T07:00:00"/>
    <n v="2380"/>
    <n v="170"/>
    <n v="19320"/>
    <n v="0"/>
    <n v="0.97583333333333255"/>
    <n v="18853.099999999984"/>
    <x v="4"/>
    <x v="3"/>
    <x v="4"/>
  </r>
  <r>
    <s v="Entegrus Powerlines"/>
    <s v="Full Cost Recovery"/>
    <s v="CKH-BRI-104-00487"/>
    <s v="Business Refrigeration Program"/>
    <x v="0"/>
    <s v="Entegrus Powerlines Inc."/>
    <m/>
    <s v="Cleaning condenser coils - cooler"/>
    <m/>
    <n v="7"/>
    <s v="PSP-Business-Commercial-Refrigeration"/>
    <s v="Refrigeration"/>
    <m/>
    <n v="1"/>
    <n v="1"/>
    <s v="No Clean Condenser Coil - Cooler"/>
    <d v="2018-09-12T00:00:00"/>
    <n v="880"/>
    <n v="20"/>
    <n v="243"/>
    <n v="0.04"/>
    <n v="0.97583333333333255"/>
    <n v="237.1274999999998"/>
    <x v="1"/>
    <x v="1"/>
    <x v="4"/>
  </r>
  <r>
    <s v="Entegrus Powerlines"/>
    <s v="Full Cost Recovery"/>
    <s v="CKH-BRI-104-00487"/>
    <s v="Business Refrigeration Program"/>
    <x v="0"/>
    <s v="Entegrus Powerlines Inc."/>
    <m/>
    <s v="1/15 HP ECM Fan Motor Upgrade - Two Speed"/>
    <m/>
    <n v="28"/>
    <s v="PSP-Business-Commercial-Refrigeration"/>
    <s v="Refrigeration"/>
    <m/>
    <n v="15"/>
    <n v="4"/>
    <s v="Inefficient Motors"/>
    <d v="2018-09-12T00:00:00"/>
    <n v="880"/>
    <n v="215"/>
    <n v="4028"/>
    <n v="0.48"/>
    <n v="0.97583333333333255"/>
    <n v="3930.6566666666636"/>
    <x v="1"/>
    <x v="1"/>
    <x v="4"/>
  </r>
  <r>
    <s v="Entegrus Powerlines"/>
    <s v="Full Cost Recovery"/>
    <s v="CKH-BRI-104-00499"/>
    <s v="Business Refrigeration Program"/>
    <x v="0"/>
    <s v="Entegrus Powerlines Inc."/>
    <m/>
    <s v="9 Watt ECM Fan Motor Upgrade - Standard"/>
    <m/>
    <n v="9"/>
    <s v="PSP-Business-Commercial-Refrigeration"/>
    <s v="Refrigeration"/>
    <m/>
    <n v="15"/>
    <n v="1"/>
    <s v="Inefficient Motors"/>
    <d v="2018-09-12T00:00:00"/>
    <n v="1130"/>
    <n v="135"/>
    <n v="1007"/>
    <n v="0.12"/>
    <n v="0.97583333333333255"/>
    <n v="982.66416666666589"/>
    <x v="1"/>
    <x v="1"/>
    <x v="4"/>
  </r>
  <r>
    <s v="Entegrus Powerlines"/>
    <s v="Full Cost Recovery"/>
    <s v="CKH-BRI-104-00499"/>
    <s v="Business Refrigeration Program"/>
    <x v="0"/>
    <s v="Entegrus Powerlines Inc."/>
    <m/>
    <s v="9 Watt ECM Fan Motor - Square Frame - Standard"/>
    <m/>
    <n v="10"/>
    <s v="PSP-Business-Commercial-Refrigeration"/>
    <s v="Refrigeration"/>
    <m/>
    <n v="15"/>
    <n v="1"/>
    <s v="Inefficient Motors"/>
    <d v="2018-09-12T00:00:00"/>
    <n v="1130"/>
    <n v="175"/>
    <n v="1007"/>
    <n v="0.12"/>
    <n v="0.97583333333333255"/>
    <n v="982.66416666666589"/>
    <x v="1"/>
    <x v="1"/>
    <x v="4"/>
  </r>
  <r>
    <s v="Entegrus Powerlines"/>
    <s v="Full Cost Recovery"/>
    <s v="CKH-BRI-104-00499"/>
    <s v="Business Refrigeration Program"/>
    <x v="0"/>
    <s v="Entegrus Powerlines Inc."/>
    <m/>
    <s v="1/15 HP ECM Fan Motor Upgrade - Two Speed"/>
    <m/>
    <n v="28"/>
    <s v="PSP-Business-Commercial-Refrigeration"/>
    <s v="Refrigeration"/>
    <m/>
    <n v="15"/>
    <n v="2"/>
    <s v="Inefficient Motors"/>
    <d v="2018-09-12T00:00:00"/>
    <n v="1130"/>
    <n v="215"/>
    <n v="2014"/>
    <n v="0.24"/>
    <n v="0.97583333333333255"/>
    <n v="1965.3283333333318"/>
    <x v="1"/>
    <x v="1"/>
    <x v="4"/>
  </r>
  <r>
    <s v="Entegrus Powerlines"/>
    <s v="Full Cost Recovery"/>
    <s v="CKH-BRI-104-00499"/>
    <s v="Business Refrigeration Program"/>
    <x v="0"/>
    <s v="Entegrus Powerlines Inc."/>
    <m/>
    <s v="Strip curtains for walk-in coolers"/>
    <m/>
    <n v="3"/>
    <s v="PSP-Business-Commercial-Refrigeration"/>
    <s v="Refrigeration"/>
    <m/>
    <n v="5"/>
    <n v="2"/>
    <s v="No Strip Curtain Walk-in Cooler"/>
    <d v="2018-09-12T00:00:00"/>
    <n v="1130"/>
    <n v="195"/>
    <n v="960"/>
    <n v="0.16"/>
    <n v="0.97583333333333255"/>
    <n v="936.79999999999927"/>
    <x v="1"/>
    <x v="1"/>
    <x v="4"/>
  </r>
  <r>
    <s v="Entegrus Powerlines"/>
    <s v="Full Cost Recovery"/>
    <s v="CKH-BRI-104-00500"/>
    <s v="Business Refrigeration Program"/>
    <x v="0"/>
    <s v="Entegrus Powerlines Inc."/>
    <m/>
    <s v="Cleaning condenser coils - cooler"/>
    <m/>
    <n v="7"/>
    <s v="PSP-Business-Commercial-Refrigeration"/>
    <s v="Refrigeration"/>
    <m/>
    <n v="1"/>
    <n v="3"/>
    <s v="No Clean Condenser Coil - Cooler"/>
    <d v="2018-09-13T00:00:00"/>
    <n v="1805"/>
    <n v="20"/>
    <n v="729"/>
    <n v="0.12"/>
    <n v="0.97583333333333266"/>
    <n v="711.38249999999948"/>
    <x v="1"/>
    <x v="1"/>
    <x v="4"/>
  </r>
  <r>
    <s v="Entegrus Powerlines"/>
    <s v="Full Cost Recovery"/>
    <s v="CKH-BRI-104-00500"/>
    <s v="Business Refrigeration Program"/>
    <x v="0"/>
    <s v="Entegrus Powerlines Inc."/>
    <m/>
    <s v="1/15 HP ECM Fan Motor Upgrade - Two Speed"/>
    <m/>
    <n v="28"/>
    <s v="PSP-Business-Commercial-Refrigeration"/>
    <s v="Refrigeration"/>
    <m/>
    <n v="15"/>
    <n v="6"/>
    <s v="Inefficient Motors"/>
    <d v="2018-09-13T00:00:00"/>
    <n v="1805"/>
    <n v="215"/>
    <n v="6042"/>
    <n v="0.72"/>
    <n v="0.97583333333333255"/>
    <n v="5895.9849999999951"/>
    <x v="1"/>
    <x v="1"/>
    <x v="4"/>
  </r>
  <r>
    <s v="Entegrus Powerlines"/>
    <s v="Full Cost Recovery"/>
    <s v="CKH-BRI-104-00500"/>
    <s v="Business Refrigeration Program"/>
    <x v="0"/>
    <s v="Entegrus Powerlines Inc."/>
    <m/>
    <s v="9 Watt ECM Fan Motor Upgrade - Standard"/>
    <m/>
    <n v="9"/>
    <s v="PSP-Business-Commercial-Refrigeration"/>
    <s v="Refrigeration"/>
    <m/>
    <n v="15"/>
    <n v="2"/>
    <s v="Inefficient Motors"/>
    <d v="2018-09-13T00:00:00"/>
    <n v="1805"/>
    <n v="135"/>
    <n v="2014"/>
    <n v="0.24"/>
    <n v="0.97583333333333255"/>
    <n v="1965.3283333333318"/>
    <x v="1"/>
    <x v="1"/>
    <x v="4"/>
  </r>
  <r>
    <s v="Entegrus Powerlines"/>
    <s v="Full Cost Recovery"/>
    <s v="CKH-BRI-104-00500"/>
    <s v="Business Refrigeration Program"/>
    <x v="0"/>
    <s v="Entegrus Powerlines Inc."/>
    <m/>
    <s v="12 Watt LED A19 Bulb"/>
    <m/>
    <n v="37"/>
    <s v="PSP-Business-Commercial-Refrigeration"/>
    <s v="Refrigeration"/>
    <m/>
    <n v="5"/>
    <n v="2"/>
    <s v="No LED Bulb"/>
    <d v="2018-09-13T00:00:00"/>
    <n v="1805"/>
    <n v="25"/>
    <n v="266"/>
    <n v="0.1"/>
    <n v="0.97583333333333244"/>
    <n v="259.57166666666643"/>
    <x v="1"/>
    <x v="1"/>
    <x v="4"/>
  </r>
  <r>
    <s v="Entegrus Powerlines"/>
    <s v="Full Cost Recovery"/>
    <s v="CKH-BRI-104-00500"/>
    <s v="Business Refrigeration Program"/>
    <x v="0"/>
    <s v="Entegrus Powerlines Inc."/>
    <m/>
    <s v="16 Watt ECM Fan Motor Upgrade - Standard"/>
    <m/>
    <n v="12"/>
    <s v="PSP-Business-Commercial-Refrigeration"/>
    <s v="Refrigeration"/>
    <m/>
    <n v="15"/>
    <n v="1"/>
    <s v="Inefficient Motors"/>
    <d v="2018-09-13T00:00:00"/>
    <n v="1805"/>
    <n v="135"/>
    <n v="1007"/>
    <n v="0.12"/>
    <n v="0.97583333333333255"/>
    <n v="982.66416666666589"/>
    <x v="1"/>
    <x v="1"/>
    <x v="4"/>
  </r>
  <r>
    <s v="Entegrus Powerlines"/>
    <s v="Full Cost Recovery"/>
    <s v="CKH-BRI-104-00501"/>
    <s v="Business Refrigeration Program"/>
    <x v="0"/>
    <s v="Entegrus Powerlines Inc."/>
    <m/>
    <s v="9 Watt ECM Fan Motor Upgrade - Standard"/>
    <m/>
    <n v="9"/>
    <s v="PSP-Business-Commercial-Refrigeration"/>
    <s v="Refrigeration"/>
    <m/>
    <n v="15"/>
    <n v="1"/>
    <s v="Inefficient Motors"/>
    <d v="2018-09-13T00:00:00"/>
    <n v="780"/>
    <n v="135"/>
    <n v="1007"/>
    <n v="0.12"/>
    <n v="0.97583333333333255"/>
    <n v="982.66416666666589"/>
    <x v="1"/>
    <x v="1"/>
    <x v="4"/>
  </r>
  <r>
    <s v="Entegrus Powerlines"/>
    <s v="Full Cost Recovery"/>
    <s v="CKH-BRI-104-00501"/>
    <s v="Business Refrigeration Program"/>
    <x v="0"/>
    <s v="Entegrus Powerlines Inc."/>
    <m/>
    <s v="1/15 HP ECM Fan Motor Upgrade - Two Speed"/>
    <m/>
    <n v="28"/>
    <s v="PSP-Business-Commercial-Refrigeration"/>
    <s v="Refrigeration"/>
    <m/>
    <n v="15"/>
    <n v="2"/>
    <s v="Inefficient Motors"/>
    <d v="2018-09-13T00:00:00"/>
    <n v="780"/>
    <n v="215"/>
    <n v="2014"/>
    <n v="0.24"/>
    <n v="0.97583333333333255"/>
    <n v="1965.3283333333318"/>
    <x v="1"/>
    <x v="1"/>
    <x v="4"/>
  </r>
  <r>
    <s v="Entegrus Powerlines"/>
    <s v="Full Cost Recovery"/>
    <s v="CKH-BRI-104-00501"/>
    <s v="Business Refrigeration Program"/>
    <x v="0"/>
    <s v="Entegrus Powerlines Inc."/>
    <m/>
    <s v="Strip curtains for walk-in coolers"/>
    <m/>
    <n v="3"/>
    <s v="PSP-Business-Commercial-Refrigeration"/>
    <s v="Refrigeration"/>
    <m/>
    <n v="5"/>
    <n v="1"/>
    <s v="No Strip Curtain Walk-in Cooler"/>
    <d v="2018-09-13T00:00:00"/>
    <n v="780"/>
    <n v="195"/>
    <n v="480"/>
    <n v="0.08"/>
    <n v="0.97583333333333255"/>
    <n v="468.39999999999964"/>
    <x v="1"/>
    <x v="1"/>
    <x v="4"/>
  </r>
  <r>
    <s v="Entegrus Powerlines"/>
    <s v="Full Cost Recovery"/>
    <s v="CKH-BRI-104-00501"/>
    <s v="Business Refrigeration Program"/>
    <x v="0"/>
    <s v="Entegrus Powerlines Inc."/>
    <m/>
    <s v="Cleaning condenser coils - cooler"/>
    <m/>
    <n v="7"/>
    <s v="PSP-Business-Commercial-Refrigeration"/>
    <s v="Refrigeration"/>
    <m/>
    <n v="1"/>
    <n v="1"/>
    <s v="No Clean Condenser Coil - Cooler"/>
    <d v="2018-09-13T00:00:00"/>
    <n v="780"/>
    <n v="20"/>
    <n v="243"/>
    <n v="0.04"/>
    <n v="0.97583333333333255"/>
    <n v="237.1274999999998"/>
    <x v="1"/>
    <x v="1"/>
    <x v="4"/>
  </r>
  <r>
    <s v="Conservation Officer, Entegrus Powerlines"/>
    <s v="Full Cost Recovery"/>
    <s v="CKH-BRI-104-00503"/>
    <s v="Business Refrigeration Program"/>
    <x v="0"/>
    <s v="Entegrus Powerlines Inc."/>
    <m/>
    <s v="Cleaning condenser coils - cooler"/>
    <m/>
    <n v="7"/>
    <s v="PSP-Business-Commercial-Refrigeration"/>
    <s v="Refrigeration"/>
    <m/>
    <n v="1"/>
    <n v="3"/>
    <s v="No Clean Condenser Coil - Cooler"/>
    <d v="2018-10-04T17:00:00"/>
    <n v="60"/>
    <n v="20"/>
    <n v="729"/>
    <n v="0.12"/>
    <n v="0.97583333333333266"/>
    <n v="711.38249999999948"/>
    <x v="1"/>
    <x v="1"/>
    <x v="4"/>
  </r>
  <r>
    <s v="Conservation Officer, Entegrus Powerlines"/>
    <s v="Full Cost Recovery"/>
    <s v="CKH-BRI-104-00506"/>
    <s v="Business Refrigeration Program"/>
    <x v="0"/>
    <s v="Entegrus Powerlines Inc."/>
    <m/>
    <s v="48&quot; LED case lighting - canopy, shelf or center"/>
    <m/>
    <n v="39"/>
    <s v="PSP-Business-Commercial-Refrigeration"/>
    <s v="Refrigeration"/>
    <m/>
    <n v="10"/>
    <n v="1"/>
    <s v="No LED Bulb"/>
    <d v="2018-10-04T14:30:00"/>
    <n v="180"/>
    <n v="140"/>
    <n v="190"/>
    <n v="0.05"/>
    <n v="0.97583333333333255"/>
    <n v="185.40833333333319"/>
    <x v="1"/>
    <x v="1"/>
    <x v="4"/>
  </r>
  <r>
    <s v="Conservation Officer, Entegrus Powerlines"/>
    <s v="Full Cost Recovery"/>
    <s v="CKH-BRI-104-00506"/>
    <s v="Business Refrigeration Program"/>
    <x v="0"/>
    <s v="Entegrus Powerlines Inc."/>
    <m/>
    <s v="Cleaning condenser coils - cooler"/>
    <m/>
    <n v="7"/>
    <s v="PSP-Business-Commercial-Refrigeration"/>
    <s v="Refrigeration"/>
    <m/>
    <n v="1"/>
    <n v="2"/>
    <s v="No Clean Condenser Coil - Cooler"/>
    <d v="2018-10-04T14:30:00"/>
    <n v="180"/>
    <n v="20"/>
    <n v="486"/>
    <n v="0.08"/>
    <n v="0.97583333333333255"/>
    <n v="474.2549999999996"/>
    <x v="1"/>
    <x v="1"/>
    <x v="4"/>
  </r>
  <r>
    <s v="Entegrus Powerlines"/>
    <s v="Full Cost Recovery"/>
    <s v="CKH-BRI-104-00507"/>
    <s v="Business Refrigeration Program"/>
    <x v="0"/>
    <s v="Entegrus Powerlines Inc."/>
    <m/>
    <s v="Strip curtains for walk-in coolers"/>
    <m/>
    <n v="3"/>
    <s v="PSP-Business-Commercial-Refrigeration"/>
    <s v="Refrigeration"/>
    <m/>
    <n v="5"/>
    <n v="3"/>
    <s v="No Strip Curtain Walk-in Cooler"/>
    <d v="2018-09-10T00:00:00"/>
    <n v="2455"/>
    <n v="195"/>
    <n v="1440"/>
    <n v="0.24"/>
    <n v="0.97583333333333255"/>
    <n v="1405.1999999999989"/>
    <x v="1"/>
    <x v="1"/>
    <x v="4"/>
  </r>
  <r>
    <s v="Entegrus Powerlines"/>
    <s v="Full Cost Recovery"/>
    <s v="CKH-BRI-104-00507"/>
    <s v="Business Refrigeration Program"/>
    <x v="0"/>
    <s v="Entegrus Powerlines Inc."/>
    <m/>
    <s v="Strip curtains for walk-in freezers"/>
    <m/>
    <n v="4"/>
    <s v="PSP-Business-Commercial-Refrigeration"/>
    <s v="Refrigeration"/>
    <m/>
    <n v="5"/>
    <n v="2"/>
    <s v="No Strip Curtain Walk-in Freezer"/>
    <d v="2018-09-10T00:00:00"/>
    <n v="2455"/>
    <n v="195"/>
    <n v="1096"/>
    <n v="0.18"/>
    <n v="0.97583333333333244"/>
    <n v="1069.5133333333324"/>
    <x v="1"/>
    <x v="1"/>
    <x v="4"/>
  </r>
  <r>
    <s v="Entegrus Powerlines"/>
    <s v="Full Cost Recovery"/>
    <s v="CKH-BRI-104-00507"/>
    <s v="Business Refrigeration Program"/>
    <x v="0"/>
    <s v="Entegrus Powerlines Inc."/>
    <m/>
    <s v="9 Watt ECM Fan Motor Upgrade - Two Speed"/>
    <m/>
    <n v="22"/>
    <s v="PSP-Business-Commercial-Refrigeration"/>
    <s v="Refrigeration"/>
    <m/>
    <n v="15"/>
    <n v="4"/>
    <s v="Inefficient Motors"/>
    <d v="2018-09-10T00:00:00"/>
    <n v="2455"/>
    <n v="155"/>
    <n v="4028"/>
    <n v="0.48"/>
    <n v="0.97583333333333255"/>
    <n v="3930.6566666666636"/>
    <x v="1"/>
    <x v="1"/>
    <x v="4"/>
  </r>
  <r>
    <s v="Entegrus Powerlines"/>
    <s v="Full Cost Recovery"/>
    <s v="CKH-BRI-104-00507"/>
    <s v="Business Refrigeration Program"/>
    <x v="0"/>
    <s v="Entegrus Powerlines Inc."/>
    <m/>
    <s v="1/15 HP ECM Fan Motor Upgrade - Two Speed"/>
    <m/>
    <n v="28"/>
    <s v="PSP-Business-Commercial-Refrigeration"/>
    <s v="Refrigeration"/>
    <m/>
    <n v="15"/>
    <n v="4"/>
    <s v="Inefficient Motors"/>
    <d v="2018-09-10T00:00:00"/>
    <n v="2455"/>
    <n v="215"/>
    <n v="4028"/>
    <n v="0.48"/>
    <n v="0.97583333333333255"/>
    <n v="3930.6566666666636"/>
    <x v="1"/>
    <x v="1"/>
    <x v="4"/>
  </r>
  <r>
    <s v="Conservation Officer, Entegrus Powerlines"/>
    <s v="Full Cost Recovery"/>
    <s v="CKH-BRI-104-00625"/>
    <s v="Business Refrigeration Program"/>
    <x v="0"/>
    <s v="St. Thomas Energy Inc."/>
    <m/>
    <s v="48&quot; LED case lighting - canopy, shelf or center"/>
    <m/>
    <n v="39"/>
    <s v="PSP-Business-Commercial-Refrigeration"/>
    <s v="Refrigeration"/>
    <m/>
    <n v="10"/>
    <n v="16"/>
    <s v="No LED Bulb"/>
    <d v="2018-10-17T11:00:00"/>
    <n v="2240"/>
    <n v="140"/>
    <n v="3040"/>
    <n v="0.8"/>
    <n v="0.97583333333333255"/>
    <n v="2966.533333333331"/>
    <x v="1"/>
    <x v="1"/>
    <x v="4"/>
  </r>
  <r>
    <s v="Entegrus Powerlines"/>
    <s v="Full Cost Recovery"/>
    <s v="CKH-BRI-104-00627"/>
    <s v="Business Refrigeration Program"/>
    <x v="0"/>
    <s v="St. Thomas Energy Inc."/>
    <m/>
    <s v="12 Watt LED A19 Bulb"/>
    <m/>
    <n v="37"/>
    <s v="PSP-Business-Commercial-Refrigeration"/>
    <s v="Refrigeration"/>
    <m/>
    <n v="5"/>
    <n v="1"/>
    <s v="No LED Bulb"/>
    <d v="2018-09-28T00:00:00"/>
    <n v="650"/>
    <n v="25"/>
    <n v="133"/>
    <n v="0.05"/>
    <n v="0.97583333333333244"/>
    <n v="129.78583333333322"/>
    <x v="1"/>
    <x v="1"/>
    <x v="4"/>
  </r>
  <r>
    <s v="Entegrus Powerlines"/>
    <s v="Full Cost Recovery"/>
    <s v="CKH-BRI-104-00627"/>
    <s v="Business Refrigeration Program"/>
    <x v="0"/>
    <s v="St. Thomas Energy Inc."/>
    <m/>
    <s v="1/15 HP ECM Fan Motor Upgrade - Two Speed"/>
    <m/>
    <n v="28"/>
    <s v="PSP-Business-Commercial-Refrigeration"/>
    <s v="Refrigeration"/>
    <m/>
    <n v="15"/>
    <n v="2"/>
    <s v="Inefficient Motors"/>
    <d v="2018-09-28T00:00:00"/>
    <n v="650"/>
    <n v="215"/>
    <n v="2014"/>
    <n v="0.24"/>
    <n v="0.97583333333333255"/>
    <n v="1965.3283333333318"/>
    <x v="1"/>
    <x v="1"/>
    <x v="4"/>
  </r>
  <r>
    <s v="Entegrus Powerlines"/>
    <s v="Full Cost Recovery"/>
    <s v="CKH-BRI-104-00627"/>
    <s v="Business Refrigeration Program"/>
    <x v="0"/>
    <s v="St. Thomas Energy Inc."/>
    <m/>
    <s v="Strip curtains for walk-in coolers"/>
    <m/>
    <n v="3"/>
    <s v="PSP-Business-Commercial-Refrigeration"/>
    <s v="Refrigeration"/>
    <m/>
    <n v="5"/>
    <n v="1"/>
    <s v="No Strip Curtain Walk-in Cooler"/>
    <d v="2018-09-28T00:00:00"/>
    <n v="650"/>
    <n v="195"/>
    <n v="480"/>
    <n v="0.08"/>
    <n v="0.97583333333333255"/>
    <n v="468.39999999999964"/>
    <x v="1"/>
    <x v="1"/>
    <x v="4"/>
  </r>
  <r>
    <s v="Entegrus Powerlines"/>
    <s v="Full Cost Recovery"/>
    <s v="CKH-BRI-104-00628"/>
    <s v="Business Refrigeration Program"/>
    <x v="0"/>
    <s v="St. Thomas Energy Inc."/>
    <m/>
    <s v="Strip curtains for walk-in coolers"/>
    <m/>
    <n v="3"/>
    <s v="PSP-Business-Commercial-Refrigeration"/>
    <s v="Refrigeration"/>
    <m/>
    <n v="5"/>
    <n v="1"/>
    <s v="No Strip Curtain Walk-in Cooler"/>
    <d v="2018-09-28T00:00:00"/>
    <n v="195"/>
    <n v="195"/>
    <n v="480"/>
    <n v="0.08"/>
    <n v="0.97583333333333255"/>
    <n v="468.39999999999964"/>
    <x v="1"/>
    <x v="1"/>
    <x v="4"/>
  </r>
  <r>
    <s v="Conservation Officer, Entegrus Powerlines"/>
    <s v="Full Cost Recovery"/>
    <s v="CKH-BRI-104-00771"/>
    <s v="Business Refrigeration Program"/>
    <x v="0"/>
    <s v="Entegrus Powerlines Inc."/>
    <m/>
    <s v="9 Watt ECM Fan Motor Upgrade - Two Speed"/>
    <m/>
    <n v="22"/>
    <s v="PSP-Business-Commercial-Refrigeration"/>
    <s v="Refrigeration"/>
    <m/>
    <n v="15"/>
    <n v="2"/>
    <s v="Inefficient Motors"/>
    <d v="2018-11-27T09:00:00"/>
    <n v="1630"/>
    <n v="155"/>
    <n v="2014"/>
    <n v="0.24"/>
    <n v="0.97583333333333255"/>
    <n v="1965.3283333333318"/>
    <x v="1"/>
    <x v="0"/>
    <x v="4"/>
  </r>
  <r>
    <s v="Conservation Officer, Entegrus Powerlines"/>
    <s v="Full Cost Recovery"/>
    <s v="CKH-BRI-104-00771"/>
    <s v="Business Refrigeration Program"/>
    <x v="0"/>
    <s v="Entegrus Powerlines Inc."/>
    <m/>
    <s v="1/15 HP ECM Fan Motor Upgrade - Two Speed"/>
    <m/>
    <n v="28"/>
    <s v="PSP-Business-Commercial-Refrigeration"/>
    <s v="Refrigeration"/>
    <m/>
    <n v="15"/>
    <n v="4"/>
    <s v="Inefficient Motors"/>
    <d v="2018-11-27T09:00:00"/>
    <n v="1630"/>
    <n v="215"/>
    <n v="4028"/>
    <n v="0.48"/>
    <n v="0.97583333333333255"/>
    <n v="3930.6566666666636"/>
    <x v="1"/>
    <x v="0"/>
    <x v="4"/>
  </r>
  <r>
    <s v="Conservation Officer, Entegrus Powerlines"/>
    <s v="Full Cost Recovery"/>
    <s v="CKH-BRI-104-00771"/>
    <s v="Business Refrigeration Program"/>
    <x v="0"/>
    <s v="Entegrus Powerlines Inc."/>
    <m/>
    <s v="12 Watt LED A19 Bulb"/>
    <m/>
    <n v="37"/>
    <s v="PSP-Business-Commercial-Refrigeration"/>
    <s v="Refrigeration"/>
    <m/>
    <n v="5"/>
    <n v="1"/>
    <s v="No LED Bulb"/>
    <d v="2018-11-27T09:00:00"/>
    <n v="1630"/>
    <n v="25"/>
    <n v="133"/>
    <n v="0.05"/>
    <n v="0.97583333333333244"/>
    <n v="129.78583333333322"/>
    <x v="1"/>
    <x v="0"/>
    <x v="4"/>
  </r>
  <r>
    <s v="Conservation Officer, Entegrus Powerlines"/>
    <s v="Full Cost Recovery"/>
    <s v="CKH-BRI-104-00771"/>
    <s v="Business Refrigeration Program"/>
    <x v="0"/>
    <s v="Entegrus Powerlines Inc."/>
    <m/>
    <s v="48&quot; LED case lighting - canopy, shelf or center"/>
    <m/>
    <n v="39"/>
    <s v="PSP-Business-Commercial-Refrigeration"/>
    <s v="Refrigeration"/>
    <m/>
    <n v="10"/>
    <n v="2"/>
    <s v="No LED Bulb"/>
    <d v="2018-11-27T09:00:00"/>
    <n v="1630"/>
    <n v="140"/>
    <n v="380"/>
    <n v="0.1"/>
    <n v="0.97583333333333255"/>
    <n v="370.81666666666638"/>
    <x v="1"/>
    <x v="0"/>
    <x v="4"/>
  </r>
  <r>
    <s v="Conservation Officer, Entegrus Powerlines"/>
    <s v="Full Cost Recovery"/>
    <s v="CKH-BRI-104-00771"/>
    <s v="Business Refrigeration Program"/>
    <x v="0"/>
    <s v="Entegrus Powerlines Inc."/>
    <m/>
    <s v="Cleaning condenser coils - cooler"/>
    <m/>
    <n v="7"/>
    <s v="PSP-Business-Commercial-Refrigeration"/>
    <s v="Refrigeration"/>
    <m/>
    <n v="1"/>
    <n v="1"/>
    <s v="No Clean Condenser Coil - Cooler"/>
    <d v="2018-11-27T09:00:00"/>
    <n v="1630"/>
    <n v="20"/>
    <n v="243"/>
    <n v="0.04"/>
    <n v="0.97583333333333255"/>
    <n v="237.1274999999998"/>
    <x v="1"/>
    <x v="0"/>
    <x v="4"/>
  </r>
  <r>
    <s v="Conservation Officer, Entegrus Powerlines"/>
    <s v="Full Cost Recovery"/>
    <s v="CKH-BRI-104-00771"/>
    <s v="Business Refrigeration Program"/>
    <x v="0"/>
    <s v="Entegrus Powerlines Inc."/>
    <m/>
    <s v="9 Watt ECM Fan Motor Upgrade - Standard"/>
    <m/>
    <n v="9"/>
    <s v="PSP-Business-Commercial-Refrigeration"/>
    <s v="Refrigeration"/>
    <m/>
    <n v="15"/>
    <n v="1"/>
    <s v="Inefficient Motors"/>
    <d v="2018-11-27T09:00:00"/>
    <n v="1630"/>
    <n v="135"/>
    <n v="1007"/>
    <n v="0.12"/>
    <n v="0.97583333333333255"/>
    <n v="982.66416666666589"/>
    <x v="1"/>
    <x v="0"/>
    <x v="4"/>
  </r>
  <r>
    <s v="Conservation Officer, Entegrus Powerlines"/>
    <s v="Full Cost Recovery"/>
    <s v="CKH-BRI-104-00775"/>
    <s v="Business Refrigeration Program"/>
    <x v="0"/>
    <s v="Entegrus Powerlines Inc."/>
    <m/>
    <s v="Strip curtains for walk-in freezers"/>
    <m/>
    <n v="4"/>
    <s v="PSP-Business-Commercial-Refrigeration"/>
    <s v="Refrigeration"/>
    <m/>
    <n v="5"/>
    <n v="1"/>
    <s v="No Strip Curtain Walk-in Freezer"/>
    <d v="2018-11-27T12:00:00"/>
    <n v="2305"/>
    <n v="195"/>
    <n v="548"/>
    <n v="0.09"/>
    <n v="0.97583333333333244"/>
    <n v="534.75666666666621"/>
    <x v="1"/>
    <x v="1"/>
    <x v="4"/>
  </r>
  <r>
    <s v="Conservation Officer, Entegrus Powerlines"/>
    <s v="Full Cost Recovery"/>
    <s v="CKH-BRI-104-00775"/>
    <s v="Business Refrigeration Program"/>
    <x v="0"/>
    <s v="Entegrus Powerlines Inc."/>
    <m/>
    <s v="1/15 HP ECM Fan Motor Upgrade - Two Speed"/>
    <m/>
    <n v="28"/>
    <s v="PSP-Business-Commercial-Refrigeration"/>
    <s v="Refrigeration"/>
    <m/>
    <n v="15"/>
    <n v="8"/>
    <s v="Inefficient Motors"/>
    <d v="2018-11-27T12:00:00"/>
    <n v="2305"/>
    <n v="215"/>
    <n v="8056"/>
    <n v="0.96"/>
    <n v="0.97583333333333255"/>
    <n v="7861.3133333333271"/>
    <x v="1"/>
    <x v="1"/>
    <x v="4"/>
  </r>
  <r>
    <s v="Conservation Officer, Entegrus Powerlines"/>
    <s v="Full Cost Recovery"/>
    <s v="CKH-BRI-104-00775"/>
    <s v="Business Refrigeration Program"/>
    <x v="0"/>
    <s v="Entegrus Powerlines Inc."/>
    <m/>
    <s v="Strip curtains for walk-in coolers"/>
    <m/>
    <n v="3"/>
    <s v="PSP-Business-Commercial-Refrigeration"/>
    <s v="Refrigeration"/>
    <m/>
    <n v="5"/>
    <n v="2"/>
    <s v="No Strip Curtain Walk-in Cooler"/>
    <d v="2018-11-27T12:00:00"/>
    <n v="2305"/>
    <n v="195"/>
    <n v="960"/>
    <n v="0.16"/>
    <n v="0.97583333333333255"/>
    <n v="936.79999999999927"/>
    <x v="1"/>
    <x v="1"/>
    <x v="4"/>
  </r>
  <r>
    <s v="Conservation Officer, Entegrus Powerlines"/>
    <s v="Full Cost Recovery"/>
    <s v="CKH-BRI-104-00777"/>
    <s v="Business Refrigeration Program"/>
    <x v="0"/>
    <s v="Entegrus Powerlines Inc."/>
    <m/>
    <s v="Cleaning condenser coils - cooler"/>
    <m/>
    <n v="7"/>
    <s v="PSP-Business-Commercial-Refrigeration"/>
    <s v="Refrigeration"/>
    <m/>
    <n v="1"/>
    <n v="3"/>
    <s v="No Clean Condenser Coil - Cooler"/>
    <d v="2018-11-27T16:00:00"/>
    <n v="1500"/>
    <n v="20"/>
    <n v="729"/>
    <n v="0.12"/>
    <n v="0.97583333333333266"/>
    <n v="711.38249999999948"/>
    <x v="1"/>
    <x v="1"/>
    <x v="4"/>
  </r>
  <r>
    <s v="Conservation Officer, Entegrus Powerlines"/>
    <s v="Full Cost Recovery"/>
    <s v="CKH-BRI-104-00777"/>
    <s v="Business Refrigeration Program"/>
    <x v="0"/>
    <s v="Entegrus Powerlines Inc."/>
    <m/>
    <s v="Strip curtains for walk-in coolers"/>
    <m/>
    <n v="3"/>
    <s v="PSP-Business-Commercial-Refrigeration"/>
    <s v="Refrigeration"/>
    <m/>
    <n v="5"/>
    <n v="1"/>
    <s v="No Strip Curtain Walk-in Cooler"/>
    <d v="2018-11-27T16:00:00"/>
    <n v="1500"/>
    <n v="195"/>
    <n v="480"/>
    <n v="0.08"/>
    <n v="0.97583333333333255"/>
    <n v="468.39999999999964"/>
    <x v="1"/>
    <x v="1"/>
    <x v="4"/>
  </r>
  <r>
    <s v="Conservation Officer, Entegrus Powerlines"/>
    <s v="Full Cost Recovery"/>
    <s v="CKH-BRI-104-00777"/>
    <s v="Business Refrigeration Program"/>
    <x v="0"/>
    <s v="Entegrus Powerlines Inc."/>
    <m/>
    <s v="1/15 HP ECM Fan Motor Upgrade - Two Speed"/>
    <m/>
    <n v="28"/>
    <s v="PSP-Business-Commercial-Refrigeration"/>
    <s v="Refrigeration"/>
    <m/>
    <n v="15"/>
    <n v="3"/>
    <s v="Inefficient Motors"/>
    <d v="2018-11-27T16:00:00"/>
    <n v="1500"/>
    <n v="215"/>
    <n v="3021"/>
    <n v="0.36"/>
    <n v="0.97583333333333255"/>
    <n v="2947.9924999999976"/>
    <x v="1"/>
    <x v="1"/>
    <x v="4"/>
  </r>
  <r>
    <s v="Conservation Officer, Entegrus Powerlines"/>
    <s v="Full Cost Recovery"/>
    <s v="CKH-BRI-104-00777"/>
    <s v="Business Refrigeration Program"/>
    <x v="0"/>
    <s v="Entegrus Powerlines Inc."/>
    <m/>
    <s v="9 Watt ECM Fan Motor Upgrade - Standard"/>
    <m/>
    <n v="9"/>
    <s v="PSP-Business-Commercial-Refrigeration"/>
    <s v="Refrigeration"/>
    <m/>
    <n v="15"/>
    <n v="3"/>
    <s v="Inefficient Motors"/>
    <d v="2018-11-27T16:00:00"/>
    <n v="1500"/>
    <n v="135"/>
    <n v="3021"/>
    <n v="0.36"/>
    <n v="0.97583333333333255"/>
    <n v="2947.9924999999976"/>
    <x v="1"/>
    <x v="1"/>
    <x v="4"/>
  </r>
  <r>
    <s v="Conservation Officer, Entegrus Powerlines"/>
    <s v="Full Cost Recovery"/>
    <s v="CKH-BRI-104-00777"/>
    <s v="Business Refrigeration Program"/>
    <x v="0"/>
    <s v="Entegrus Powerlines Inc."/>
    <m/>
    <s v="Strip curtains for walk-in freezers"/>
    <m/>
    <n v="4"/>
    <s v="PSP-Business-Commercial-Refrigeration"/>
    <s v="Refrigeration"/>
    <m/>
    <n v="5"/>
    <n v="1"/>
    <s v="No Strip Curtain Walk-in Freezer"/>
    <d v="2018-11-27T16:00:00"/>
    <n v="1500"/>
    <n v="195"/>
    <n v="548"/>
    <n v="0.09"/>
    <n v="0.97583333333333244"/>
    <n v="534.75666666666621"/>
    <x v="1"/>
    <x v="1"/>
    <x v="4"/>
  </r>
  <r>
    <s v="Entegrus Powerlines"/>
    <s v="Full Cost Recovery"/>
    <s v="CKH-BRI-104-00778"/>
    <s v="Business Refrigeration Program"/>
    <x v="0"/>
    <m/>
    <m/>
    <s v="Strip curtains for walk-in coolers"/>
    <m/>
    <n v="3"/>
    <s v="PSP-Business-Commercial-Refrigeration"/>
    <s v="Refrigeration"/>
    <m/>
    <n v="5"/>
    <n v="1"/>
    <s v="No Strip Curtain Walk-in Cooler"/>
    <d v="2019-02-21T16:00:00"/>
    <n v="1275"/>
    <n v="195"/>
    <n v="480"/>
    <n v="0.08"/>
    <n v="0.97583333333333255"/>
    <n v="468.39999999999964"/>
    <x v="4"/>
    <x v="3"/>
    <x v="4"/>
  </r>
  <r>
    <s v="Entegrus Powerlines"/>
    <s v="Full Cost Recovery"/>
    <s v="CKH-BRI-104-00778"/>
    <s v="Business Refrigeration Program"/>
    <x v="0"/>
    <m/>
    <m/>
    <s v="12 Watt LED A19 Bulb"/>
    <m/>
    <n v="37"/>
    <s v="PSP-Business-Commercial-Refrigeration"/>
    <s v="Refrigeration"/>
    <m/>
    <n v="5"/>
    <n v="1"/>
    <s v="No LED Bulb"/>
    <d v="2019-02-21T16:00:00"/>
    <n v="1275"/>
    <n v="25"/>
    <n v="133"/>
    <n v="0.05"/>
    <n v="0.97583333333333244"/>
    <n v="129.78583333333322"/>
    <x v="4"/>
    <x v="3"/>
    <x v="4"/>
  </r>
  <r>
    <s v="Entegrus Powerlines"/>
    <s v="Full Cost Recovery"/>
    <s v="CKH-BRI-104-00778"/>
    <s v="Business Refrigeration Program"/>
    <x v="0"/>
    <m/>
    <m/>
    <s v="1/15 HP ECM Fan Motor Upgrade - Two Speed"/>
    <m/>
    <n v="28"/>
    <s v="PSP-Business-Commercial-Refrigeration"/>
    <s v="Refrigeration"/>
    <m/>
    <n v="15"/>
    <n v="4"/>
    <s v="Inefficient Motors"/>
    <d v="2019-02-21T16:00:00"/>
    <n v="1275"/>
    <n v="215"/>
    <n v="4028"/>
    <n v="0.48"/>
    <n v="0.97583333333333255"/>
    <n v="3930.6566666666636"/>
    <x v="4"/>
    <x v="3"/>
    <x v="4"/>
  </r>
  <r>
    <s v="Entegrus Powerlines"/>
    <s v="Full Cost Recovery"/>
    <s v="CKH-BRI-104-00778"/>
    <s v="Business Refrigeration Program"/>
    <x v="0"/>
    <m/>
    <m/>
    <s v="Strip curtains for walk-in freezers"/>
    <m/>
    <n v="4"/>
    <s v="PSP-Business-Commercial-Refrigeration"/>
    <s v="Refrigeration"/>
    <m/>
    <n v="5"/>
    <n v="1"/>
    <s v="No Strip Curtain Walk-in Freezer"/>
    <d v="2019-02-21T16:00:00"/>
    <n v="1275"/>
    <n v="195"/>
    <n v="548"/>
    <n v="0.09"/>
    <n v="0.97583333333333244"/>
    <n v="534.75666666666621"/>
    <x v="4"/>
    <x v="3"/>
    <x v="4"/>
  </r>
  <r>
    <s v="Conservation Officer, Entegrus Powerlines"/>
    <s v="Full Cost Recovery"/>
    <s v="CKH-BRI-104-00779"/>
    <s v="Business Refrigeration Program"/>
    <x v="0"/>
    <s v="Entegrus Powerlines Inc."/>
    <m/>
    <s v="9 Watt ECM Fan Motor Upgrade - Standard"/>
    <m/>
    <n v="9"/>
    <s v="PSP-Business-Commercial-Refrigeration"/>
    <s v="Refrigeration"/>
    <m/>
    <n v="15"/>
    <n v="1"/>
    <s v="Inefficient Motors"/>
    <d v="2018-11-26T10:00:00"/>
    <n v="620"/>
    <n v="135"/>
    <n v="1007"/>
    <n v="0.12"/>
    <n v="0.97583333333333255"/>
    <n v="982.66416666666589"/>
    <x v="1"/>
    <x v="1"/>
    <x v="4"/>
  </r>
  <r>
    <s v="Conservation Officer, Entegrus Powerlines"/>
    <s v="Full Cost Recovery"/>
    <s v="CKH-BRI-104-00779"/>
    <s v="Business Refrigeration Program"/>
    <x v="0"/>
    <s v="Entegrus Powerlines Inc."/>
    <m/>
    <s v="12 Watt LED A19 Bulb"/>
    <m/>
    <n v="37"/>
    <s v="PSP-Business-Commercial-Refrigeration"/>
    <s v="Refrigeration"/>
    <m/>
    <n v="5"/>
    <n v="3"/>
    <s v="No LED Bulb"/>
    <d v="2018-11-26T10:00:00"/>
    <n v="620"/>
    <n v="25"/>
    <n v="399"/>
    <n v="0.15"/>
    <n v="0.97583333333333255"/>
    <n v="389.35749999999967"/>
    <x v="1"/>
    <x v="1"/>
    <x v="4"/>
  </r>
  <r>
    <s v="Conservation Officer, Entegrus Powerlines"/>
    <s v="Full Cost Recovery"/>
    <s v="CKH-BRI-104-00779"/>
    <s v="Business Refrigeration Program"/>
    <x v="0"/>
    <s v="Entegrus Powerlines Inc."/>
    <m/>
    <s v="Strip curtains for walk-in coolers"/>
    <m/>
    <n v="3"/>
    <s v="PSP-Business-Commercial-Refrigeration"/>
    <s v="Refrigeration"/>
    <m/>
    <n v="5"/>
    <n v="2"/>
    <s v="No Strip Curtain Walk-in Cooler"/>
    <d v="2018-11-26T10:00:00"/>
    <n v="620"/>
    <n v="195"/>
    <n v="960"/>
    <n v="0.16"/>
    <n v="0.97583333333333255"/>
    <n v="936.79999999999927"/>
    <x v="1"/>
    <x v="1"/>
    <x v="4"/>
  </r>
  <r>
    <s v="Conservation Officer, Entegrus Powerlines"/>
    <s v="Full Cost Recovery"/>
    <s v="CKH-BRI-104-00779"/>
    <s v="Business Refrigeration Program"/>
    <x v="0"/>
    <s v="Entegrus Powerlines Inc."/>
    <m/>
    <s v="Cleaning condenser coils - cooler"/>
    <m/>
    <n v="7"/>
    <s v="PSP-Business-Commercial-Refrigeration"/>
    <s v="Refrigeration"/>
    <m/>
    <n v="1"/>
    <n v="1"/>
    <s v="No Clean Condenser Coil - Cooler"/>
    <d v="2018-11-26T10:00:00"/>
    <n v="620"/>
    <n v="20"/>
    <n v="243"/>
    <n v="0.04"/>
    <n v="0.97583333333333255"/>
    <n v="237.1274999999998"/>
    <x v="1"/>
    <x v="1"/>
    <x v="4"/>
  </r>
  <r>
    <s v="Conservation Officer, Entegrus Powerlines"/>
    <s v="Full Cost Recovery"/>
    <s v="CKH-BRI-104-00780"/>
    <s v="Business Refrigeration Program"/>
    <x v="0"/>
    <s v="Entegrus Powerlines Inc."/>
    <m/>
    <s v="9 Watt ECM Fan Motor Upgrade - Standard"/>
    <m/>
    <n v="9"/>
    <s v="PSP-Business-Commercial-Refrigeration"/>
    <s v="Refrigeration"/>
    <m/>
    <n v="15"/>
    <n v="2"/>
    <s v="Inefficient Motors"/>
    <d v="2018-11-23T11:00:00"/>
    <n v="1665"/>
    <n v="135"/>
    <n v="2014"/>
    <n v="0.24"/>
    <n v="0.97583333333333255"/>
    <n v="1965.3283333333318"/>
    <x v="1"/>
    <x v="1"/>
    <x v="4"/>
  </r>
  <r>
    <s v="Conservation Officer, Entegrus Powerlines"/>
    <s v="Full Cost Recovery"/>
    <s v="CKH-BRI-104-00780"/>
    <s v="Business Refrigeration Program"/>
    <x v="0"/>
    <s v="Entegrus Powerlines Inc."/>
    <m/>
    <s v="12 Watt LED A19 Bulb"/>
    <m/>
    <n v="37"/>
    <s v="PSP-Business-Commercial-Refrigeration"/>
    <s v="Refrigeration"/>
    <m/>
    <n v="5"/>
    <n v="5"/>
    <s v="No LED Bulb"/>
    <d v="2018-11-23T11:00:00"/>
    <n v="1665"/>
    <n v="25"/>
    <n v="665"/>
    <n v="0.25"/>
    <n v="0.97583333333333244"/>
    <n v="648.92916666666611"/>
    <x v="1"/>
    <x v="1"/>
    <x v="4"/>
  </r>
  <r>
    <s v="Conservation Officer, Entegrus Powerlines"/>
    <s v="Full Cost Recovery"/>
    <s v="CKH-BRI-104-00780"/>
    <s v="Business Refrigeration Program"/>
    <x v="0"/>
    <s v="Entegrus Powerlines Inc."/>
    <m/>
    <s v="Strip curtains for walk-in coolers"/>
    <m/>
    <n v="3"/>
    <s v="PSP-Business-Commercial-Refrigeration"/>
    <s v="Refrigeration"/>
    <m/>
    <n v="5"/>
    <n v="2"/>
    <s v="No Strip Curtain Walk-in Cooler"/>
    <d v="2018-11-23T11:00:00"/>
    <n v="1665"/>
    <n v="195"/>
    <n v="960"/>
    <n v="0.16"/>
    <n v="0.97583333333333255"/>
    <n v="936.79999999999927"/>
    <x v="1"/>
    <x v="1"/>
    <x v="4"/>
  </r>
  <r>
    <s v="Conservation Officer, Entegrus Powerlines"/>
    <s v="Full Cost Recovery"/>
    <s v="CKH-BRI-104-00780"/>
    <s v="Business Refrigeration Program"/>
    <x v="0"/>
    <s v="Entegrus Powerlines Inc."/>
    <m/>
    <s v="Cleaning condenser coils - cooler"/>
    <m/>
    <n v="7"/>
    <s v="PSP-Business-Commercial-Refrigeration"/>
    <s v="Refrigeration"/>
    <m/>
    <n v="1"/>
    <n v="2"/>
    <s v="No Clean Condenser Coil - Cooler"/>
    <d v="2018-11-23T11:00:00"/>
    <n v="1665"/>
    <n v="20"/>
    <n v="486"/>
    <n v="0.08"/>
    <n v="0.97583333333333255"/>
    <n v="474.2549999999996"/>
    <x v="1"/>
    <x v="1"/>
    <x v="4"/>
  </r>
  <r>
    <s v="Conservation Officer, Entegrus Powerlines"/>
    <s v="Full Cost Recovery"/>
    <s v="CKH-BRI-104-00780"/>
    <s v="Business Refrigeration Program"/>
    <x v="0"/>
    <s v="Entegrus Powerlines Inc."/>
    <m/>
    <s v="48&quot; LED case lighting - canopy, shelf or center"/>
    <m/>
    <n v="39"/>
    <s v="PSP-Business-Commercial-Refrigeration"/>
    <s v="Refrigeration"/>
    <m/>
    <n v="10"/>
    <n v="6"/>
    <s v="No LED Bulb"/>
    <d v="2018-11-23T11:00:00"/>
    <n v="1665"/>
    <n v="140"/>
    <n v="1140"/>
    <n v="0.3"/>
    <n v="0.97583333333333255"/>
    <n v="1112.4499999999991"/>
    <x v="1"/>
    <x v="1"/>
    <x v="4"/>
  </r>
  <r>
    <s v="Entegrus Powerlines"/>
    <s v="Full Cost Recovery"/>
    <s v="CKH-BRI-104-00980"/>
    <s v="Business Refrigeration Program"/>
    <x v="0"/>
    <m/>
    <m/>
    <s v="Strip curtains for walk-in coolers"/>
    <m/>
    <n v="3"/>
    <s v="PSP-Business-Commercial-Refrigeration"/>
    <s v="Refrigeration"/>
    <m/>
    <n v="5"/>
    <n v="3"/>
    <s v="No Strip Curtain Walk-in Cooler"/>
    <d v="2019-02-21T11:00:00"/>
    <n v="1975"/>
    <n v="195"/>
    <n v="1440"/>
    <n v="0.24"/>
    <n v="0.97583333333333255"/>
    <n v="1405.1999999999989"/>
    <x v="4"/>
    <x v="3"/>
    <x v="4"/>
  </r>
  <r>
    <s v="Entegrus Powerlines"/>
    <s v="Full Cost Recovery"/>
    <s v="CKH-BRI-104-00980"/>
    <s v="Business Refrigeration Program"/>
    <x v="0"/>
    <m/>
    <m/>
    <s v="12 Watt LED A19 Bulb"/>
    <m/>
    <n v="37"/>
    <s v="PSP-Business-Commercial-Refrigeration"/>
    <s v="Refrigeration"/>
    <m/>
    <n v="5"/>
    <n v="4"/>
    <s v="No LED Bulb"/>
    <d v="2019-02-21T11:00:00"/>
    <n v="1975"/>
    <n v="25"/>
    <n v="532"/>
    <n v="0.2"/>
    <n v="0.97583333333333244"/>
    <n v="519.14333333333286"/>
    <x v="4"/>
    <x v="3"/>
    <x v="4"/>
  </r>
  <r>
    <s v="Entegrus Powerlines"/>
    <s v="Full Cost Recovery"/>
    <s v="CKH-BRI-104-00980"/>
    <s v="Business Refrigeration Program"/>
    <x v="0"/>
    <m/>
    <m/>
    <s v="1/15 HP ECM Fan Motor Upgrade - Two Speed"/>
    <m/>
    <n v="28"/>
    <s v="PSP-Business-Commercial-Refrigeration"/>
    <s v="Refrigeration"/>
    <m/>
    <n v="15"/>
    <n v="6"/>
    <s v="Inefficient Motors"/>
    <d v="2019-02-21T11:00:00"/>
    <n v="1975"/>
    <n v="215"/>
    <n v="6042"/>
    <n v="0.72"/>
    <n v="0.97583333333333255"/>
    <n v="5895.9849999999951"/>
    <x v="4"/>
    <x v="3"/>
    <x v="4"/>
  </r>
  <r>
    <s v="Entegrus Powerlines"/>
    <s v="Full Cost Recovery"/>
    <s v="CKH-BRI-104-00981"/>
    <s v="Business Refrigeration Program"/>
    <x v="0"/>
    <m/>
    <m/>
    <s v="Strip curtains for walk-in freezers"/>
    <m/>
    <n v="4"/>
    <s v="PSP-Business-Commercial-Refrigeration"/>
    <s v="Refrigeration"/>
    <m/>
    <n v="5"/>
    <n v="1"/>
    <s v="No Strip Curtain Walk-in Freezer"/>
    <d v="2019-01-29T13:00:00"/>
    <n v="1300"/>
    <n v="195"/>
    <n v="548"/>
    <n v="0.09"/>
    <n v="0.97583333333333244"/>
    <n v="534.75666666666621"/>
    <x v="4"/>
    <x v="3"/>
    <x v="4"/>
  </r>
  <r>
    <s v="Entegrus Powerlines"/>
    <s v="Full Cost Recovery"/>
    <s v="CKH-BRI-104-00981"/>
    <s v="Business Refrigeration Program"/>
    <x v="0"/>
    <m/>
    <m/>
    <s v="Strip curtains for walk-in coolers"/>
    <m/>
    <n v="3"/>
    <s v="PSP-Business-Commercial-Refrigeration"/>
    <s v="Refrigeration"/>
    <m/>
    <n v="5"/>
    <n v="1"/>
    <s v="No Strip Curtain Walk-in Cooler"/>
    <d v="2019-01-29T13:00:00"/>
    <n v="1300"/>
    <n v="195"/>
    <n v="480"/>
    <n v="0.08"/>
    <n v="0.97583333333333255"/>
    <n v="468.39999999999964"/>
    <x v="4"/>
    <x v="3"/>
    <x v="4"/>
  </r>
  <r>
    <s v="Entegrus Powerlines"/>
    <s v="Full Cost Recovery"/>
    <s v="CKH-BRI-104-00981"/>
    <s v="Business Refrigeration Program"/>
    <x v="0"/>
    <m/>
    <m/>
    <s v="1/15 HP ECM Fan Motor Upgrade - Two Speed"/>
    <m/>
    <n v="28"/>
    <s v="PSP-Business-Commercial-Refrigeration"/>
    <s v="Refrigeration"/>
    <m/>
    <n v="15"/>
    <n v="4"/>
    <s v="Inefficient Motors"/>
    <d v="2019-01-29T13:00:00"/>
    <n v="1300"/>
    <n v="215"/>
    <n v="4028"/>
    <n v="0.48"/>
    <n v="0.97583333333333255"/>
    <n v="3930.6566666666636"/>
    <x v="4"/>
    <x v="3"/>
    <x v="4"/>
  </r>
  <r>
    <s v="Entegrus Powerlines"/>
    <s v="Full Cost Recovery"/>
    <s v="CKH-BRI-104-00981"/>
    <s v="Business Refrigeration Program"/>
    <x v="0"/>
    <m/>
    <m/>
    <s v="12 Watt LED A19 Bulb"/>
    <m/>
    <n v="37"/>
    <s v="PSP-Business-Commercial-Refrigeration"/>
    <s v="Refrigeration"/>
    <m/>
    <n v="5"/>
    <n v="2"/>
    <s v="No LED Bulb"/>
    <d v="2019-01-29T13:00:00"/>
    <n v="1300"/>
    <n v="25"/>
    <n v="266"/>
    <n v="0.1"/>
    <n v="0.97583333333333244"/>
    <n v="259.57166666666643"/>
    <x v="4"/>
    <x v="3"/>
    <x v="4"/>
  </r>
  <r>
    <s v="Entegrus Powerlines"/>
    <s v="Full Cost Recovery"/>
    <s v="CKH-BRI-104-00983"/>
    <s v="Business Refrigeration Program"/>
    <x v="0"/>
    <m/>
    <m/>
    <s v="48&quot; LED case lighting - canopy, shelf or center"/>
    <m/>
    <n v="39"/>
    <s v="PSP-Business-Commercial-Refrigeration"/>
    <s v="Refrigeration"/>
    <m/>
    <n v="10"/>
    <n v="1"/>
    <s v="No LED Bulb"/>
    <d v="2019-01-29T10:30:00"/>
    <n v="530"/>
    <n v="140"/>
    <n v="190"/>
    <n v="0.05"/>
    <n v="0.97583333333333255"/>
    <n v="185.40833333333319"/>
    <x v="4"/>
    <x v="3"/>
    <x v="4"/>
  </r>
  <r>
    <s v="Entegrus Powerlines"/>
    <s v="Full Cost Recovery"/>
    <s v="CKH-BRI-104-00983"/>
    <s v="Business Refrigeration Program"/>
    <x v="0"/>
    <m/>
    <m/>
    <s v="Strip curtains for walk-in coolers"/>
    <m/>
    <n v="3"/>
    <s v="PSP-Business-Commercial-Refrigeration"/>
    <s v="Refrigeration"/>
    <m/>
    <n v="5"/>
    <n v="1"/>
    <s v="No Strip Curtain Walk-in Cooler"/>
    <d v="2019-01-29T10:30:00"/>
    <n v="530"/>
    <n v="195"/>
    <n v="480"/>
    <n v="0.08"/>
    <n v="0.97583333333333255"/>
    <n v="468.39999999999964"/>
    <x v="4"/>
    <x v="3"/>
    <x v="4"/>
  </r>
  <r>
    <s v="Entegrus Powerlines"/>
    <s v="Full Cost Recovery"/>
    <s v="CKH-BRI-104-00983"/>
    <s v="Business Refrigeration Program"/>
    <x v="0"/>
    <m/>
    <m/>
    <s v="9 Watt ECM Fan Motor Upgrade - Standard"/>
    <m/>
    <n v="9"/>
    <s v="PSP-Business-Commercial-Refrigeration"/>
    <s v="Refrigeration"/>
    <m/>
    <n v="15"/>
    <n v="1"/>
    <s v="Inefficient Motors"/>
    <d v="2019-01-29T10:30:00"/>
    <n v="530"/>
    <n v="135"/>
    <n v="1007"/>
    <n v="0.12"/>
    <n v="0.97583333333333255"/>
    <n v="982.66416666666589"/>
    <x v="4"/>
    <x v="3"/>
    <x v="4"/>
  </r>
  <r>
    <s v="Entegrus Powerlines"/>
    <s v="Full Cost Recovery"/>
    <s v="CKH-BRI-104-00983"/>
    <s v="Business Refrigeration Program"/>
    <x v="0"/>
    <m/>
    <m/>
    <s v="Cleaning condenser coils - cooler"/>
    <m/>
    <n v="7"/>
    <s v="PSP-Business-Commercial-Refrigeration"/>
    <s v="Refrigeration"/>
    <m/>
    <n v="1"/>
    <n v="3"/>
    <s v="No Clean Condenser Coil - Cooler"/>
    <d v="2019-01-29T10:30:00"/>
    <n v="530"/>
    <n v="20"/>
    <n v="729"/>
    <n v="0.12"/>
    <n v="0.97583333333333266"/>
    <n v="711.38249999999948"/>
    <x v="4"/>
    <x v="3"/>
    <x v="4"/>
  </r>
  <r>
    <s v="Entegrus Powerlines"/>
    <s v="Full Cost Recovery"/>
    <s v="CKH-BRI-104-00984"/>
    <s v="Business Refrigeration Program"/>
    <x v="0"/>
    <m/>
    <m/>
    <s v="9 Watt ECM Fan Motor Upgrade - Standard"/>
    <m/>
    <n v="9"/>
    <s v="PSP-Business-Commercial-Refrigeration"/>
    <s v="Refrigeration"/>
    <m/>
    <n v="15"/>
    <n v="5"/>
    <s v="Inefficient Motors"/>
    <d v="2019-02-21T09:00:00"/>
    <n v="1830"/>
    <n v="135"/>
    <n v="5035"/>
    <n v="0.6"/>
    <n v="0.97583333333333255"/>
    <n v="4913.3208333333296"/>
    <x v="4"/>
    <x v="3"/>
    <x v="4"/>
  </r>
  <r>
    <s v="Entegrus Powerlines"/>
    <s v="Full Cost Recovery"/>
    <s v="CKH-BRI-104-00984"/>
    <s v="Business Refrigeration Program"/>
    <x v="0"/>
    <m/>
    <m/>
    <s v="1/15 HP ECM Fan Motor Upgrade - Two Speed"/>
    <m/>
    <n v="28"/>
    <s v="PSP-Business-Commercial-Refrigeration"/>
    <s v="Refrigeration"/>
    <m/>
    <n v="15"/>
    <n v="4"/>
    <s v="Inefficient Motors"/>
    <d v="2019-02-21T09:00:00"/>
    <n v="1830"/>
    <n v="215"/>
    <n v="4028"/>
    <n v="0.48"/>
    <n v="0.97583333333333255"/>
    <n v="3930.6566666666636"/>
    <x v="4"/>
    <x v="3"/>
    <x v="4"/>
  </r>
  <r>
    <s v="Entegrus Powerlines"/>
    <s v="Full Cost Recovery"/>
    <s v="CKH-BRI-104-00984"/>
    <s v="Business Refrigeration Program"/>
    <x v="0"/>
    <m/>
    <m/>
    <s v="12 Watt LED A19 Bulb"/>
    <m/>
    <n v="37"/>
    <s v="PSP-Business-Commercial-Refrigeration"/>
    <s v="Refrigeration"/>
    <m/>
    <n v="5"/>
    <n v="4"/>
    <s v="No LED Bulb"/>
    <d v="2019-02-21T09:00:00"/>
    <n v="1830"/>
    <n v="25"/>
    <n v="532"/>
    <n v="0.2"/>
    <n v="0.97583333333333244"/>
    <n v="519.14333333333286"/>
    <x v="4"/>
    <x v="3"/>
    <x v="4"/>
  </r>
  <r>
    <s v="Entegrus Powerlines"/>
    <s v="Full Cost Recovery"/>
    <s v="CKH-BRI-104-00984"/>
    <s v="Business Refrigeration Program"/>
    <x v="0"/>
    <m/>
    <m/>
    <s v="Strip curtains for walk-in coolers"/>
    <m/>
    <n v="3"/>
    <s v="PSP-Business-Commercial-Refrigeration"/>
    <s v="Refrigeration"/>
    <m/>
    <n v="5"/>
    <n v="1"/>
    <s v="No Strip Curtain Walk-in Cooler"/>
    <d v="2019-02-21T09:00:00"/>
    <n v="1830"/>
    <n v="195"/>
    <n v="480"/>
    <n v="0.08"/>
    <n v="0.97583333333333255"/>
    <n v="468.39999999999964"/>
    <x v="4"/>
    <x v="3"/>
    <x v="4"/>
  </r>
  <r>
    <s v="Entegrus Powerlines"/>
    <s v="Full Cost Recovery"/>
    <s v="CKH-BRI-104-01017"/>
    <s v="Business Refrigeration Program"/>
    <x v="0"/>
    <m/>
    <m/>
    <s v="1/15 HP ECM Fan Motor Upgrade - Two Speed"/>
    <m/>
    <n v="28"/>
    <s v="PSP-Business-Commercial-Refrigeration"/>
    <s v="Refrigeration"/>
    <m/>
    <n v="15"/>
    <n v="2"/>
    <s v="Inefficient Motors"/>
    <d v="2019-01-28T17:00:00"/>
    <n v="650"/>
    <n v="215"/>
    <n v="2014"/>
    <n v="0.24"/>
    <n v="0.97583333333333255"/>
    <n v="1965.3283333333318"/>
    <x v="4"/>
    <x v="3"/>
    <x v="4"/>
  </r>
  <r>
    <s v="Entegrus Powerlines"/>
    <s v="Full Cost Recovery"/>
    <s v="CKH-BRI-104-01017"/>
    <s v="Business Refrigeration Program"/>
    <x v="0"/>
    <m/>
    <m/>
    <s v="12 Watt LED A19 Bulb"/>
    <m/>
    <n v="37"/>
    <s v="PSP-Business-Commercial-Refrigeration"/>
    <s v="Refrigeration"/>
    <m/>
    <n v="5"/>
    <n v="1"/>
    <s v="No LED Bulb"/>
    <d v="2019-01-28T17:00:00"/>
    <n v="650"/>
    <n v="25"/>
    <n v="133"/>
    <n v="0.05"/>
    <n v="0.97583333333333244"/>
    <n v="129.78583333333322"/>
    <x v="4"/>
    <x v="3"/>
    <x v="4"/>
  </r>
  <r>
    <s v="Entegrus Powerlines"/>
    <s v="Full Cost Recovery"/>
    <s v="CKH-BRI-104-01017"/>
    <s v="Business Refrigeration Program"/>
    <x v="0"/>
    <m/>
    <m/>
    <s v="Strip curtains for walk-in coolers"/>
    <m/>
    <n v="3"/>
    <s v="PSP-Business-Commercial-Refrigeration"/>
    <s v="Refrigeration"/>
    <m/>
    <n v="5"/>
    <n v="1"/>
    <s v="No Strip Curtain Walk-in Cooler"/>
    <d v="2019-01-28T17:00:00"/>
    <n v="650"/>
    <n v="195"/>
    <n v="480"/>
    <n v="0.08"/>
    <n v="0.97583333333333255"/>
    <n v="468.39999999999964"/>
    <x v="4"/>
    <x v="3"/>
    <x v="4"/>
  </r>
  <r>
    <s v="Entegrus Powerlines"/>
    <s v="Full Cost Recovery"/>
    <s v="CKH-BRI-104-01026"/>
    <s v="Business Refrigeration Program"/>
    <x v="0"/>
    <m/>
    <m/>
    <s v="Strip curtains for walk-in coolers"/>
    <m/>
    <n v="3"/>
    <s v="PSP-Business-Commercial-Refrigeration"/>
    <s v="Refrigeration"/>
    <m/>
    <n v="5"/>
    <n v="3"/>
    <s v="No Strip Curtain Walk-in Cooler"/>
    <d v="2019-02-22T08:00:00"/>
    <n v="2500"/>
    <n v="195"/>
    <n v="1440"/>
    <n v="0.24"/>
    <n v="0.97583333333333255"/>
    <n v="1405.1999999999989"/>
    <x v="4"/>
    <x v="3"/>
    <x v="4"/>
  </r>
  <r>
    <s v="Entegrus Powerlines"/>
    <s v="Full Cost Recovery"/>
    <s v="CKH-BRI-104-01026"/>
    <s v="Business Refrigeration Program"/>
    <x v="0"/>
    <m/>
    <m/>
    <s v="1/15 HP ECM Fan Motor Upgrade - Two Speed"/>
    <m/>
    <n v="28"/>
    <s v="PSP-Business-Commercial-Refrigeration"/>
    <s v="Refrigeration"/>
    <m/>
    <n v="15"/>
    <n v="8"/>
    <s v="Inefficient Motors"/>
    <d v="2019-02-22T08:00:00"/>
    <n v="2500"/>
    <n v="215"/>
    <n v="8056"/>
    <n v="0.96"/>
    <n v="0.97583333333333255"/>
    <n v="7861.3133333333271"/>
    <x v="4"/>
    <x v="3"/>
    <x v="4"/>
  </r>
  <r>
    <s v="Entegrus Powerlines"/>
    <s v="Full Cost Recovery"/>
    <s v="CKH-BRI-104-01026"/>
    <s v="Business Refrigeration Program"/>
    <x v="0"/>
    <m/>
    <m/>
    <s v="Strip curtains for walk-in freezers"/>
    <m/>
    <n v="4"/>
    <s v="PSP-Business-Commercial-Refrigeration"/>
    <s v="Refrigeration"/>
    <m/>
    <n v="5"/>
    <n v="1"/>
    <s v="No Strip Curtain Walk-in Freezer"/>
    <d v="2019-02-22T08:00:00"/>
    <n v="2500"/>
    <n v="195"/>
    <n v="548"/>
    <n v="0.09"/>
    <n v="0.97583333333333244"/>
    <n v="534.75666666666621"/>
    <x v="4"/>
    <x v="3"/>
    <x v="4"/>
  </r>
  <r>
    <s v="Entegrus Powerlines"/>
    <s v="Full Cost Recovery"/>
    <s v="CKH-BRI-104-01027"/>
    <s v="Business Refrigeration Program"/>
    <x v="0"/>
    <m/>
    <m/>
    <s v="48&quot; LED case lighting - canopy, shelf or center"/>
    <m/>
    <n v="39"/>
    <s v="PSP-Business-Commercial-Refrigeration"/>
    <s v="Refrigeration"/>
    <m/>
    <n v="10"/>
    <n v="2"/>
    <s v="No LED Bulb"/>
    <d v="2019-01-28T08:00:00"/>
    <n v="1335"/>
    <n v="140"/>
    <n v="380"/>
    <n v="0.1"/>
    <n v="0.97583333333333255"/>
    <n v="370.81666666666638"/>
    <x v="4"/>
    <x v="3"/>
    <x v="4"/>
  </r>
  <r>
    <s v="Entegrus Powerlines"/>
    <s v="Full Cost Recovery"/>
    <s v="CKH-BRI-104-01027"/>
    <s v="Business Refrigeration Program"/>
    <x v="0"/>
    <m/>
    <m/>
    <s v="Strip curtains for walk-in coolers"/>
    <m/>
    <n v="3"/>
    <s v="PSP-Business-Commercial-Refrigeration"/>
    <s v="Refrigeration"/>
    <m/>
    <n v="5"/>
    <n v="1"/>
    <s v="No Strip Curtain Walk-in Cooler"/>
    <d v="2019-01-28T08:00:00"/>
    <n v="1335"/>
    <n v="195"/>
    <n v="480"/>
    <n v="0.08"/>
    <n v="0.97583333333333255"/>
    <n v="468.39999999999964"/>
    <x v="4"/>
    <x v="3"/>
    <x v="4"/>
  </r>
  <r>
    <s v="Entegrus Powerlines"/>
    <s v="Full Cost Recovery"/>
    <s v="CKH-BRI-104-01027"/>
    <s v="Business Refrigeration Program"/>
    <x v="0"/>
    <m/>
    <m/>
    <s v="1/15 HP ECM Fan Motor Upgrade - Two Speed"/>
    <m/>
    <n v="28"/>
    <s v="PSP-Business-Commercial-Refrigeration"/>
    <s v="Refrigeration"/>
    <m/>
    <n v="15"/>
    <n v="4"/>
    <s v="Inefficient Motors"/>
    <d v="2019-01-28T08:00:00"/>
    <n v="1335"/>
    <n v="215"/>
    <n v="4028"/>
    <n v="0.48"/>
    <n v="0.97583333333333255"/>
    <n v="3930.6566666666636"/>
    <x v="4"/>
    <x v="3"/>
    <x v="4"/>
  </r>
  <r>
    <s v="Entegrus Powerlines"/>
    <s v="Full Cost Recovery"/>
    <s v="CKH-BRI-104-01028"/>
    <s v="Business Refrigeration Program"/>
    <x v="0"/>
    <m/>
    <m/>
    <s v="Cleaning condenser coils - cooler"/>
    <m/>
    <n v="7"/>
    <s v="PSP-Business-Commercial-Refrigeration"/>
    <s v="Refrigeration"/>
    <m/>
    <n v="1"/>
    <n v="3"/>
    <s v="No Clean Condenser Coil - Cooler"/>
    <d v="2019-01-28T10:00:00"/>
    <n v="470"/>
    <n v="20"/>
    <n v="729"/>
    <n v="0.12"/>
    <n v="0.97583333333333266"/>
    <n v="711.38249999999948"/>
    <x v="4"/>
    <x v="3"/>
    <x v="4"/>
  </r>
  <r>
    <s v="Entegrus Powerlines"/>
    <s v="Full Cost Recovery"/>
    <s v="CKH-BRI-104-01028"/>
    <s v="Business Refrigeration Program"/>
    <x v="0"/>
    <m/>
    <m/>
    <s v="1/15 HP ECM Fan Motor Upgrade - Two Speed"/>
    <m/>
    <n v="28"/>
    <s v="PSP-Business-Commercial-Refrigeration"/>
    <s v="Refrigeration"/>
    <m/>
    <n v="15"/>
    <n v="1"/>
    <s v="Inefficient Motors"/>
    <d v="2019-01-28T10:00:00"/>
    <n v="470"/>
    <n v="215"/>
    <n v="1007"/>
    <n v="0.12"/>
    <n v="0.97583333333333255"/>
    <n v="982.66416666666589"/>
    <x v="4"/>
    <x v="3"/>
    <x v="4"/>
  </r>
  <r>
    <s v="Entegrus Powerlines"/>
    <s v="Full Cost Recovery"/>
    <s v="CKH-BRI-104-01028"/>
    <s v="Business Refrigeration Program"/>
    <x v="0"/>
    <m/>
    <m/>
    <s v="Strip curtains for walk-in coolers"/>
    <m/>
    <n v="3"/>
    <s v="PSP-Business-Commercial-Refrigeration"/>
    <s v="Refrigeration"/>
    <m/>
    <n v="5"/>
    <n v="1"/>
    <s v="No Strip Curtain Walk-in Cooler"/>
    <d v="2019-01-28T10:00:00"/>
    <n v="470"/>
    <n v="195"/>
    <n v="480"/>
    <n v="0.08"/>
    <n v="0.97583333333333255"/>
    <n v="468.39999999999964"/>
    <x v="4"/>
    <x v="3"/>
    <x v="4"/>
  </r>
  <r>
    <s v="Entegrus Powerlines"/>
    <s v="Full Cost Recovery"/>
    <s v="CKH-BRI-104-01030"/>
    <s v="Business Refrigeration Program"/>
    <x v="0"/>
    <m/>
    <m/>
    <s v="Cleaning condenser coils - cooler"/>
    <m/>
    <n v="7"/>
    <s v="PSP-Business-Commercial-Refrigeration"/>
    <s v="Refrigeration"/>
    <m/>
    <n v="1"/>
    <n v="1"/>
    <s v="No Clean Condenser Coil - Cooler"/>
    <d v="2019-01-28T14:00:00"/>
    <n v="670"/>
    <n v="20"/>
    <n v="243"/>
    <n v="0.04"/>
    <n v="0.97583333333333255"/>
    <n v="237.1274999999998"/>
    <x v="4"/>
    <x v="3"/>
    <x v="4"/>
  </r>
  <r>
    <s v="Entegrus Powerlines"/>
    <s v="Full Cost Recovery"/>
    <s v="CKH-BRI-104-01030"/>
    <s v="Business Refrigeration Program"/>
    <x v="0"/>
    <m/>
    <m/>
    <s v="12 Watt LED A19 Bulb"/>
    <m/>
    <n v="37"/>
    <s v="PSP-Business-Commercial-Refrigeration"/>
    <s v="Refrigeration"/>
    <m/>
    <n v="5"/>
    <n v="1"/>
    <s v="No LED Bulb"/>
    <d v="2019-01-28T14:00:00"/>
    <n v="670"/>
    <n v="25"/>
    <n v="133"/>
    <n v="0.05"/>
    <n v="0.97583333333333244"/>
    <n v="129.78583333333322"/>
    <x v="4"/>
    <x v="3"/>
    <x v="4"/>
  </r>
  <r>
    <s v="Entegrus Powerlines"/>
    <s v="Full Cost Recovery"/>
    <s v="CKH-BRI-104-01030"/>
    <s v="Business Refrigeration Program"/>
    <x v="0"/>
    <m/>
    <m/>
    <s v="Strip curtains for walk-in coolers"/>
    <m/>
    <n v="3"/>
    <s v="PSP-Business-Commercial-Refrigeration"/>
    <s v="Refrigeration"/>
    <m/>
    <n v="5"/>
    <n v="1"/>
    <s v="No Strip Curtain Walk-in Cooler"/>
    <d v="2019-01-28T14:00:00"/>
    <n v="670"/>
    <n v="195"/>
    <n v="480"/>
    <n v="0.08"/>
    <n v="0.97583333333333255"/>
    <n v="468.39999999999964"/>
    <x v="4"/>
    <x v="3"/>
    <x v="4"/>
  </r>
  <r>
    <s v="Entegrus Powerlines"/>
    <s v="Full Cost Recovery"/>
    <s v="CKH-BRI-104-01030"/>
    <s v="Business Refrigeration Program"/>
    <x v="0"/>
    <m/>
    <m/>
    <s v="1/15 HP ECM Fan Motor Upgrade - Two Speed"/>
    <m/>
    <n v="28"/>
    <s v="PSP-Business-Commercial-Refrigeration"/>
    <s v="Refrigeration"/>
    <m/>
    <n v="15"/>
    <n v="2"/>
    <s v="Inefficient Motors"/>
    <d v="2019-01-28T14:00:00"/>
    <n v="670"/>
    <n v="215"/>
    <n v="2014"/>
    <n v="0.24"/>
    <n v="0.97583333333333255"/>
    <n v="1965.3283333333318"/>
    <x v="4"/>
    <x v="3"/>
    <x v="4"/>
  </r>
  <r>
    <s v="Entegrus Powerlines"/>
    <s v="Full Cost Recovery"/>
    <s v="CKH-BRI-104-01033"/>
    <s v="Business Refrigeration Program"/>
    <x v="0"/>
    <m/>
    <m/>
    <s v="Strip curtains for walk-in coolers"/>
    <m/>
    <n v="3"/>
    <s v="PSP-Business-Commercial-Refrigeration"/>
    <s v="Refrigeration"/>
    <m/>
    <n v="5"/>
    <n v="1"/>
    <s v="No Strip Curtain Walk-in Cooler"/>
    <d v="2019-02-22T11:30:00"/>
    <n v="195"/>
    <n v="195"/>
    <n v="480"/>
    <n v="0.08"/>
    <n v="0.97583333333333255"/>
    <n v="468.39999999999964"/>
    <x v="4"/>
    <x v="3"/>
    <x v="4"/>
  </r>
  <r>
    <s v="Entegrus Powerlines"/>
    <s v="Full Cost Recovery"/>
    <s v="CKH-BRI-147-00003"/>
    <s v="Business Refrigeration Program"/>
    <x v="0"/>
    <m/>
    <m/>
    <s v="1/15 HP ECM Fan Motor Upgrade - Standard"/>
    <m/>
    <n v="15"/>
    <s v="PSP-Business-Commercial-Refrigeration"/>
    <s v="Refrigeration"/>
    <m/>
    <n v="15"/>
    <n v="3"/>
    <s v="Inefficient Motors"/>
    <d v="2019-02-19T14:30:00"/>
    <n v="1827"/>
    <n v="185"/>
    <n v="3021"/>
    <n v="0.36"/>
    <n v="0.97583333333333255"/>
    <n v="2947.9924999999976"/>
    <x v="4"/>
    <x v="3"/>
    <x v="4"/>
  </r>
  <r>
    <s v="Entegrus Powerlines"/>
    <s v="Full Cost Recovery"/>
    <s v="CKH-BRI-147-00003"/>
    <s v="Business Refrigeration Program"/>
    <x v="0"/>
    <m/>
    <m/>
    <s v="1/3 HP ECM Fan Motor Upgrade - Standard"/>
    <m/>
    <n v="20"/>
    <s v="PSP-Business-Commercial-Refrigeration"/>
    <s v="Refrigeration"/>
    <m/>
    <n v="15"/>
    <n v="4"/>
    <s v="Inefficient Motors"/>
    <d v="2019-02-19T14:30:00"/>
    <n v="1827"/>
    <n v="318"/>
    <n v="4028"/>
    <n v="0.48"/>
    <n v="0.97583333333333255"/>
    <n v="3930.6566666666636"/>
    <x v="4"/>
    <x v="3"/>
    <x v="4"/>
  </r>
  <r>
    <s v="Entegrus Powerlines"/>
    <s v="Full Cost Recovery"/>
    <s v="CKH-BRI-147-00004"/>
    <s v="Business Refrigeration Program"/>
    <x v="0"/>
    <m/>
    <m/>
    <s v="1/3 HP ECM Fan Motor Upgrade - Standard"/>
    <m/>
    <n v="20"/>
    <s v="PSP-Business-Commercial-Refrigeration"/>
    <s v="Refrigeration"/>
    <m/>
    <n v="15"/>
    <n v="2"/>
    <s v="Inefficient Motors"/>
    <d v="2019-02-21T12:30:00"/>
    <n v="1006"/>
    <n v="318"/>
    <n v="2014"/>
    <n v="0.24"/>
    <n v="0.97583333333333255"/>
    <n v="1965.3283333333318"/>
    <x v="4"/>
    <x v="3"/>
    <x v="4"/>
  </r>
  <r>
    <s v="Entegrus Powerlines"/>
    <s v="Full Cost Recovery"/>
    <s v="CKH-BRI-147-00004"/>
    <s v="Business Refrigeration Program"/>
    <x v="0"/>
    <m/>
    <m/>
    <s v="1/15 HP ECM Fan Motor Upgrade - Standard"/>
    <m/>
    <n v="15"/>
    <s v="PSP-Business-Commercial-Refrigeration"/>
    <s v="Refrigeration"/>
    <m/>
    <n v="15"/>
    <n v="2"/>
    <s v="Inefficient Motors"/>
    <d v="2019-02-21T12:30:00"/>
    <n v="1006"/>
    <n v="185"/>
    <n v="2014"/>
    <n v="0.24"/>
    <n v="0.97583333333333255"/>
    <n v="1965.3283333333318"/>
    <x v="4"/>
    <x v="3"/>
    <x v="4"/>
  </r>
  <r>
    <s v="Entegrus Powerlines"/>
    <s v="Full Cost Recovery"/>
    <s v="CKH-BRI-147-00005"/>
    <s v="Business Refrigeration Program"/>
    <x v="0"/>
    <m/>
    <m/>
    <s v="1/15 HP ECM Fan Motor Upgrade - Standard"/>
    <m/>
    <n v="15"/>
    <s v="PSP-Business-Commercial-Refrigeration"/>
    <s v="Refrigeration"/>
    <m/>
    <n v="15"/>
    <n v="3"/>
    <s v="Inefficient Motors"/>
    <d v="2019-02-21T16:00:00"/>
    <n v="873"/>
    <n v="185"/>
    <n v="3021"/>
    <n v="0.36"/>
    <n v="0.97583333333333255"/>
    <n v="2947.9924999999976"/>
    <x v="4"/>
    <x v="3"/>
    <x v="4"/>
  </r>
  <r>
    <s v="Entegrus Powerlines"/>
    <s v="Full Cost Recovery"/>
    <s v="CKH-BRI-147-00005"/>
    <s v="Business Refrigeration Program"/>
    <x v="0"/>
    <m/>
    <m/>
    <s v="1/3 HP ECM Fan Motor Upgrade - Standard"/>
    <m/>
    <n v="20"/>
    <s v="PSP-Business-Commercial-Refrigeration"/>
    <s v="Refrigeration"/>
    <m/>
    <n v="15"/>
    <n v="1"/>
    <s v="Inefficient Motors"/>
    <d v="2019-02-21T16:00:00"/>
    <n v="873"/>
    <n v="318"/>
    <n v="1007"/>
    <n v="0.12"/>
    <n v="0.97583333333333255"/>
    <n v="982.66416666666589"/>
    <x v="4"/>
    <x v="3"/>
    <x v="4"/>
  </r>
  <r>
    <s v="Entegrus Powerlines"/>
    <s v="Full Cost Recovery"/>
    <s v="CKH-BRI-147-00006"/>
    <s v="Business Refrigeration Program"/>
    <x v="0"/>
    <m/>
    <m/>
    <s v="1/3 HP ECM Fan Motor Upgrade - Standard"/>
    <m/>
    <n v="20"/>
    <s v="PSP-Business-Commercial-Refrigeration"/>
    <s v="Refrigeration"/>
    <m/>
    <n v="15"/>
    <n v="3"/>
    <s v="Inefficient Motors"/>
    <d v="2019-03-07T13:00:00"/>
    <n v="1324"/>
    <n v="318"/>
    <n v="3021"/>
    <n v="0.36"/>
    <n v="0.97583333333333255"/>
    <n v="2947.9924999999976"/>
    <x v="4"/>
    <x v="3"/>
    <x v="4"/>
  </r>
  <r>
    <s v="Entegrus Powerlines"/>
    <s v="Full Cost Recovery"/>
    <s v="CKH-BRI-147-00006"/>
    <s v="Business Refrigeration Program"/>
    <x v="0"/>
    <m/>
    <m/>
    <s v="1/15 HP ECM Fan Motor Upgrade - Standard"/>
    <m/>
    <n v="15"/>
    <s v="PSP-Business-Commercial-Refrigeration"/>
    <s v="Refrigeration"/>
    <m/>
    <n v="15"/>
    <n v="2"/>
    <s v="Inefficient Motors"/>
    <d v="2019-03-07T13:00:00"/>
    <n v="1324"/>
    <n v="185"/>
    <n v="2014"/>
    <n v="0.24"/>
    <n v="0.97583333333333255"/>
    <n v="1965.3283333333318"/>
    <x v="4"/>
    <x v="3"/>
    <x v="4"/>
  </r>
  <r>
    <s v="Entegrus Powerlines"/>
    <s v="Full Cost Recovery"/>
    <s v="CKH-BRI-147-00007"/>
    <s v="Business Refrigeration Program"/>
    <x v="0"/>
    <m/>
    <m/>
    <s v="1/3 HP ECM Fan Motor Upgrade - Standard"/>
    <m/>
    <n v="20"/>
    <s v="PSP-Business-Commercial-Refrigeration"/>
    <s v="Refrigeration"/>
    <m/>
    <n v="15"/>
    <n v="2"/>
    <s v="Inefficient Motors"/>
    <d v="2019-03-07T17:00:00"/>
    <n v="1191"/>
    <n v="318"/>
    <n v="2014"/>
    <n v="0.24"/>
    <n v="0.97583333333333255"/>
    <n v="1965.3283333333318"/>
    <x v="4"/>
    <x v="3"/>
    <x v="4"/>
  </r>
  <r>
    <s v="Entegrus Powerlines"/>
    <s v="Full Cost Recovery"/>
    <s v="CKH-BRI-147-00007"/>
    <s v="Business Refrigeration Program"/>
    <x v="0"/>
    <m/>
    <m/>
    <s v="1/15 HP ECM Fan Motor Upgrade - Standard"/>
    <m/>
    <n v="15"/>
    <s v="PSP-Business-Commercial-Refrigeration"/>
    <s v="Refrigeration"/>
    <m/>
    <n v="15"/>
    <n v="3"/>
    <s v="Inefficient Motors"/>
    <d v="2019-03-07T17:00:00"/>
    <n v="1191"/>
    <n v="185"/>
    <n v="3021"/>
    <n v="0.36"/>
    <n v="0.97583333333333255"/>
    <n v="2947.9924999999976"/>
    <x v="4"/>
    <x v="3"/>
    <x v="4"/>
  </r>
  <r>
    <s v="Entegrus Powerlines"/>
    <s v="Full Cost Recovery"/>
    <s v="CKH-BRI-147-00008"/>
    <s v="Business Refrigeration Program"/>
    <x v="0"/>
    <m/>
    <m/>
    <s v="1/3 HP ECM Fan Motor Upgrade - Standard"/>
    <m/>
    <n v="20"/>
    <s v="PSP-Business-Commercial-Refrigeration"/>
    <s v="Refrigeration"/>
    <m/>
    <n v="15"/>
    <n v="1"/>
    <s v="Inefficient Motors"/>
    <d v="2019-03-20T12:00:00"/>
    <n v="688"/>
    <n v="318"/>
    <n v="1007"/>
    <n v="0.12"/>
    <n v="0.97583333333333255"/>
    <n v="982.66416666666589"/>
    <x v="4"/>
    <x v="3"/>
    <x v="4"/>
  </r>
  <r>
    <s v="Entegrus Powerlines"/>
    <s v="Full Cost Recovery"/>
    <s v="CKH-BRI-147-00008"/>
    <s v="Business Refrigeration Program"/>
    <x v="0"/>
    <m/>
    <m/>
    <s v="1/15 HP ECM Fan Motor Upgrade - Standard"/>
    <m/>
    <n v="15"/>
    <s v="PSP-Business-Commercial-Refrigeration"/>
    <s v="Refrigeration"/>
    <m/>
    <n v="15"/>
    <n v="2"/>
    <s v="Inefficient Motors"/>
    <d v="2019-03-20T12:00:00"/>
    <n v="688"/>
    <n v="185"/>
    <n v="2014"/>
    <n v="0.24"/>
    <n v="0.97583333333333255"/>
    <n v="1965.3283333333318"/>
    <x v="4"/>
    <x v="3"/>
    <x v="4"/>
  </r>
  <r>
    <s v="Entegrus Powerlines"/>
    <s v="Full Cost Recovery"/>
    <s v="CKH-BRI-147-00009"/>
    <s v="Business Refrigeration Program"/>
    <x v="0"/>
    <m/>
    <m/>
    <s v="1/3 HP ECM Fan Motor Upgrade - Standard"/>
    <m/>
    <n v="20"/>
    <s v="PSP-Business-Commercial-Refrigeration"/>
    <s v="Refrigeration"/>
    <m/>
    <n v="15"/>
    <n v="2"/>
    <s v="Inefficient Motors"/>
    <d v="2019-03-21T12:30:00"/>
    <n v="1006"/>
    <n v="318"/>
    <n v="2014"/>
    <n v="0.24"/>
    <n v="0.97583333333333255"/>
    <n v="1965.3283333333318"/>
    <x v="4"/>
    <x v="3"/>
    <x v="4"/>
  </r>
  <r>
    <s v="Entegrus Powerlines"/>
    <s v="Full Cost Recovery"/>
    <s v="CKH-BRI-147-00009"/>
    <s v="Business Refrigeration Program"/>
    <x v="0"/>
    <m/>
    <m/>
    <s v="1/15 HP ECM Fan Motor Upgrade - Standard"/>
    <m/>
    <n v="15"/>
    <s v="PSP-Business-Commercial-Refrigeration"/>
    <s v="Refrigeration"/>
    <m/>
    <n v="15"/>
    <n v="2"/>
    <s v="Inefficient Motors"/>
    <d v="2019-03-21T12:30:00"/>
    <n v="1006"/>
    <n v="185"/>
    <n v="2014"/>
    <n v="0.24"/>
    <n v="0.97583333333333255"/>
    <n v="1965.3283333333318"/>
    <x v="4"/>
    <x v="3"/>
    <x v="4"/>
  </r>
  <r>
    <s v="Conservation Officer, Entegrus Powerlines"/>
    <s v="Full Cost Recovery"/>
    <s v="CKH-BRI-66-00009"/>
    <s v="Business Refrigeration Program"/>
    <x v="0"/>
    <s v="Entegrus Powerlines Inc."/>
    <m/>
    <s v="1/15 HP ECM Fan Motor Upgrade - Two Speed"/>
    <m/>
    <n v="28"/>
    <s v="PSP-Business-Commercial-Refrigeration"/>
    <s v="Refrigeration"/>
    <m/>
    <n v="15"/>
    <n v="1"/>
    <s v="Inefficient Motors"/>
    <d v="2018-05-28T10:00:00"/>
    <n v="1095"/>
    <n v="215"/>
    <n v="1007"/>
    <n v="0.12"/>
    <n v="0.97583333333333255"/>
    <n v="982.66416666666589"/>
    <x v="1"/>
    <x v="1"/>
    <x v="4"/>
  </r>
  <r>
    <s v="Conservation Officer, Entegrus Powerlines"/>
    <s v="Full Cost Recovery"/>
    <s v="CKH-BRI-66-00009"/>
    <s v="Business Refrigeration Program"/>
    <x v="0"/>
    <s v="Entegrus Powerlines Inc."/>
    <m/>
    <s v="9 Watt ECM Fan Motor Upgrade - Standard"/>
    <m/>
    <n v="9"/>
    <s v="PSP-Business-Commercial-Refrigeration"/>
    <s v="Refrigeration"/>
    <m/>
    <n v="15"/>
    <n v="4"/>
    <s v="Inefficient Motors"/>
    <d v="2018-05-28T10:00:00"/>
    <n v="1095"/>
    <n v="135"/>
    <n v="4028"/>
    <n v="0.48"/>
    <n v="0.97583333333333255"/>
    <n v="3930.6566666666636"/>
    <x v="1"/>
    <x v="1"/>
    <x v="4"/>
  </r>
  <r>
    <s v="Conservation Officer, Entegrus Powerlines"/>
    <s v="Full Cost Recovery"/>
    <s v="CKH-BRI-66-00009"/>
    <s v="Business Refrigeration Program"/>
    <x v="0"/>
    <s v="Entegrus Powerlines Inc."/>
    <m/>
    <s v="12 Watt LED A19 Bulb"/>
    <m/>
    <n v="37"/>
    <s v="PSP-Business-Commercial-Refrigeration"/>
    <s v="Refrigeration"/>
    <m/>
    <n v="5"/>
    <n v="1"/>
    <s v="No LED Bulb"/>
    <d v="2018-05-28T10:00:00"/>
    <n v="1095"/>
    <n v="25"/>
    <n v="133"/>
    <n v="0.05"/>
    <n v="0.97583333333333244"/>
    <n v="129.78583333333322"/>
    <x v="1"/>
    <x v="1"/>
    <x v="4"/>
  </r>
  <r>
    <s v="Conservation Officer, Entegrus Powerlines"/>
    <s v="Full Cost Recovery"/>
    <s v="CKH-BRI-66-00009"/>
    <s v="Business Refrigeration Program"/>
    <x v="0"/>
    <s v="Entegrus Powerlines Inc."/>
    <m/>
    <s v="Cleaning condenser coils - cooler"/>
    <m/>
    <n v="7"/>
    <s v="PSP-Business-Commercial-Refrigeration"/>
    <s v="Refrigeration"/>
    <m/>
    <n v="1"/>
    <n v="6"/>
    <s v="No Clean Condenser Coil - Cooler"/>
    <d v="2018-05-28T10:00:00"/>
    <n v="1095"/>
    <n v="20"/>
    <n v="1458"/>
    <n v="0.24"/>
    <n v="0.97583333333333266"/>
    <n v="1422.764999999999"/>
    <x v="1"/>
    <x v="1"/>
    <x v="4"/>
  </r>
  <r>
    <s v="Conservation Officer, Entegrus Powerlines"/>
    <s v="Full Cost Recovery"/>
    <s v="CKH-BRI-66-00009"/>
    <s v="Business Refrigeration Program"/>
    <x v="0"/>
    <s v="Entegrus Powerlines Inc."/>
    <m/>
    <s v="Strip curtains for walk-in coolers"/>
    <m/>
    <n v="3"/>
    <s v="PSP-Business-Commercial-Refrigeration"/>
    <s v="Refrigeration"/>
    <m/>
    <n v="5"/>
    <n v="1"/>
    <s v="No Strip Curtain Walk-in Cooler"/>
    <d v="2018-05-28T10:00:00"/>
    <n v="1095"/>
    <n v="195"/>
    <n v="480"/>
    <n v="0.08"/>
    <n v="0.97583333333333255"/>
    <n v="468.39999999999964"/>
    <x v="1"/>
    <x v="1"/>
    <x v="4"/>
  </r>
  <r>
    <s v="Entegrus Powerlines"/>
    <s v="Full Cost Recovery"/>
    <s v="CKH-BRI-66-00010"/>
    <s v="Business Refrigeration Program"/>
    <x v="0"/>
    <s v="Entegrus Powerlines Inc."/>
    <m/>
    <s v="48&quot; LED case lighting - canopy, shelf or center"/>
    <m/>
    <n v="39"/>
    <s v="PSP-Business-Commercial-Refrigeration"/>
    <s v="Refrigeration"/>
    <m/>
    <n v="10"/>
    <n v="6"/>
    <s v="No LED Bulb"/>
    <d v="2018-07-09T14:00:00"/>
    <n v="2500"/>
    <n v="140"/>
    <n v="1140"/>
    <n v="0.3"/>
    <n v="0.97583333333333255"/>
    <n v="1112.4499999999991"/>
    <x v="1"/>
    <x v="1"/>
    <x v="4"/>
  </r>
  <r>
    <s v="Entegrus Powerlines"/>
    <s v="Full Cost Recovery"/>
    <s v="CKH-BRI-66-00010"/>
    <s v="Business Refrigeration Program"/>
    <x v="0"/>
    <s v="Entegrus Powerlines Inc."/>
    <m/>
    <s v="Strip curtains for walk-in coolers"/>
    <m/>
    <n v="3"/>
    <s v="PSP-Business-Commercial-Refrigeration"/>
    <s v="Refrigeration"/>
    <m/>
    <n v="5"/>
    <n v="1"/>
    <s v="No Strip Curtain Walk-in Cooler"/>
    <d v="2018-07-09T14:00:00"/>
    <n v="2500"/>
    <n v="195"/>
    <n v="480"/>
    <n v="0.08"/>
    <n v="0.97583333333333255"/>
    <n v="468.39999999999964"/>
    <x v="1"/>
    <x v="1"/>
    <x v="4"/>
  </r>
  <r>
    <s v="Entegrus Powerlines"/>
    <s v="Full Cost Recovery"/>
    <s v="CKH-BRI-66-00010"/>
    <s v="Business Refrigeration Program"/>
    <x v="0"/>
    <s v="Entegrus Powerlines Inc."/>
    <m/>
    <s v="Strip curtains for walk-in freezers"/>
    <m/>
    <n v="4"/>
    <s v="PSP-Business-Commercial-Refrigeration"/>
    <s v="Refrigeration"/>
    <m/>
    <n v="5"/>
    <n v="2"/>
    <s v="No Strip Curtain Walk-in Freezer"/>
    <d v="2018-07-09T14:00:00"/>
    <n v="2500"/>
    <n v="195"/>
    <n v="1096"/>
    <n v="0.18"/>
    <n v="0.97583333333333244"/>
    <n v="1069.5133333333324"/>
    <x v="1"/>
    <x v="1"/>
    <x v="4"/>
  </r>
  <r>
    <s v="Entegrus Powerlines"/>
    <s v="Full Cost Recovery"/>
    <s v="CKH-BRI-66-00010"/>
    <s v="Business Refrigeration Program"/>
    <x v="0"/>
    <s v="Entegrus Powerlines Inc."/>
    <m/>
    <s v="1/15 HP ECM Fan Motor Upgrade - Two Speed"/>
    <m/>
    <n v="28"/>
    <s v="PSP-Business-Commercial-Refrigeration"/>
    <s v="Refrigeration"/>
    <m/>
    <n v="15"/>
    <n v="5"/>
    <s v="Inefficient Motors"/>
    <d v="2018-07-09T14:00:00"/>
    <n v="2500"/>
    <n v="215"/>
    <n v="5035"/>
    <n v="0.6"/>
    <n v="0.97583333333333255"/>
    <n v="4913.3208333333296"/>
    <x v="1"/>
    <x v="1"/>
    <x v="4"/>
  </r>
  <r>
    <s v="Conservation Officer, Entegrus Powerlines"/>
    <s v="Full Cost Recovery"/>
    <s v="CKH-BRI-66-00013"/>
    <s v="Business Refrigeration Program"/>
    <x v="0"/>
    <s v="Entegrus Powerlines Inc."/>
    <m/>
    <s v="12 Watt LED A19 Bulb"/>
    <m/>
    <n v="37"/>
    <s v="PSP-Business-Commercial-Refrigeration"/>
    <s v="Refrigeration"/>
    <m/>
    <n v="5"/>
    <n v="2"/>
    <s v="No LED Bulb"/>
    <d v="2018-06-01T14:00:00"/>
    <n v="1745"/>
    <n v="25"/>
    <n v="266"/>
    <n v="0.1"/>
    <n v="0.97583333333333244"/>
    <n v="259.57166666666643"/>
    <x v="1"/>
    <x v="1"/>
    <x v="4"/>
  </r>
  <r>
    <s v="Conservation Officer, Entegrus Powerlines"/>
    <s v="Full Cost Recovery"/>
    <s v="CKH-BRI-66-00013"/>
    <s v="Business Refrigeration Program"/>
    <x v="0"/>
    <s v="Entegrus Powerlines Inc."/>
    <m/>
    <s v="Cleaning condenser coils - cooler"/>
    <m/>
    <n v="7"/>
    <s v="PSP-Business-Commercial-Refrigeration"/>
    <s v="Refrigeration"/>
    <m/>
    <n v="1"/>
    <n v="4"/>
    <s v="No Clean Condenser Coil - Cooler"/>
    <d v="2018-06-01T14:00:00"/>
    <n v="1745"/>
    <n v="20"/>
    <n v="972"/>
    <n v="0.16"/>
    <n v="0.97583333333333255"/>
    <n v="948.5099999999992"/>
    <x v="1"/>
    <x v="1"/>
    <x v="4"/>
  </r>
  <r>
    <s v="Conservation Officer, Entegrus Powerlines"/>
    <s v="Full Cost Recovery"/>
    <s v="CKH-BRI-66-00013"/>
    <s v="Business Refrigeration Program"/>
    <x v="0"/>
    <s v="Entegrus Powerlines Inc."/>
    <m/>
    <s v="9 Watt ECM Fan Motor Upgrade - Standard"/>
    <m/>
    <n v="9"/>
    <s v="PSP-Business-Commercial-Refrigeration"/>
    <s v="Refrigeration"/>
    <m/>
    <n v="15"/>
    <n v="4"/>
    <s v="Inefficient Motors"/>
    <d v="2018-06-01T14:00:00"/>
    <n v="1745"/>
    <n v="135"/>
    <n v="4028"/>
    <n v="0.48"/>
    <n v="0.97583333333333255"/>
    <n v="3930.6566666666636"/>
    <x v="1"/>
    <x v="1"/>
    <x v="4"/>
  </r>
  <r>
    <s v="Conservation Officer, Entegrus Powerlines"/>
    <s v="Full Cost Recovery"/>
    <s v="CKH-BRI-66-00013"/>
    <s v="Business Refrigeration Program"/>
    <x v="0"/>
    <s v="Entegrus Powerlines Inc."/>
    <m/>
    <s v="1/15 HP ECM Fan Motor Upgrade - Two Speed"/>
    <m/>
    <n v="28"/>
    <s v="PSP-Business-Commercial-Refrigeration"/>
    <s v="Refrigeration"/>
    <m/>
    <n v="15"/>
    <n v="5"/>
    <s v="Inefficient Motors"/>
    <d v="2018-06-01T14:00:00"/>
    <n v="1745"/>
    <n v="215"/>
    <n v="5035"/>
    <n v="0.6"/>
    <n v="0.97583333333333255"/>
    <n v="4913.3208333333296"/>
    <x v="1"/>
    <x v="1"/>
    <x v="4"/>
  </r>
  <r>
    <s v="Conservation Officer, Entegrus Powerlines"/>
    <s v="Full Cost Recovery"/>
    <s v="CKH-BRI-66-00015"/>
    <s v="Business Refrigeration Program"/>
    <x v="0"/>
    <s v="Entegrus Powerlines Inc."/>
    <m/>
    <s v="Strip curtains for walk-in coolers"/>
    <m/>
    <n v="3"/>
    <s v="PSP-Business-Commercial-Refrigeration"/>
    <s v="Refrigeration"/>
    <m/>
    <n v="5"/>
    <n v="1"/>
    <s v="No Strip Curtain Walk-in Cooler"/>
    <d v="2018-05-28T07:00:00"/>
    <n v="2454"/>
    <n v="195"/>
    <n v="480"/>
    <n v="0.08"/>
    <n v="0.97583333333333255"/>
    <n v="468.39999999999964"/>
    <x v="1"/>
    <x v="1"/>
    <x v="4"/>
  </r>
  <r>
    <s v="Conservation Officer, Entegrus Powerlines"/>
    <s v="Full Cost Recovery"/>
    <s v="CKH-BRI-66-00015"/>
    <s v="Business Refrigeration Program"/>
    <x v="0"/>
    <s v="Entegrus Powerlines Inc."/>
    <m/>
    <s v="1/15 HP ECM Fan Motor Upgrade - Two Speed"/>
    <m/>
    <n v="28"/>
    <s v="PSP-Business-Commercial-Refrigeration"/>
    <s v="Refrigeration"/>
    <m/>
    <n v="15"/>
    <n v="3"/>
    <s v="Inefficient Motors"/>
    <d v="2018-05-28T07:00:00"/>
    <n v="2454"/>
    <n v="215"/>
    <n v="3021"/>
    <n v="0.36"/>
    <n v="0.97583333333333255"/>
    <n v="2947.9924999999976"/>
    <x v="1"/>
    <x v="1"/>
    <x v="4"/>
  </r>
  <r>
    <s v="Conservation Officer, Entegrus Powerlines"/>
    <s v="Full Cost Recovery"/>
    <s v="CKH-BRI-66-00015"/>
    <s v="Business Refrigeration Program"/>
    <x v="0"/>
    <s v="Entegrus Powerlines Inc."/>
    <m/>
    <s v="Cleaning condenser coils - cooler"/>
    <m/>
    <n v="7"/>
    <s v="PSP-Business-Commercial-Refrigeration"/>
    <s v="Refrigeration"/>
    <m/>
    <n v="1"/>
    <n v="10"/>
    <s v="No Clean Condenser Coil - Cooler"/>
    <d v="2018-05-28T07:00:00"/>
    <n v="2454"/>
    <n v="20"/>
    <n v="2430"/>
    <n v="0.4"/>
    <n v="0.97583333333333266"/>
    <n v="2371.2749999999983"/>
    <x v="1"/>
    <x v="1"/>
    <x v="4"/>
  </r>
  <r>
    <s v="Conservation Officer, Entegrus Powerlines"/>
    <s v="Full Cost Recovery"/>
    <s v="CKH-BRI-66-00015"/>
    <s v="Business Refrigeration Program"/>
    <x v="0"/>
    <s v="Entegrus Powerlines Inc."/>
    <m/>
    <s v="Cleaning condenser coils - freezer"/>
    <m/>
    <n v="8"/>
    <s v="PSP-Business-Commercial-Refrigeration"/>
    <s v="Refrigeration"/>
    <m/>
    <n v="1"/>
    <n v="2"/>
    <s v="No Clean Condenser Coil - Freezer"/>
    <d v="2018-05-28T07:00:00"/>
    <n v="2454"/>
    <n v="27"/>
    <n v="578"/>
    <n v="0.1"/>
    <n v="0.97583333333333244"/>
    <n v="564.03166666666618"/>
    <x v="1"/>
    <x v="1"/>
    <x v="4"/>
  </r>
  <r>
    <s v="Conservation Officer, Entegrus Powerlines"/>
    <s v="Full Cost Recovery"/>
    <s v="CKH-BRI-66-00015"/>
    <s v="Business Refrigeration Program"/>
    <x v="0"/>
    <s v="Entegrus Powerlines Inc."/>
    <m/>
    <s v="9 Watt ECM Fan Motor Upgrade - Standard"/>
    <m/>
    <n v="9"/>
    <s v="PSP-Business-Commercial-Refrigeration"/>
    <s v="Refrigeration"/>
    <m/>
    <n v="15"/>
    <n v="8"/>
    <s v="Inefficient Motors"/>
    <d v="2018-05-28T07:00:00"/>
    <n v="2454"/>
    <n v="135"/>
    <n v="8056"/>
    <n v="0.96"/>
    <n v="0.97583333333333255"/>
    <n v="7861.3133333333271"/>
    <x v="1"/>
    <x v="1"/>
    <x v="4"/>
  </r>
  <r>
    <s v="Conservation Officer, Entegrus Powerlines"/>
    <s v="Full Cost Recovery"/>
    <s v="CKH-BRI-66-00015"/>
    <s v="Business Refrigeration Program"/>
    <x v="0"/>
    <s v="Entegrus Powerlines Inc."/>
    <m/>
    <s v="48&quot; LED case lighting - canopy, shelf or center"/>
    <m/>
    <n v="39"/>
    <s v="PSP-Business-Commercial-Refrigeration"/>
    <s v="Refrigeration"/>
    <m/>
    <n v="10"/>
    <n v="2"/>
    <s v="No LED Bulb"/>
    <d v="2018-05-28T07:00:00"/>
    <n v="2454"/>
    <n v="140"/>
    <n v="380"/>
    <n v="0.1"/>
    <n v="0.97583333333333255"/>
    <n v="370.81666666666638"/>
    <x v="1"/>
    <x v="1"/>
    <x v="4"/>
  </r>
  <r>
    <s v="Conservation Officer, Entegrus Powerlines"/>
    <s v="Full Cost Recovery"/>
    <s v="CKH-BRI-66-00016"/>
    <s v="Business Refrigeration Program"/>
    <x v="0"/>
    <s v="Entegrus Powerlines Inc."/>
    <m/>
    <s v="12 Watt LED A19 Bulb"/>
    <m/>
    <n v="37"/>
    <s v="PSP-Business-Commercial-Refrigeration"/>
    <s v="Refrigeration"/>
    <m/>
    <n v="5"/>
    <n v="2"/>
    <s v="No LED Bulb"/>
    <d v="2018-06-01T08:00:00"/>
    <n v="1250"/>
    <n v="25"/>
    <n v="266"/>
    <n v="0.1"/>
    <n v="0.97583333333333244"/>
    <n v="259.57166666666643"/>
    <x v="1"/>
    <x v="1"/>
    <x v="4"/>
  </r>
  <r>
    <s v="Conservation Officer, Entegrus Powerlines"/>
    <s v="Full Cost Recovery"/>
    <s v="CKH-BRI-66-00016"/>
    <s v="Business Refrigeration Program"/>
    <x v="0"/>
    <s v="Entegrus Powerlines Inc."/>
    <m/>
    <s v="9 Watt ECM Fan Motor Upgrade - Standard"/>
    <m/>
    <n v="9"/>
    <s v="PSP-Business-Commercial-Refrigeration"/>
    <s v="Refrigeration"/>
    <m/>
    <n v="15"/>
    <n v="8"/>
    <s v="Inefficient Motors"/>
    <d v="2018-06-01T08:00:00"/>
    <n v="1250"/>
    <n v="135"/>
    <n v="8056"/>
    <n v="0.96"/>
    <n v="0.97583333333333255"/>
    <n v="7861.3133333333271"/>
    <x v="1"/>
    <x v="1"/>
    <x v="4"/>
  </r>
  <r>
    <s v="Conservation Officer, Entegrus Powerlines"/>
    <s v="Full Cost Recovery"/>
    <s v="CKH-BRI-66-00016"/>
    <s v="Business Refrigeration Program"/>
    <x v="0"/>
    <s v="Entegrus Powerlines Inc."/>
    <m/>
    <s v="Cleaning condenser coils - cooler"/>
    <m/>
    <n v="7"/>
    <s v="PSP-Business-Commercial-Refrigeration"/>
    <s v="Refrigeration"/>
    <m/>
    <n v="1"/>
    <n v="6"/>
    <s v="No Clean Condenser Coil - Cooler"/>
    <d v="2018-06-01T08:00:00"/>
    <n v="1250"/>
    <n v="20"/>
    <n v="1458"/>
    <n v="0.24"/>
    <n v="0.97583333333333266"/>
    <n v="1422.764999999999"/>
    <x v="1"/>
    <x v="1"/>
    <x v="4"/>
  </r>
  <r>
    <s v="Entegrus Powerlines"/>
    <s v="Full Cost Recovery"/>
    <s v="CKH-BRI-70-00001"/>
    <s v="Business Refrigeration Program"/>
    <x v="0"/>
    <s v="Entegrus Powerlines Inc."/>
    <m/>
    <s v="12 Watt LED A19 Bulb"/>
    <m/>
    <n v="37"/>
    <s v="PSP-Business-Commercial-Refrigeration"/>
    <s v="Refrigeration"/>
    <m/>
    <n v="5"/>
    <n v="2"/>
    <s v="No LED Bulb"/>
    <d v="2018-09-10T00:00:00"/>
    <n v="1085"/>
    <n v="25"/>
    <n v="266"/>
    <n v="0.1"/>
    <n v="0.97583333333333244"/>
    <n v="259.57166666666643"/>
    <x v="1"/>
    <x v="1"/>
    <x v="4"/>
  </r>
  <r>
    <s v="Entegrus Powerlines"/>
    <s v="Full Cost Recovery"/>
    <s v="CKH-BRI-70-00001"/>
    <s v="Business Refrigeration Program"/>
    <x v="0"/>
    <s v="Entegrus Powerlines Inc."/>
    <m/>
    <s v="1/15 HP ECM Fan Motor Upgrade - Two Speed"/>
    <m/>
    <n v="28"/>
    <s v="PSP-Business-Commercial-Refrigeration"/>
    <s v="Refrigeration"/>
    <m/>
    <n v="15"/>
    <n v="3"/>
    <s v="Inefficient Motors"/>
    <d v="2018-09-10T00:00:00"/>
    <n v="1085"/>
    <n v="215"/>
    <n v="3021"/>
    <n v="0.36"/>
    <n v="0.97583333333333255"/>
    <n v="2947.9924999999976"/>
    <x v="1"/>
    <x v="1"/>
    <x v="4"/>
  </r>
  <r>
    <s v="Entegrus Powerlines"/>
    <s v="Full Cost Recovery"/>
    <s v="CKH-BRI-70-00001"/>
    <s v="Business Refrigeration Program"/>
    <x v="0"/>
    <s v="Entegrus Powerlines Inc."/>
    <m/>
    <s v="Strip curtains for walk-in coolers"/>
    <m/>
    <n v="3"/>
    <s v="PSP-Business-Commercial-Refrigeration"/>
    <s v="Refrigeration"/>
    <m/>
    <n v="5"/>
    <n v="1"/>
    <s v="No Strip Curtain Walk-in Cooler"/>
    <d v="2018-09-10T00:00:00"/>
    <n v="1085"/>
    <n v="195"/>
    <n v="480"/>
    <n v="0.08"/>
    <n v="0.97583333333333255"/>
    <n v="468.39999999999964"/>
    <x v="1"/>
    <x v="1"/>
    <x v="4"/>
  </r>
  <r>
    <s v="Entegrus Powerlines"/>
    <s v="Full Cost Recovery"/>
    <s v="CKH-BRI-70-00001"/>
    <s v="Business Refrigeration Program"/>
    <x v="0"/>
    <s v="Entegrus Powerlines Inc."/>
    <m/>
    <s v="Strip curtains for walk-in freezers"/>
    <m/>
    <n v="4"/>
    <s v="PSP-Business-Commercial-Refrigeration"/>
    <s v="Refrigeration"/>
    <m/>
    <n v="5"/>
    <n v="1"/>
    <s v="No Strip Curtain Walk-in Freezer"/>
    <d v="2018-09-10T00:00:00"/>
    <n v="1085"/>
    <n v="195"/>
    <n v="548"/>
    <n v="0.09"/>
    <n v="0.97583333333333244"/>
    <n v="534.75666666666621"/>
    <x v="1"/>
    <x v="1"/>
    <x v="4"/>
  </r>
  <r>
    <s v="Entegrus Powerlines"/>
    <s v="Full Cost Recovery"/>
    <s v="CKH-BRI-70-00002"/>
    <s v="Business Refrigeration Program"/>
    <x v="0"/>
    <s v="St. Thomas Energy Inc."/>
    <m/>
    <s v="12 Watt LED A19 Bulb"/>
    <m/>
    <n v="37"/>
    <s v="PSP-Business-Commercial-Refrigeration"/>
    <s v="Refrigeration"/>
    <m/>
    <n v="5"/>
    <n v="2"/>
    <s v="No LED Bulb"/>
    <d v="2018-09-28T00:00:00"/>
    <n v="245"/>
    <n v="25"/>
    <n v="266"/>
    <n v="0.1"/>
    <n v="0.97583333333333244"/>
    <n v="259.57166666666643"/>
    <x v="1"/>
    <x v="1"/>
    <x v="4"/>
  </r>
  <r>
    <s v="Entegrus Powerlines"/>
    <s v="Full Cost Recovery"/>
    <s v="CKH-BRI-70-00002"/>
    <s v="Business Refrigeration Program"/>
    <x v="0"/>
    <s v="St. Thomas Energy Inc."/>
    <m/>
    <s v="Strip curtains for walk-in coolers"/>
    <m/>
    <n v="3"/>
    <s v="PSP-Business-Commercial-Refrigeration"/>
    <s v="Refrigeration"/>
    <m/>
    <n v="5"/>
    <n v="1"/>
    <s v="No Strip Curtain Walk-in Cooler"/>
    <d v="2018-09-28T00:00:00"/>
    <n v="245"/>
    <n v="195"/>
    <n v="480"/>
    <n v="0.08"/>
    <n v="0.97583333333333255"/>
    <n v="468.39999999999964"/>
    <x v="1"/>
    <x v="1"/>
    <x v="4"/>
  </r>
  <r>
    <s v="Conservation Officer, Entegrus Powerlines"/>
    <s v="Full Cost Recovery"/>
    <s v="HPNC2015-001"/>
    <s v="High Performance New Construction"/>
    <x v="1"/>
    <s v="St. Thomas Energy Inc."/>
    <m/>
    <m/>
    <s v="Prescriptive"/>
    <m/>
    <m/>
    <m/>
    <m/>
    <n v="15"/>
    <n v="1"/>
    <m/>
    <d v="2018-11-06T00:00:00"/>
    <n v="61754775"/>
    <n v="120000"/>
    <n v="563190"/>
    <n v="142.69999999999999"/>
    <n v="0.42374152159365025"/>
    <n v="238646.98754632787"/>
    <x v="1"/>
    <x v="0"/>
    <x v="5"/>
  </r>
  <r>
    <m/>
    <m/>
    <m/>
    <m/>
    <x v="2"/>
    <m/>
    <m/>
    <m/>
    <m/>
    <m/>
    <m/>
    <m/>
    <m/>
    <m/>
    <m/>
    <m/>
    <m/>
    <m/>
    <m/>
    <n v="5531638.0377999963"/>
    <m/>
    <m/>
    <m/>
    <x v="5"/>
    <x v="4"/>
    <x v="6"/>
  </r>
  <r>
    <m/>
    <m/>
    <m/>
    <m/>
    <x v="2"/>
    <m/>
    <m/>
    <m/>
    <m/>
    <m/>
    <m/>
    <m/>
    <m/>
    <m/>
    <m/>
    <m/>
    <m/>
    <m/>
    <m/>
    <m/>
    <m/>
    <m/>
    <m/>
    <x v="5"/>
    <x v="4"/>
    <x v="6"/>
  </r>
  <r>
    <m/>
    <m/>
    <m/>
    <m/>
    <x v="2"/>
    <m/>
    <m/>
    <m/>
    <m/>
    <m/>
    <m/>
    <m/>
    <m/>
    <m/>
    <m/>
    <m/>
    <m/>
    <m/>
    <m/>
    <m/>
    <m/>
    <m/>
    <m/>
    <x v="5"/>
    <x v="4"/>
    <x v="6"/>
  </r>
  <r>
    <m/>
    <m/>
    <m/>
    <m/>
    <x v="2"/>
    <m/>
    <m/>
    <m/>
    <m/>
    <m/>
    <m/>
    <m/>
    <m/>
    <m/>
    <m/>
    <m/>
    <m/>
    <m/>
    <m/>
    <m/>
    <m/>
    <m/>
    <m/>
    <x v="5"/>
    <x v="4"/>
    <x v="6"/>
  </r>
  <r>
    <m/>
    <m/>
    <m/>
    <m/>
    <x v="2"/>
    <m/>
    <m/>
    <m/>
    <m/>
    <m/>
    <m/>
    <m/>
    <m/>
    <m/>
    <m/>
    <m/>
    <m/>
    <m/>
    <m/>
    <m/>
    <m/>
    <m/>
    <m/>
    <x v="5"/>
    <x v="4"/>
    <x v="6"/>
  </r>
  <r>
    <m/>
    <m/>
    <m/>
    <m/>
    <x v="2"/>
    <m/>
    <m/>
    <m/>
    <m/>
    <m/>
    <m/>
    <m/>
    <m/>
    <m/>
    <m/>
    <m/>
    <m/>
    <m/>
    <m/>
    <m/>
    <m/>
    <m/>
    <m/>
    <x v="5"/>
    <x v="4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675B033-8549-46DC-9AC1-C65B5A22AB43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gridDropZones="1" multipleFieldFilters="0">
  <location ref="A4:D17" firstHeaderRow="1" firstDataRow="2" firstDataCol="2" rowPageCount="2" colPageCount="1"/>
  <pivotFields count="26">
    <pivotField compact="0" outline="0" showAll="0"/>
    <pivotField compact="0" outline="0" showAll="0"/>
    <pivotField compact="0" outline="0" showAll="0"/>
    <pivotField compact="0" outline="0" showAll="0"/>
    <pivotField axis="axisPage" compact="0" outline="0" showAll="0">
      <items count="4">
        <item x="0"/>
        <item x="1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dataField="1" compact="0" outline="0" showAll="0"/>
    <pivotField axis="axisPage" compact="0" outline="0" showAll="0">
      <items count="8">
        <item m="1" x="6"/>
        <item x="0"/>
        <item x="2"/>
        <item x="3"/>
        <item x="4"/>
        <item x="5"/>
        <item x="1"/>
        <item t="default"/>
      </items>
    </pivotField>
    <pivotField axis="axisRow" compact="0" outline="0" showAll="0">
      <items count="6">
        <item x="1"/>
        <item x="0"/>
        <item x="2"/>
        <item x="3"/>
        <item x="4"/>
        <item t="default"/>
      </items>
    </pivotField>
    <pivotField axis="axisRow" compact="0" outline="0" showAll="0">
      <items count="11">
        <item x="1"/>
        <item m="1" x="8"/>
        <item x="4"/>
        <item x="5"/>
        <item x="3"/>
        <item m="1" x="7"/>
        <item m="1" x="9"/>
        <item x="0"/>
        <item x="2"/>
        <item x="6"/>
        <item t="default"/>
      </items>
    </pivotField>
  </pivotFields>
  <rowFields count="2">
    <field x="24"/>
    <field x="25"/>
  </rowFields>
  <rowItems count="12">
    <i>
      <x/>
      <x v="2"/>
    </i>
    <i r="1">
      <x v="7"/>
    </i>
    <i r="1">
      <x v="8"/>
    </i>
    <i t="default">
      <x/>
    </i>
    <i>
      <x v="1"/>
      <x v="2"/>
    </i>
    <i r="1">
      <x v="3"/>
    </i>
    <i r="1">
      <x v="7"/>
    </i>
    <i r="1">
      <x v="8"/>
    </i>
    <i t="default">
      <x v="1"/>
    </i>
    <i>
      <x v="2"/>
      <x v="7"/>
    </i>
    <i t="default">
      <x v="2"/>
    </i>
    <i t="grand">
      <x/>
    </i>
  </rowItems>
  <colFields count="1">
    <field x="-2"/>
  </colFields>
  <colItems count="2">
    <i>
      <x/>
    </i>
    <i i="1">
      <x v="1"/>
    </i>
  </colItems>
  <pageFields count="2">
    <pageField fld="4" hier="-1"/>
    <pageField fld="23" item="6" hier="-1"/>
  </pageFields>
  <dataFields count="2">
    <dataField name="Sum of Net Savings" fld="22" baseField="0" baseItem="0" numFmtId="4"/>
    <dataField name="Sum of Gross_Demand_Savings" fld="2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CC36B-CE08-4D02-8FCD-E977FE208112}">
  <sheetPr>
    <pageSetUpPr autoPageBreaks="0"/>
  </sheetPr>
  <dimension ref="A1:I270"/>
  <sheetViews>
    <sheetView showGridLines="0" tabSelected="1" workbookViewId="0">
      <pane ySplit="3" topLeftCell="A4" activePane="bottomLeft" state="frozen"/>
      <selection pane="bottomLeft" activeCell="C16" sqref="C16"/>
    </sheetView>
  </sheetViews>
  <sheetFormatPr defaultColWidth="9.1796875" defaultRowHeight="14.5"/>
  <cols>
    <col min="1" max="1" width="29.453125" style="67" customWidth="1"/>
    <col min="2" max="2" width="29.81640625" style="67" bestFit="1" customWidth="1"/>
    <col min="3" max="3" width="17.26953125" style="74" bestFit="1" customWidth="1"/>
    <col min="4" max="4" width="18.26953125" style="67" bestFit="1" customWidth="1"/>
    <col min="5" max="5" width="21.54296875" style="75" customWidth="1"/>
    <col min="6" max="6" width="21.26953125" style="67" bestFit="1" customWidth="1"/>
    <col min="7" max="7" width="12.26953125" style="67" bestFit="1" customWidth="1"/>
    <col min="8" max="8" width="12.26953125" style="67" customWidth="1"/>
    <col min="9" max="9" width="15.1796875" style="67" customWidth="1"/>
    <col min="10" max="16384" width="9.1796875" style="67"/>
  </cols>
  <sheetData>
    <row r="1" spans="1:9" ht="21">
      <c r="A1" s="89" t="s">
        <v>114</v>
      </c>
      <c r="B1" s="89"/>
      <c r="C1" s="89"/>
      <c r="D1" s="89"/>
      <c r="E1" s="89"/>
      <c r="F1" s="89"/>
      <c r="G1" s="89"/>
      <c r="H1" s="89"/>
      <c r="I1" s="89"/>
    </row>
    <row r="3" spans="1:9" ht="43.5">
      <c r="A3" s="76" t="s">
        <v>45</v>
      </c>
      <c r="B3" s="76" t="s">
        <v>44</v>
      </c>
      <c r="C3" s="77" t="s">
        <v>57</v>
      </c>
      <c r="D3" s="76" t="s">
        <v>58</v>
      </c>
      <c r="E3" s="76" t="s">
        <v>46</v>
      </c>
      <c r="F3" s="76" t="s">
        <v>56</v>
      </c>
      <c r="G3" s="76" t="s">
        <v>26</v>
      </c>
      <c r="H3" s="76" t="s">
        <v>110</v>
      </c>
      <c r="I3" s="76" t="s">
        <v>52</v>
      </c>
    </row>
    <row r="4" spans="1:9">
      <c r="A4" s="68" t="s">
        <v>60</v>
      </c>
      <c r="B4" s="69"/>
      <c r="C4" s="70">
        <v>2406</v>
      </c>
      <c r="D4" s="71">
        <v>0.37</v>
      </c>
      <c r="E4" s="72" t="s">
        <v>54</v>
      </c>
      <c r="G4" s="67" t="s">
        <v>107</v>
      </c>
      <c r="H4" s="67" t="str">
        <f>IF(I4="St Thomas","STE","Main")</f>
        <v>Main</v>
      </c>
      <c r="I4" s="68" t="s">
        <v>53</v>
      </c>
    </row>
    <row r="5" spans="1:9">
      <c r="A5" s="68" t="s">
        <v>60</v>
      </c>
      <c r="B5" s="69"/>
      <c r="C5" s="70">
        <v>2870</v>
      </c>
      <c r="D5" s="71">
        <v>0.41</v>
      </c>
      <c r="E5" s="72" t="s">
        <v>54</v>
      </c>
      <c r="G5" s="67" t="s">
        <v>107</v>
      </c>
      <c r="H5" s="67" t="str">
        <f t="shared" ref="H5:H68" si="0">IF(I5="St Thomas","STE","Main")</f>
        <v>STE</v>
      </c>
      <c r="I5" s="68" t="s">
        <v>22</v>
      </c>
    </row>
    <row r="6" spans="1:9">
      <c r="A6" s="68" t="s">
        <v>60</v>
      </c>
      <c r="B6" s="69"/>
      <c r="C6" s="70">
        <v>2216</v>
      </c>
      <c r="D6" s="71">
        <v>0.32</v>
      </c>
      <c r="E6" s="72" t="s">
        <v>54</v>
      </c>
      <c r="G6" s="67" t="s">
        <v>107</v>
      </c>
      <c r="H6" s="67" t="str">
        <f t="shared" si="0"/>
        <v>STE</v>
      </c>
      <c r="I6" s="68" t="s">
        <v>22</v>
      </c>
    </row>
    <row r="7" spans="1:9">
      <c r="A7" s="68" t="s">
        <v>60</v>
      </c>
      <c r="B7" s="69"/>
      <c r="C7" s="70">
        <v>4888</v>
      </c>
      <c r="D7" s="71">
        <v>0.66</v>
      </c>
      <c r="E7" s="72" t="s">
        <v>54</v>
      </c>
      <c r="G7" s="67" t="s">
        <v>108</v>
      </c>
      <c r="H7" s="67" t="str">
        <f t="shared" si="0"/>
        <v>STE</v>
      </c>
      <c r="I7" s="68" t="s">
        <v>22</v>
      </c>
    </row>
    <row r="8" spans="1:9">
      <c r="A8" s="68" t="s">
        <v>60</v>
      </c>
      <c r="B8" s="69"/>
      <c r="C8" s="70">
        <v>2627</v>
      </c>
      <c r="D8" s="71">
        <v>0.37</v>
      </c>
      <c r="E8" s="72" t="s">
        <v>54</v>
      </c>
      <c r="G8" s="67" t="s">
        <v>107</v>
      </c>
      <c r="H8" s="67" t="str">
        <f t="shared" si="0"/>
        <v>STE</v>
      </c>
      <c r="I8" s="68" t="s">
        <v>22</v>
      </c>
    </row>
    <row r="9" spans="1:9">
      <c r="A9" s="68" t="s">
        <v>60</v>
      </c>
      <c r="B9" s="69"/>
      <c r="C9" s="70">
        <v>5322</v>
      </c>
      <c r="D9" s="71">
        <v>0.75</v>
      </c>
      <c r="E9" s="72" t="s">
        <v>54</v>
      </c>
      <c r="G9" s="67" t="s">
        <v>107</v>
      </c>
      <c r="H9" s="67" t="str">
        <f t="shared" si="0"/>
        <v>Main</v>
      </c>
      <c r="I9" s="68" t="s">
        <v>53</v>
      </c>
    </row>
    <row r="10" spans="1:9">
      <c r="A10" s="68" t="s">
        <v>60</v>
      </c>
      <c r="B10" s="69"/>
      <c r="C10" s="70">
        <v>10075</v>
      </c>
      <c r="D10" s="71">
        <v>1.36</v>
      </c>
      <c r="E10" s="72" t="s">
        <v>54</v>
      </c>
      <c r="G10" s="67" t="s">
        <v>107</v>
      </c>
      <c r="H10" s="67" t="str">
        <f t="shared" si="0"/>
        <v>Main</v>
      </c>
      <c r="I10" s="73" t="s">
        <v>53</v>
      </c>
    </row>
    <row r="11" spans="1:9">
      <c r="A11" s="68" t="s">
        <v>60</v>
      </c>
      <c r="B11" s="69"/>
      <c r="C11" s="70">
        <v>4028</v>
      </c>
      <c r="D11" s="71">
        <v>0.48</v>
      </c>
      <c r="E11" s="72" t="s">
        <v>54</v>
      </c>
      <c r="G11" s="67" t="s">
        <v>108</v>
      </c>
      <c r="H11" s="67" t="str">
        <f t="shared" si="0"/>
        <v>Main</v>
      </c>
      <c r="I11" s="73" t="s">
        <v>53</v>
      </c>
    </row>
    <row r="12" spans="1:9">
      <c r="A12" s="68" t="s">
        <v>60</v>
      </c>
      <c r="B12" s="69"/>
      <c r="C12" s="70">
        <v>4028</v>
      </c>
      <c r="D12" s="71">
        <v>0.48</v>
      </c>
      <c r="E12" s="72" t="s">
        <v>54</v>
      </c>
      <c r="G12" s="67" t="s">
        <v>108</v>
      </c>
      <c r="H12" s="67" t="str">
        <f t="shared" si="0"/>
        <v>Main</v>
      </c>
      <c r="I12" s="73" t="s">
        <v>61</v>
      </c>
    </row>
    <row r="13" spans="1:9">
      <c r="A13" s="68" t="s">
        <v>60</v>
      </c>
      <c r="B13" s="69"/>
      <c r="C13" s="70">
        <v>480</v>
      </c>
      <c r="D13" s="71">
        <v>0.08</v>
      </c>
      <c r="E13" s="72" t="s">
        <v>54</v>
      </c>
      <c r="G13" s="67" t="s">
        <v>107</v>
      </c>
      <c r="H13" s="67" t="str">
        <f t="shared" si="0"/>
        <v>STE</v>
      </c>
      <c r="I13" s="73" t="s">
        <v>22</v>
      </c>
    </row>
    <row r="14" spans="1:9">
      <c r="A14" s="68" t="s">
        <v>60</v>
      </c>
      <c r="B14" s="69"/>
      <c r="C14" s="70">
        <v>8014</v>
      </c>
      <c r="D14" s="71">
        <v>1.1599999999999999</v>
      </c>
      <c r="E14" s="72" t="s">
        <v>54</v>
      </c>
      <c r="G14" s="67" t="s">
        <v>107</v>
      </c>
      <c r="H14" s="67" t="str">
        <f t="shared" si="0"/>
        <v>Main</v>
      </c>
      <c r="I14" s="73" t="s">
        <v>53</v>
      </c>
    </row>
    <row r="15" spans="1:9">
      <c r="A15" s="68" t="s">
        <v>60</v>
      </c>
      <c r="B15" s="69"/>
      <c r="C15" s="70">
        <v>7049</v>
      </c>
      <c r="D15" s="71">
        <v>0.84</v>
      </c>
      <c r="E15" s="72" t="s">
        <v>54</v>
      </c>
      <c r="G15" s="67" t="s">
        <v>108</v>
      </c>
      <c r="H15" s="67" t="str">
        <f t="shared" si="0"/>
        <v>Main</v>
      </c>
      <c r="I15" s="73" t="s">
        <v>53</v>
      </c>
    </row>
    <row r="16" spans="1:9">
      <c r="A16" s="68" t="s">
        <v>60</v>
      </c>
      <c r="B16" s="69"/>
      <c r="C16" s="70">
        <v>10044</v>
      </c>
      <c r="D16" s="71">
        <v>1.29</v>
      </c>
      <c r="E16" s="72" t="s">
        <v>54</v>
      </c>
      <c r="G16" s="67" t="s">
        <v>108</v>
      </c>
      <c r="H16" s="67" t="str">
        <f t="shared" si="0"/>
        <v>STE</v>
      </c>
      <c r="I16" s="73" t="s">
        <v>22</v>
      </c>
    </row>
    <row r="17" spans="1:9">
      <c r="A17" s="68" t="s">
        <v>60</v>
      </c>
      <c r="B17" s="69"/>
      <c r="C17" s="70">
        <v>19320</v>
      </c>
      <c r="D17" s="71"/>
      <c r="E17" s="72" t="s">
        <v>54</v>
      </c>
      <c r="G17" s="67" t="s">
        <v>108</v>
      </c>
      <c r="H17" s="67" t="str">
        <f t="shared" si="0"/>
        <v>Main</v>
      </c>
      <c r="I17" s="73" t="s">
        <v>62</v>
      </c>
    </row>
    <row r="18" spans="1:9">
      <c r="A18" s="68" t="s">
        <v>60</v>
      </c>
      <c r="B18" s="69"/>
      <c r="C18" s="70">
        <v>5189</v>
      </c>
      <c r="D18" s="71">
        <v>0.7</v>
      </c>
      <c r="E18" s="72" t="s">
        <v>54</v>
      </c>
      <c r="G18" s="67" t="s">
        <v>107</v>
      </c>
      <c r="H18" s="67" t="str">
        <f t="shared" si="0"/>
        <v>Main</v>
      </c>
      <c r="I18" s="73" t="s">
        <v>61</v>
      </c>
    </row>
    <row r="19" spans="1:9">
      <c r="A19" s="68" t="s">
        <v>60</v>
      </c>
      <c r="B19" s="69"/>
      <c r="C19" s="70">
        <v>2627</v>
      </c>
      <c r="D19" s="71">
        <v>0.37</v>
      </c>
      <c r="E19" s="72" t="s">
        <v>54</v>
      </c>
      <c r="G19" s="67" t="s">
        <v>107</v>
      </c>
      <c r="H19" s="67" t="str">
        <f t="shared" si="0"/>
        <v>Main</v>
      </c>
      <c r="I19" s="73" t="s">
        <v>63</v>
      </c>
    </row>
    <row r="20" spans="1:9">
      <c r="A20" s="68" t="s">
        <v>60</v>
      </c>
      <c r="B20" s="69"/>
      <c r="C20" s="70">
        <v>5035</v>
      </c>
      <c r="D20" s="71">
        <v>0.6</v>
      </c>
      <c r="E20" s="72" t="s">
        <v>54</v>
      </c>
      <c r="G20" s="67" t="s">
        <v>108</v>
      </c>
      <c r="H20" s="67" t="str">
        <f t="shared" si="0"/>
        <v>Main</v>
      </c>
      <c r="I20" s="68" t="s">
        <v>59</v>
      </c>
    </row>
    <row r="21" spans="1:9">
      <c r="A21" s="68" t="s">
        <v>60</v>
      </c>
      <c r="B21" s="69"/>
      <c r="C21" s="70">
        <v>5035</v>
      </c>
      <c r="D21" s="71">
        <v>0.6</v>
      </c>
      <c r="E21" s="72" t="s">
        <v>54</v>
      </c>
      <c r="G21" s="67" t="s">
        <v>108</v>
      </c>
      <c r="H21" s="67" t="str">
        <f t="shared" si="0"/>
        <v>Main</v>
      </c>
      <c r="I21" s="68" t="s">
        <v>59</v>
      </c>
    </row>
    <row r="22" spans="1:9">
      <c r="A22" s="68" t="s">
        <v>60</v>
      </c>
      <c r="B22" s="69"/>
      <c r="C22" s="70">
        <v>3021</v>
      </c>
      <c r="D22" s="71">
        <v>0.36</v>
      </c>
      <c r="E22" s="72" t="s">
        <v>54</v>
      </c>
      <c r="G22" s="67" t="s">
        <v>108</v>
      </c>
      <c r="H22" s="67" t="str">
        <f t="shared" si="0"/>
        <v>Main</v>
      </c>
      <c r="I22" s="68" t="s">
        <v>62</v>
      </c>
    </row>
    <row r="23" spans="1:9">
      <c r="A23" s="68" t="s">
        <v>60</v>
      </c>
      <c r="B23" s="69"/>
      <c r="C23" s="70">
        <v>4028</v>
      </c>
      <c r="D23" s="71">
        <v>0.48</v>
      </c>
      <c r="E23" s="72" t="s">
        <v>54</v>
      </c>
      <c r="G23" s="67" t="s">
        <v>108</v>
      </c>
      <c r="H23" s="67" t="str">
        <f t="shared" si="0"/>
        <v>Main</v>
      </c>
      <c r="I23" s="68" t="s">
        <v>64</v>
      </c>
    </row>
    <row r="24" spans="1:9">
      <c r="A24" s="68" t="s">
        <v>60</v>
      </c>
      <c r="B24" s="69"/>
      <c r="C24" s="70">
        <v>1387</v>
      </c>
      <c r="D24" s="71">
        <v>0.22</v>
      </c>
      <c r="E24" s="72" t="s">
        <v>55</v>
      </c>
      <c r="G24" s="67" t="s">
        <v>107</v>
      </c>
      <c r="H24" s="67" t="str">
        <f t="shared" si="0"/>
        <v>Main</v>
      </c>
      <c r="I24" s="68" t="s">
        <v>53</v>
      </c>
    </row>
    <row r="25" spans="1:9">
      <c r="A25" s="68" t="s">
        <v>60</v>
      </c>
      <c r="B25" s="69"/>
      <c r="C25" s="70">
        <v>3454</v>
      </c>
      <c r="D25" s="71">
        <v>0.45</v>
      </c>
      <c r="E25" s="72" t="s">
        <v>55</v>
      </c>
      <c r="G25" s="67" t="s">
        <v>107</v>
      </c>
      <c r="H25" s="67" t="str">
        <f t="shared" si="0"/>
        <v>STE</v>
      </c>
      <c r="I25" s="68" t="s">
        <v>22</v>
      </c>
    </row>
    <row r="26" spans="1:9">
      <c r="A26" s="68" t="s">
        <v>60</v>
      </c>
      <c r="B26" s="69"/>
      <c r="C26" s="70">
        <v>7008</v>
      </c>
      <c r="D26" s="71">
        <v>0.88</v>
      </c>
      <c r="E26" s="72" t="s">
        <v>55</v>
      </c>
      <c r="G26" s="67" t="s">
        <v>107</v>
      </c>
      <c r="H26" s="67" t="str">
        <f t="shared" si="0"/>
        <v>STE</v>
      </c>
      <c r="I26" s="68" t="s">
        <v>22</v>
      </c>
    </row>
    <row r="27" spans="1:9">
      <c r="A27" s="68" t="s">
        <v>60</v>
      </c>
      <c r="B27" s="69"/>
      <c r="C27" s="70">
        <v>3744</v>
      </c>
      <c r="D27" s="71">
        <v>0.48</v>
      </c>
      <c r="E27" s="72" t="s">
        <v>55</v>
      </c>
      <c r="G27" s="67" t="s">
        <v>107</v>
      </c>
      <c r="H27" s="67" t="str">
        <f t="shared" si="0"/>
        <v>STE</v>
      </c>
      <c r="I27" s="68" t="s">
        <v>22</v>
      </c>
    </row>
    <row r="28" spans="1:9">
      <c r="A28" s="68" t="s">
        <v>60</v>
      </c>
      <c r="B28" s="69"/>
      <c r="C28" s="70">
        <v>3507</v>
      </c>
      <c r="D28" s="71">
        <v>0.44</v>
      </c>
      <c r="E28" s="72" t="s">
        <v>55</v>
      </c>
      <c r="G28" s="67" t="s">
        <v>107</v>
      </c>
      <c r="H28" s="67" t="str">
        <f t="shared" si="0"/>
        <v>STE</v>
      </c>
      <c r="I28" s="68" t="s">
        <v>22</v>
      </c>
    </row>
    <row r="29" spans="1:9">
      <c r="A29" s="68" t="s">
        <v>60</v>
      </c>
      <c r="B29" s="69"/>
      <c r="C29" s="70">
        <v>11077</v>
      </c>
      <c r="D29" s="71">
        <v>1.32</v>
      </c>
      <c r="E29" s="72" t="s">
        <v>55</v>
      </c>
      <c r="G29" s="67" t="s">
        <v>108</v>
      </c>
      <c r="H29" s="67" t="str">
        <f t="shared" si="0"/>
        <v>Main</v>
      </c>
      <c r="I29" s="68" t="s">
        <v>53</v>
      </c>
    </row>
    <row r="30" spans="1:9">
      <c r="A30" s="68" t="s">
        <v>60</v>
      </c>
      <c r="B30" s="69"/>
      <c r="C30" s="70">
        <v>7049</v>
      </c>
      <c r="D30" s="71">
        <v>0.84</v>
      </c>
      <c r="E30" s="72" t="s">
        <v>55</v>
      </c>
      <c r="G30" s="67" t="s">
        <v>108</v>
      </c>
      <c r="H30" s="67" t="str">
        <f t="shared" si="0"/>
        <v>Main</v>
      </c>
      <c r="I30" s="68" t="s">
        <v>53</v>
      </c>
    </row>
    <row r="31" spans="1:9">
      <c r="A31" s="68" t="s">
        <v>60</v>
      </c>
      <c r="B31" s="69"/>
      <c r="C31" s="70">
        <v>6908</v>
      </c>
      <c r="D31" s="71">
        <v>0.9</v>
      </c>
      <c r="E31" s="72" t="s">
        <v>55</v>
      </c>
      <c r="G31" s="67" t="s">
        <v>107</v>
      </c>
      <c r="H31" s="67" t="str">
        <f t="shared" si="0"/>
        <v>Main</v>
      </c>
      <c r="I31" s="68" t="s">
        <v>53</v>
      </c>
    </row>
    <row r="32" spans="1:9">
      <c r="A32" s="68" t="s">
        <v>60</v>
      </c>
      <c r="B32" s="69"/>
      <c r="C32" s="70">
        <v>6007</v>
      </c>
      <c r="D32" s="71">
        <v>0.76</v>
      </c>
      <c r="E32" s="72" t="s">
        <v>55</v>
      </c>
      <c r="G32" s="67" t="s">
        <v>107</v>
      </c>
      <c r="H32" s="67" t="str">
        <f t="shared" si="0"/>
        <v>STE</v>
      </c>
      <c r="I32" s="73" t="s">
        <v>22</v>
      </c>
    </row>
    <row r="33" spans="1:9">
      <c r="A33" s="68" t="s">
        <v>60</v>
      </c>
      <c r="B33" s="69"/>
      <c r="C33" s="70">
        <v>8320</v>
      </c>
      <c r="D33" s="71">
        <v>1.05</v>
      </c>
      <c r="E33" s="72" t="s">
        <v>55</v>
      </c>
      <c r="G33" s="67" t="s">
        <v>107</v>
      </c>
      <c r="H33" s="67" t="str">
        <f t="shared" si="0"/>
        <v>Main</v>
      </c>
      <c r="I33" s="73" t="s">
        <v>53</v>
      </c>
    </row>
    <row r="34" spans="1:9">
      <c r="A34" s="68" t="s">
        <v>60</v>
      </c>
      <c r="B34" s="69"/>
      <c r="C34" s="70">
        <v>6771</v>
      </c>
      <c r="D34" s="71">
        <v>0.84</v>
      </c>
      <c r="E34" s="72" t="s">
        <v>55</v>
      </c>
      <c r="G34" s="67" t="s">
        <v>107</v>
      </c>
      <c r="H34" s="67" t="str">
        <f t="shared" si="0"/>
        <v>Main</v>
      </c>
      <c r="I34" s="73" t="s">
        <v>53</v>
      </c>
    </row>
    <row r="35" spans="1:9">
      <c r="A35" s="68" t="s">
        <v>60</v>
      </c>
      <c r="B35" s="69"/>
      <c r="C35" s="70">
        <v>4994</v>
      </c>
      <c r="D35" s="71">
        <v>0.64</v>
      </c>
      <c r="E35" s="72" t="s">
        <v>55</v>
      </c>
      <c r="G35" s="67" t="s">
        <v>107</v>
      </c>
      <c r="H35" s="67" t="str">
        <f t="shared" si="0"/>
        <v>Main</v>
      </c>
      <c r="I35" s="73" t="s">
        <v>53</v>
      </c>
    </row>
    <row r="36" spans="1:9">
      <c r="A36" s="68" t="s">
        <v>60</v>
      </c>
      <c r="B36" s="69"/>
      <c r="C36" s="70">
        <v>5131</v>
      </c>
      <c r="D36" s="71">
        <v>0.7</v>
      </c>
      <c r="E36" s="72" t="s">
        <v>55</v>
      </c>
      <c r="G36" s="67" t="s">
        <v>107</v>
      </c>
      <c r="H36" s="67" t="str">
        <f t="shared" si="0"/>
        <v>Main</v>
      </c>
      <c r="I36" s="73" t="s">
        <v>53</v>
      </c>
    </row>
    <row r="37" spans="1:9">
      <c r="A37" s="68" t="s">
        <v>60</v>
      </c>
      <c r="B37" s="69"/>
      <c r="C37" s="70">
        <v>2494</v>
      </c>
      <c r="D37" s="71">
        <v>0.32</v>
      </c>
      <c r="E37" s="72" t="s">
        <v>55</v>
      </c>
      <c r="G37" s="67" t="s">
        <v>107</v>
      </c>
      <c r="H37" s="67" t="str">
        <f t="shared" si="0"/>
        <v>Main</v>
      </c>
      <c r="I37" s="73" t="s">
        <v>53</v>
      </c>
    </row>
    <row r="38" spans="1:9">
      <c r="A38" s="68" t="s">
        <v>60</v>
      </c>
      <c r="B38" s="69"/>
      <c r="C38" s="70">
        <v>3021</v>
      </c>
      <c r="D38" s="71">
        <v>0.36</v>
      </c>
      <c r="E38" s="72" t="s">
        <v>55</v>
      </c>
      <c r="G38" s="67" t="s">
        <v>107</v>
      </c>
      <c r="H38" s="67" t="str">
        <f t="shared" si="0"/>
        <v>STE</v>
      </c>
      <c r="I38" s="73" t="s">
        <v>22</v>
      </c>
    </row>
    <row r="39" spans="1:9">
      <c r="A39" s="68" t="s">
        <v>60</v>
      </c>
      <c r="B39" s="69"/>
      <c r="C39" s="70">
        <v>3021</v>
      </c>
      <c r="D39" s="71">
        <v>0.36</v>
      </c>
      <c r="E39" s="72" t="s">
        <v>55</v>
      </c>
      <c r="G39" s="67" t="s">
        <v>107</v>
      </c>
      <c r="H39" s="67" t="str">
        <f t="shared" si="0"/>
        <v>Main</v>
      </c>
      <c r="I39" s="73" t="s">
        <v>53</v>
      </c>
    </row>
    <row r="40" spans="1:9">
      <c r="A40" s="68" t="s">
        <v>60</v>
      </c>
      <c r="B40" s="69"/>
      <c r="C40" s="70">
        <v>4938</v>
      </c>
      <c r="D40" s="71">
        <v>0.77</v>
      </c>
      <c r="E40" s="72" t="s">
        <v>55</v>
      </c>
      <c r="G40" s="67" t="s">
        <v>107</v>
      </c>
      <c r="H40" s="67" t="str">
        <f t="shared" si="0"/>
        <v>STE</v>
      </c>
      <c r="I40" s="73" t="s">
        <v>22</v>
      </c>
    </row>
    <row r="41" spans="1:9">
      <c r="A41" s="68" t="s">
        <v>60</v>
      </c>
      <c r="B41" s="69"/>
      <c r="C41" s="70">
        <v>746</v>
      </c>
      <c r="D41" s="71">
        <v>0.18</v>
      </c>
      <c r="E41" s="72" t="s">
        <v>55</v>
      </c>
      <c r="G41" s="67" t="s">
        <v>107</v>
      </c>
      <c r="H41" s="67" t="str">
        <f t="shared" si="0"/>
        <v>Main</v>
      </c>
      <c r="I41" s="73" t="s">
        <v>53</v>
      </c>
    </row>
    <row r="42" spans="1:9">
      <c r="A42" s="68" t="s">
        <v>60</v>
      </c>
      <c r="B42" s="69"/>
      <c r="C42" s="70">
        <v>4508</v>
      </c>
      <c r="D42" s="71">
        <v>0.56000000000000005</v>
      </c>
      <c r="E42" s="72" t="s">
        <v>55</v>
      </c>
      <c r="G42" s="67" t="s">
        <v>107</v>
      </c>
      <c r="H42" s="67" t="str">
        <f t="shared" si="0"/>
        <v>STE</v>
      </c>
      <c r="I42" s="73" t="s">
        <v>22</v>
      </c>
    </row>
    <row r="43" spans="1:9">
      <c r="A43" s="68" t="s">
        <v>60</v>
      </c>
      <c r="B43" s="69"/>
      <c r="C43" s="70">
        <v>4978</v>
      </c>
      <c r="D43" s="71">
        <v>0.73</v>
      </c>
      <c r="E43" s="72" t="s">
        <v>55</v>
      </c>
      <c r="G43" s="67" t="s">
        <v>107</v>
      </c>
      <c r="H43" s="67" t="str">
        <f t="shared" si="0"/>
        <v>STE</v>
      </c>
      <c r="I43" s="73" t="s">
        <v>22</v>
      </c>
    </row>
    <row r="44" spans="1:9">
      <c r="A44" s="69" t="s">
        <v>65</v>
      </c>
      <c r="B44" s="69"/>
      <c r="C44" s="78">
        <v>389.71199999999999</v>
      </c>
      <c r="D44" s="79">
        <v>0.13800000000000001</v>
      </c>
      <c r="E44" s="72" t="s">
        <v>54</v>
      </c>
      <c r="G44" s="67" t="s">
        <v>107</v>
      </c>
      <c r="H44" s="67" t="str">
        <f t="shared" si="0"/>
        <v>STE</v>
      </c>
      <c r="I44" s="80" t="s">
        <v>22</v>
      </c>
    </row>
    <row r="45" spans="1:9">
      <c r="A45" s="69" t="s">
        <v>65</v>
      </c>
      <c r="B45" s="69"/>
      <c r="C45" s="78">
        <v>436.8</v>
      </c>
      <c r="D45" s="79">
        <v>0.2</v>
      </c>
      <c r="E45" s="72" t="s">
        <v>54</v>
      </c>
      <c r="G45" s="67" t="s">
        <v>107</v>
      </c>
      <c r="H45" s="67" t="str">
        <f t="shared" si="0"/>
        <v>STE</v>
      </c>
      <c r="I45" s="80" t="s">
        <v>22</v>
      </c>
    </row>
    <row r="46" spans="1:9">
      <c r="A46" s="69" t="s">
        <v>65</v>
      </c>
      <c r="B46" s="69"/>
      <c r="C46" s="78">
        <v>1712.4</v>
      </c>
      <c r="D46" s="79">
        <v>0.6</v>
      </c>
      <c r="E46" s="72" t="s">
        <v>54</v>
      </c>
      <c r="G46" s="67" t="s">
        <v>107</v>
      </c>
      <c r="H46" s="67" t="str">
        <f t="shared" si="0"/>
        <v>Main</v>
      </c>
      <c r="I46" s="80" t="s">
        <v>53</v>
      </c>
    </row>
    <row r="47" spans="1:9">
      <c r="A47" s="69" t="s">
        <v>65</v>
      </c>
      <c r="B47" s="69"/>
      <c r="C47" s="78">
        <v>468.83199999999999</v>
      </c>
      <c r="D47" s="79">
        <v>0.184</v>
      </c>
      <c r="E47" s="72" t="s">
        <v>54</v>
      </c>
      <c r="G47" s="67" t="s">
        <v>107</v>
      </c>
      <c r="H47" s="67" t="str">
        <f t="shared" si="0"/>
        <v>Main</v>
      </c>
      <c r="I47" s="80" t="s">
        <v>61</v>
      </c>
    </row>
    <row r="48" spans="1:9">
      <c r="A48" s="69" t="s">
        <v>65</v>
      </c>
      <c r="B48" s="69"/>
      <c r="C48" s="78">
        <v>2202.7199999999998</v>
      </c>
      <c r="D48" s="79">
        <v>0.48</v>
      </c>
      <c r="E48" s="72" t="s">
        <v>54</v>
      </c>
      <c r="G48" s="67" t="s">
        <v>107</v>
      </c>
      <c r="H48" s="67" t="str">
        <f t="shared" si="0"/>
        <v>Main</v>
      </c>
      <c r="I48" s="80" t="s">
        <v>61</v>
      </c>
    </row>
    <row r="49" spans="1:9">
      <c r="A49" s="69" t="s">
        <v>65</v>
      </c>
      <c r="B49" s="69"/>
      <c r="C49" s="78">
        <v>1400.5619999999999</v>
      </c>
      <c r="D49" s="79">
        <v>0.39100000000000001</v>
      </c>
      <c r="E49" s="72" t="s">
        <v>54</v>
      </c>
      <c r="G49" s="67" t="s">
        <v>107</v>
      </c>
      <c r="H49" s="67" t="str">
        <f t="shared" si="0"/>
        <v>Main</v>
      </c>
      <c r="I49" s="80" t="s">
        <v>61</v>
      </c>
    </row>
    <row r="50" spans="1:9">
      <c r="A50" s="69" t="s">
        <v>65</v>
      </c>
      <c r="B50" s="69"/>
      <c r="C50" s="78">
        <v>1071.7080000000001</v>
      </c>
      <c r="D50" s="79">
        <v>0.253</v>
      </c>
      <c r="E50" s="72" t="s">
        <v>54</v>
      </c>
      <c r="G50" s="67" t="s">
        <v>107</v>
      </c>
      <c r="H50" s="67" t="str">
        <f t="shared" si="0"/>
        <v>Main</v>
      </c>
      <c r="I50" s="80" t="s">
        <v>61</v>
      </c>
    </row>
    <row r="51" spans="1:9">
      <c r="A51" s="69" t="s">
        <v>65</v>
      </c>
      <c r="B51" s="69"/>
      <c r="C51" s="78">
        <v>3296.8359999999998</v>
      </c>
      <c r="D51" s="79">
        <v>1.1719999999999999</v>
      </c>
      <c r="E51" s="72" t="s">
        <v>54</v>
      </c>
      <c r="G51" s="67" t="s">
        <v>107</v>
      </c>
      <c r="H51" s="67" t="str">
        <f t="shared" si="0"/>
        <v>Main</v>
      </c>
      <c r="I51" s="80" t="s">
        <v>53</v>
      </c>
    </row>
    <row r="52" spans="1:9">
      <c r="A52" s="69" t="s">
        <v>65</v>
      </c>
      <c r="B52" s="69"/>
      <c r="C52" s="78">
        <v>2089.44</v>
      </c>
      <c r="D52" s="79">
        <v>0.36</v>
      </c>
      <c r="E52" s="72" t="s">
        <v>54</v>
      </c>
      <c r="G52" s="67" t="s">
        <v>107</v>
      </c>
      <c r="H52" s="67" t="str">
        <f t="shared" si="0"/>
        <v>Main</v>
      </c>
      <c r="I52" s="80" t="s">
        <v>53</v>
      </c>
    </row>
    <row r="53" spans="1:9">
      <c r="A53" s="69" t="s">
        <v>65</v>
      </c>
      <c r="B53" s="69"/>
      <c r="C53" s="78">
        <v>1360.0630000000001</v>
      </c>
      <c r="D53" s="79">
        <v>0.60099999999999998</v>
      </c>
      <c r="E53" s="72" t="s">
        <v>54</v>
      </c>
      <c r="G53" s="67" t="s">
        <v>107</v>
      </c>
      <c r="H53" s="67" t="str">
        <f t="shared" si="0"/>
        <v>Main</v>
      </c>
      <c r="I53" s="80" t="s">
        <v>53</v>
      </c>
    </row>
    <row r="54" spans="1:9">
      <c r="A54" s="69" t="s">
        <v>65</v>
      </c>
      <c r="B54" s="69"/>
      <c r="C54" s="78">
        <v>2560.402</v>
      </c>
      <c r="D54" s="79">
        <v>0.94899999999999995</v>
      </c>
      <c r="E54" s="72" t="s">
        <v>54</v>
      </c>
      <c r="G54" s="67" t="s">
        <v>107</v>
      </c>
      <c r="H54" s="67" t="str">
        <f t="shared" si="0"/>
        <v>STE</v>
      </c>
      <c r="I54" s="80" t="s">
        <v>22</v>
      </c>
    </row>
    <row r="55" spans="1:9">
      <c r="A55" s="69" t="s">
        <v>65</v>
      </c>
      <c r="B55" s="69"/>
      <c r="C55" s="78">
        <v>1913.76</v>
      </c>
      <c r="D55" s="79">
        <v>0.48</v>
      </c>
      <c r="E55" s="81" t="s">
        <v>54</v>
      </c>
      <c r="G55" s="67" t="s">
        <v>107</v>
      </c>
      <c r="H55" s="67" t="str">
        <f t="shared" si="0"/>
        <v>STE</v>
      </c>
      <c r="I55" s="80" t="s">
        <v>22</v>
      </c>
    </row>
    <row r="56" spans="1:9">
      <c r="A56" s="69" t="s">
        <v>65</v>
      </c>
      <c r="B56" s="69"/>
      <c r="C56" s="78">
        <v>825.94399999999996</v>
      </c>
      <c r="D56" s="79">
        <v>0.34300000000000003</v>
      </c>
      <c r="E56" s="72" t="s">
        <v>54</v>
      </c>
      <c r="G56" s="67" t="s">
        <v>107</v>
      </c>
      <c r="H56" s="67" t="str">
        <f t="shared" si="0"/>
        <v>STE</v>
      </c>
      <c r="I56" s="80" t="s">
        <v>22</v>
      </c>
    </row>
    <row r="57" spans="1:9">
      <c r="A57" s="69" t="s">
        <v>65</v>
      </c>
      <c r="B57" s="69"/>
      <c r="C57" s="78">
        <v>4604.6000000000004</v>
      </c>
      <c r="D57" s="79">
        <v>0.92</v>
      </c>
      <c r="E57" s="72" t="s">
        <v>54</v>
      </c>
      <c r="G57" s="67" t="s">
        <v>107</v>
      </c>
      <c r="H57" s="67" t="str">
        <f t="shared" si="0"/>
        <v>STE</v>
      </c>
      <c r="I57" s="80" t="s">
        <v>22</v>
      </c>
    </row>
    <row r="58" spans="1:9">
      <c r="A58" s="69" t="s">
        <v>65</v>
      </c>
      <c r="B58" s="69"/>
      <c r="C58" s="78">
        <v>2414.7139999999999</v>
      </c>
      <c r="D58" s="79">
        <v>0.98599999999999999</v>
      </c>
      <c r="E58" s="72" t="s">
        <v>54</v>
      </c>
      <c r="G58" s="67" t="s">
        <v>107</v>
      </c>
      <c r="H58" s="67" t="str">
        <f t="shared" si="0"/>
        <v>Main</v>
      </c>
      <c r="I58" s="80" t="s">
        <v>53</v>
      </c>
    </row>
    <row r="59" spans="1:9">
      <c r="A59" s="69" t="s">
        <v>65</v>
      </c>
      <c r="B59" s="69"/>
      <c r="C59" s="78">
        <v>4152.232</v>
      </c>
      <c r="D59" s="79">
        <v>0.74199999999999999</v>
      </c>
      <c r="E59" s="81" t="s">
        <v>54</v>
      </c>
      <c r="G59" s="67" t="s">
        <v>107</v>
      </c>
      <c r="H59" s="67" t="str">
        <f t="shared" si="0"/>
        <v>Main</v>
      </c>
      <c r="I59" s="80" t="s">
        <v>53</v>
      </c>
    </row>
    <row r="60" spans="1:9">
      <c r="A60" s="69" t="s">
        <v>65</v>
      </c>
      <c r="B60" s="69"/>
      <c r="C60" s="78">
        <v>4592.0029999999997</v>
      </c>
      <c r="D60" s="79">
        <v>0.94699999999999995</v>
      </c>
      <c r="E60" s="72" t="s">
        <v>54</v>
      </c>
      <c r="G60" s="67" t="s">
        <v>107</v>
      </c>
      <c r="H60" s="67" t="str">
        <f t="shared" si="0"/>
        <v>Main</v>
      </c>
      <c r="I60" s="80" t="s">
        <v>61</v>
      </c>
    </row>
    <row r="61" spans="1:9">
      <c r="A61" s="69" t="s">
        <v>65</v>
      </c>
      <c r="B61" s="69"/>
      <c r="C61" s="78">
        <v>1718.847</v>
      </c>
      <c r="D61" s="79">
        <v>0.76700000000000002</v>
      </c>
      <c r="E61" s="72" t="s">
        <v>54</v>
      </c>
      <c r="G61" s="67" t="s">
        <v>107</v>
      </c>
      <c r="H61" s="67" t="str">
        <f t="shared" si="0"/>
        <v>STE</v>
      </c>
      <c r="I61" s="80" t="s">
        <v>22</v>
      </c>
    </row>
    <row r="62" spans="1:9">
      <c r="A62" s="69" t="s">
        <v>65</v>
      </c>
      <c r="B62" s="69"/>
      <c r="C62" s="82">
        <v>1826.7750000000001</v>
      </c>
      <c r="D62" s="83">
        <v>0.34499999999999997</v>
      </c>
      <c r="E62" s="72" t="s">
        <v>55</v>
      </c>
      <c r="G62" s="67" t="s">
        <v>107</v>
      </c>
      <c r="H62" s="67" t="str">
        <f t="shared" si="0"/>
        <v>STE</v>
      </c>
      <c r="I62" s="80" t="s">
        <v>22</v>
      </c>
    </row>
    <row r="63" spans="1:9">
      <c r="A63" s="69" t="s">
        <v>65</v>
      </c>
      <c r="B63" s="69"/>
      <c r="C63" s="82">
        <v>4286.8320000000003</v>
      </c>
      <c r="D63" s="71">
        <v>0.50600000000000001</v>
      </c>
      <c r="E63" s="72" t="s">
        <v>55</v>
      </c>
      <c r="G63" s="67" t="s">
        <v>107</v>
      </c>
      <c r="H63" s="67" t="str">
        <f t="shared" si="0"/>
        <v>STE</v>
      </c>
      <c r="I63" s="80" t="s">
        <v>22</v>
      </c>
    </row>
    <row r="64" spans="1:9">
      <c r="A64" s="69" t="s">
        <v>65</v>
      </c>
      <c r="B64" s="69"/>
      <c r="C64" s="82">
        <v>1096.0650000000001</v>
      </c>
      <c r="D64" s="71">
        <v>0.20699999999999999</v>
      </c>
      <c r="E64" s="72" t="s">
        <v>55</v>
      </c>
      <c r="G64" s="67" t="s">
        <v>107</v>
      </c>
      <c r="H64" s="67" t="str">
        <f t="shared" si="0"/>
        <v>STE</v>
      </c>
      <c r="I64" s="80" t="s">
        <v>22</v>
      </c>
    </row>
    <row r="65" spans="1:9">
      <c r="A65" s="69" t="s">
        <v>65</v>
      </c>
      <c r="B65" s="69"/>
      <c r="C65" s="82">
        <v>3600.6</v>
      </c>
      <c r="D65" s="84">
        <v>0.68</v>
      </c>
      <c r="E65" s="72" t="s">
        <v>55</v>
      </c>
      <c r="G65" s="67" t="s">
        <v>107</v>
      </c>
      <c r="H65" s="67" t="str">
        <f t="shared" si="0"/>
        <v>STE</v>
      </c>
      <c r="I65" s="80" t="s">
        <v>22</v>
      </c>
    </row>
    <row r="66" spans="1:9">
      <c r="A66" s="69" t="s">
        <v>65</v>
      </c>
      <c r="B66" s="69"/>
      <c r="C66" s="82">
        <v>2481.192</v>
      </c>
      <c r="D66" s="71">
        <v>0.504</v>
      </c>
      <c r="E66" s="72" t="s">
        <v>55</v>
      </c>
      <c r="G66" s="67" t="s">
        <v>107</v>
      </c>
      <c r="H66" s="67" t="str">
        <f t="shared" si="0"/>
        <v>STE</v>
      </c>
      <c r="I66" s="80" t="s">
        <v>22</v>
      </c>
    </row>
    <row r="67" spans="1:9">
      <c r="A67" s="69" t="s">
        <v>65</v>
      </c>
      <c r="B67" s="69"/>
      <c r="C67" s="82">
        <v>2262.4639999999999</v>
      </c>
      <c r="D67" s="71">
        <v>0.84799999999999998</v>
      </c>
      <c r="E67" s="72" t="s">
        <v>55</v>
      </c>
      <c r="G67" s="67" t="s">
        <v>107</v>
      </c>
      <c r="H67" s="67" t="str">
        <f t="shared" si="0"/>
        <v>STE</v>
      </c>
      <c r="I67" s="80" t="s">
        <v>22</v>
      </c>
    </row>
    <row r="68" spans="1:9">
      <c r="A68" s="69" t="s">
        <v>65</v>
      </c>
      <c r="B68" s="69"/>
      <c r="C68" s="82">
        <v>1514.6320000000001</v>
      </c>
      <c r="D68" s="71">
        <v>0.629</v>
      </c>
      <c r="E68" s="72" t="s">
        <v>55</v>
      </c>
      <c r="G68" s="67" t="s">
        <v>107</v>
      </c>
      <c r="H68" s="67" t="str">
        <f t="shared" si="0"/>
        <v>STE</v>
      </c>
      <c r="I68" s="80" t="s">
        <v>22</v>
      </c>
    </row>
    <row r="69" spans="1:9">
      <c r="A69" s="69" t="s">
        <v>65</v>
      </c>
      <c r="B69" s="69"/>
      <c r="C69" s="82">
        <v>125.12</v>
      </c>
      <c r="D69" s="71">
        <v>4.5999999999999999E-2</v>
      </c>
      <c r="E69" s="72" t="s">
        <v>55</v>
      </c>
      <c r="G69" s="67" t="s">
        <v>107</v>
      </c>
      <c r="H69" s="67" t="str">
        <f t="shared" ref="H69:H105" si="1">IF(I69="St Thomas","STE","Main")</f>
        <v>Main</v>
      </c>
      <c r="I69" s="80" t="s">
        <v>53</v>
      </c>
    </row>
    <row r="70" spans="1:9">
      <c r="A70" s="69" t="s">
        <v>65</v>
      </c>
      <c r="B70" s="69"/>
      <c r="C70" s="82">
        <v>2435.6999999999998</v>
      </c>
      <c r="D70" s="71">
        <v>0.46</v>
      </c>
      <c r="E70" s="72" t="s">
        <v>55</v>
      </c>
      <c r="G70" s="67" t="s">
        <v>107</v>
      </c>
      <c r="H70" s="67" t="str">
        <f t="shared" si="1"/>
        <v>Main</v>
      </c>
      <c r="I70" s="80" t="s">
        <v>53</v>
      </c>
    </row>
    <row r="71" spans="1:9">
      <c r="A71" s="69" t="s">
        <v>65</v>
      </c>
      <c r="B71" s="69"/>
      <c r="C71" s="82">
        <v>543.44399999999996</v>
      </c>
      <c r="D71" s="71">
        <v>0.253</v>
      </c>
      <c r="E71" s="72" t="s">
        <v>55</v>
      </c>
      <c r="G71" s="67" t="s">
        <v>107</v>
      </c>
      <c r="H71" s="67" t="str">
        <f t="shared" si="1"/>
        <v>Main</v>
      </c>
      <c r="I71" s="80" t="s">
        <v>53</v>
      </c>
    </row>
    <row r="72" spans="1:9">
      <c r="A72" s="69" t="s">
        <v>65</v>
      </c>
      <c r="B72" s="69"/>
      <c r="C72" s="82">
        <v>5526.5680000000002</v>
      </c>
      <c r="D72" s="71">
        <v>1.9570000000000001</v>
      </c>
      <c r="E72" s="72" t="s">
        <v>55</v>
      </c>
      <c r="G72" s="67" t="s">
        <v>107</v>
      </c>
      <c r="H72" s="67" t="str">
        <f t="shared" si="1"/>
        <v>Main</v>
      </c>
      <c r="I72" s="80" t="s">
        <v>53</v>
      </c>
    </row>
    <row r="73" spans="1:9">
      <c r="A73" s="69" t="s">
        <v>65</v>
      </c>
      <c r="B73" s="69"/>
      <c r="C73" s="82">
        <v>5358.54</v>
      </c>
      <c r="D73" s="71">
        <v>1.012</v>
      </c>
      <c r="E73" s="72" t="s">
        <v>55</v>
      </c>
      <c r="G73" s="67" t="s">
        <v>107</v>
      </c>
      <c r="H73" s="67" t="str">
        <f t="shared" si="1"/>
        <v>Main</v>
      </c>
      <c r="I73" s="80" t="s">
        <v>53</v>
      </c>
    </row>
    <row r="74" spans="1:9">
      <c r="A74" s="69" t="s">
        <v>65</v>
      </c>
      <c r="B74" s="69"/>
      <c r="C74" s="82">
        <v>3601.4549999999999</v>
      </c>
      <c r="D74" s="71">
        <v>0.75900000000000001</v>
      </c>
      <c r="E74" s="72" t="s">
        <v>55</v>
      </c>
      <c r="G74" s="67" t="s">
        <v>108</v>
      </c>
      <c r="H74" s="67" t="str">
        <f t="shared" si="1"/>
        <v>STE</v>
      </c>
      <c r="I74" s="80" t="s">
        <v>22</v>
      </c>
    </row>
    <row r="75" spans="1:9">
      <c r="A75" s="69" t="s">
        <v>65</v>
      </c>
      <c r="B75" s="69"/>
      <c r="C75" s="82">
        <v>4096.32</v>
      </c>
      <c r="D75" s="71">
        <v>1.004</v>
      </c>
      <c r="E75" s="72" t="s">
        <v>55</v>
      </c>
      <c r="G75" s="67" t="s">
        <v>108</v>
      </c>
      <c r="H75" s="67" t="str">
        <f t="shared" si="1"/>
        <v>STE</v>
      </c>
      <c r="I75" s="80" t="s">
        <v>22</v>
      </c>
    </row>
    <row r="76" spans="1:9">
      <c r="A76" s="69" t="s">
        <v>65</v>
      </c>
      <c r="B76" s="69"/>
      <c r="C76" s="82">
        <v>1323</v>
      </c>
      <c r="D76" s="71">
        <v>0.36</v>
      </c>
      <c r="E76" s="72" t="s">
        <v>55</v>
      </c>
      <c r="G76" s="67" t="s">
        <v>107</v>
      </c>
      <c r="H76" s="67" t="str">
        <f t="shared" si="1"/>
        <v>Main</v>
      </c>
      <c r="I76" s="80" t="s">
        <v>53</v>
      </c>
    </row>
    <row r="77" spans="1:9">
      <c r="A77" s="69" t="s">
        <v>65</v>
      </c>
      <c r="B77" s="69"/>
      <c r="C77" s="82">
        <v>1059.52</v>
      </c>
      <c r="D77" s="71">
        <v>0.32</v>
      </c>
      <c r="E77" s="72" t="s">
        <v>55</v>
      </c>
      <c r="G77" s="67" t="s">
        <v>107</v>
      </c>
      <c r="H77" s="67" t="str">
        <f t="shared" si="1"/>
        <v>Main</v>
      </c>
      <c r="I77" s="80" t="s">
        <v>53</v>
      </c>
    </row>
    <row r="78" spans="1:9">
      <c r="A78" s="69" t="s">
        <v>65</v>
      </c>
      <c r="B78" s="69"/>
      <c r="C78" s="82">
        <v>2569.319</v>
      </c>
      <c r="D78" s="71">
        <v>0.96699999999999997</v>
      </c>
      <c r="E78" s="72" t="s">
        <v>55</v>
      </c>
      <c r="G78" s="67" t="s">
        <v>107</v>
      </c>
      <c r="H78" s="67" t="str">
        <f t="shared" si="1"/>
        <v>Main</v>
      </c>
      <c r="I78" s="80" t="s">
        <v>53</v>
      </c>
    </row>
    <row r="79" spans="1:9">
      <c r="A79" s="69" t="s">
        <v>65</v>
      </c>
      <c r="B79" s="69"/>
      <c r="C79" s="82">
        <v>4384.28</v>
      </c>
      <c r="D79" s="83">
        <v>0.86</v>
      </c>
      <c r="E79" s="72" t="s">
        <v>54</v>
      </c>
      <c r="G79" s="67" t="s">
        <v>107</v>
      </c>
      <c r="H79" s="67" t="str">
        <f t="shared" si="1"/>
        <v>Main</v>
      </c>
      <c r="I79" s="80" t="s">
        <v>53</v>
      </c>
    </row>
    <row r="80" spans="1:9">
      <c r="A80" s="69" t="s">
        <v>65</v>
      </c>
      <c r="B80" s="69"/>
      <c r="C80" s="82">
        <v>2590.7489999999998</v>
      </c>
      <c r="D80" s="83">
        <v>1.071</v>
      </c>
      <c r="E80" s="72" t="s">
        <v>54</v>
      </c>
      <c r="G80" s="67" t="s">
        <v>107</v>
      </c>
      <c r="H80" s="67" t="str">
        <f t="shared" si="1"/>
        <v>Main</v>
      </c>
      <c r="I80" s="80" t="s">
        <v>53</v>
      </c>
    </row>
    <row r="81" spans="1:9">
      <c r="A81" s="69" t="s">
        <v>65</v>
      </c>
      <c r="B81" s="69"/>
      <c r="C81" s="82">
        <v>3147.0210000000002</v>
      </c>
      <c r="D81" s="83">
        <v>0.52900000000000003</v>
      </c>
      <c r="E81" s="72" t="s">
        <v>54</v>
      </c>
      <c r="G81" s="67" t="s">
        <v>107</v>
      </c>
      <c r="H81" s="67" t="str">
        <f t="shared" si="1"/>
        <v>Main</v>
      </c>
      <c r="I81" s="80" t="s">
        <v>66</v>
      </c>
    </row>
    <row r="82" spans="1:9">
      <c r="A82" s="69" t="s">
        <v>65</v>
      </c>
      <c r="B82" s="69"/>
      <c r="C82" s="82">
        <v>703.24800000000005</v>
      </c>
      <c r="D82" s="83">
        <v>0.32200000000000001</v>
      </c>
      <c r="E82" s="72" t="s">
        <v>54</v>
      </c>
      <c r="G82" s="67" t="s">
        <v>107</v>
      </c>
      <c r="H82" s="67" t="str">
        <f t="shared" si="1"/>
        <v>STE</v>
      </c>
      <c r="I82" s="80" t="s">
        <v>22</v>
      </c>
    </row>
    <row r="83" spans="1:9">
      <c r="A83" s="69" t="s">
        <v>65</v>
      </c>
      <c r="B83" s="69"/>
      <c r="C83" s="82">
        <v>13238.912</v>
      </c>
      <c r="D83" s="83">
        <v>4.274</v>
      </c>
      <c r="E83" s="72" t="s">
        <v>54</v>
      </c>
      <c r="G83" s="67" t="s">
        <v>107</v>
      </c>
      <c r="H83" s="67" t="str">
        <f t="shared" si="1"/>
        <v>STE</v>
      </c>
      <c r="I83" s="80" t="s">
        <v>22</v>
      </c>
    </row>
    <row r="84" spans="1:9">
      <c r="A84" s="69" t="s">
        <v>65</v>
      </c>
      <c r="B84" s="69"/>
      <c r="C84" s="82">
        <v>4985.2619999999997</v>
      </c>
      <c r="D84" s="83">
        <v>0.83799999999999997</v>
      </c>
      <c r="E84" s="72" t="s">
        <v>54</v>
      </c>
      <c r="G84" s="67" t="s">
        <v>107</v>
      </c>
      <c r="H84" s="67" t="str">
        <f t="shared" si="1"/>
        <v>STE</v>
      </c>
      <c r="I84" s="80" t="s">
        <v>22</v>
      </c>
    </row>
    <row r="85" spans="1:9">
      <c r="A85" s="69" t="s">
        <v>65</v>
      </c>
      <c r="B85" s="69"/>
      <c r="C85" s="82">
        <v>2180.4929999999999</v>
      </c>
      <c r="D85" s="83">
        <v>0.97299999999999998</v>
      </c>
      <c r="E85" s="72" t="s">
        <v>54</v>
      </c>
      <c r="G85" s="67" t="s">
        <v>107</v>
      </c>
      <c r="H85" s="67" t="str">
        <f t="shared" si="1"/>
        <v>Main</v>
      </c>
      <c r="I85" s="80" t="s">
        <v>53</v>
      </c>
    </row>
    <row r="86" spans="1:9">
      <c r="A86" s="69" t="s">
        <v>65</v>
      </c>
      <c r="B86" s="69"/>
      <c r="C86" s="82">
        <v>6976.0339999999997</v>
      </c>
      <c r="D86" s="83">
        <v>1.8460000000000001</v>
      </c>
      <c r="E86" s="72" t="s">
        <v>54</v>
      </c>
      <c r="G86" s="67" t="s">
        <v>107</v>
      </c>
      <c r="H86" s="67" t="str">
        <f t="shared" si="1"/>
        <v>STE</v>
      </c>
      <c r="I86" s="80" t="s">
        <v>22</v>
      </c>
    </row>
    <row r="87" spans="1:9">
      <c r="A87" s="69" t="s">
        <v>65</v>
      </c>
      <c r="B87" s="69"/>
      <c r="C87" s="82">
        <v>4673.0249999999996</v>
      </c>
      <c r="D87" s="83">
        <v>1.0349999999999999</v>
      </c>
      <c r="E87" s="72" t="s">
        <v>54</v>
      </c>
      <c r="G87" s="67" t="s">
        <v>107</v>
      </c>
      <c r="H87" s="67" t="str">
        <f t="shared" si="1"/>
        <v>Main</v>
      </c>
      <c r="I87" s="80" t="s">
        <v>53</v>
      </c>
    </row>
    <row r="88" spans="1:9">
      <c r="A88" s="69" t="s">
        <v>65</v>
      </c>
      <c r="B88" s="69"/>
      <c r="C88" s="82">
        <v>3693.076</v>
      </c>
      <c r="D88" s="83">
        <v>1.294</v>
      </c>
      <c r="E88" s="72" t="s">
        <v>54</v>
      </c>
      <c r="G88" s="67" t="s">
        <v>107</v>
      </c>
      <c r="H88" s="67" t="str">
        <f t="shared" si="1"/>
        <v>STE</v>
      </c>
      <c r="I88" s="80" t="s">
        <v>22</v>
      </c>
    </row>
    <row r="89" spans="1:9">
      <c r="A89" s="69" t="s">
        <v>65</v>
      </c>
      <c r="B89" s="69"/>
      <c r="C89" s="82">
        <v>1703.16</v>
      </c>
      <c r="D89" s="83">
        <v>0.76</v>
      </c>
      <c r="E89" s="72" t="s">
        <v>54</v>
      </c>
      <c r="G89" s="67" t="s">
        <v>107</v>
      </c>
      <c r="H89" s="67" t="str">
        <f t="shared" si="1"/>
        <v>STE</v>
      </c>
      <c r="I89" s="80" t="s">
        <v>22</v>
      </c>
    </row>
    <row r="90" spans="1:9">
      <c r="A90" s="69" t="s">
        <v>65</v>
      </c>
      <c r="B90" s="69"/>
      <c r="C90" s="82">
        <v>621.91999999999996</v>
      </c>
      <c r="D90" s="83">
        <v>0.29899999999999999</v>
      </c>
      <c r="E90" s="72" t="s">
        <v>54</v>
      </c>
      <c r="G90" s="67" t="s">
        <v>107</v>
      </c>
      <c r="H90" s="67" t="str">
        <f t="shared" si="1"/>
        <v>Main</v>
      </c>
      <c r="I90" s="80" t="s">
        <v>67</v>
      </c>
    </row>
    <row r="91" spans="1:9">
      <c r="A91" s="69" t="s">
        <v>65</v>
      </c>
      <c r="B91" s="69"/>
      <c r="C91" s="82">
        <v>637.67999999999995</v>
      </c>
      <c r="D91" s="83">
        <v>0.24</v>
      </c>
      <c r="E91" s="72" t="s">
        <v>54</v>
      </c>
      <c r="G91" s="67" t="s">
        <v>107</v>
      </c>
      <c r="H91" s="67" t="str">
        <f t="shared" si="1"/>
        <v>Main</v>
      </c>
      <c r="I91" s="80" t="s">
        <v>67</v>
      </c>
    </row>
    <row r="92" spans="1:9">
      <c r="A92" s="69" t="s">
        <v>65</v>
      </c>
      <c r="B92" s="69"/>
      <c r="C92" s="82">
        <v>757.24800000000005</v>
      </c>
      <c r="D92" s="83">
        <v>0.25600000000000001</v>
      </c>
      <c r="E92" s="72" t="s">
        <v>55</v>
      </c>
      <c r="G92" s="67" t="s">
        <v>107</v>
      </c>
      <c r="H92" s="67" t="str">
        <f t="shared" si="1"/>
        <v>Main</v>
      </c>
      <c r="I92" s="80" t="s">
        <v>67</v>
      </c>
    </row>
    <row r="93" spans="1:9">
      <c r="A93" s="69" t="s">
        <v>65</v>
      </c>
      <c r="B93" s="69"/>
      <c r="C93" s="82">
        <v>3872.922</v>
      </c>
      <c r="D93" s="83">
        <v>0.64100000000000001</v>
      </c>
      <c r="E93" s="72" t="s">
        <v>55</v>
      </c>
      <c r="G93" s="67" t="s">
        <v>107</v>
      </c>
      <c r="H93" s="67" t="str">
        <f t="shared" si="1"/>
        <v>STE</v>
      </c>
      <c r="I93" s="80" t="s">
        <v>22</v>
      </c>
    </row>
    <row r="94" spans="1:9">
      <c r="A94" s="69" t="s">
        <v>65</v>
      </c>
      <c r="B94" s="69"/>
      <c r="C94" s="82">
        <v>503.976</v>
      </c>
      <c r="D94" s="83">
        <v>0.253</v>
      </c>
      <c r="E94" s="72" t="s">
        <v>55</v>
      </c>
      <c r="G94" s="67" t="s">
        <v>107</v>
      </c>
      <c r="H94" s="67" t="str">
        <f t="shared" si="1"/>
        <v>Main</v>
      </c>
      <c r="I94" s="80" t="s">
        <v>67</v>
      </c>
    </row>
    <row r="95" spans="1:9">
      <c r="A95" s="69" t="s">
        <v>65</v>
      </c>
      <c r="B95" s="69"/>
      <c r="C95" s="82">
        <v>2301.12</v>
      </c>
      <c r="D95" s="83">
        <v>0.96</v>
      </c>
      <c r="E95" s="72" t="s">
        <v>55</v>
      </c>
      <c r="G95" s="67" t="s">
        <v>107</v>
      </c>
      <c r="H95" s="67" t="str">
        <f t="shared" si="1"/>
        <v>Main</v>
      </c>
      <c r="I95" s="80" t="s">
        <v>53</v>
      </c>
    </row>
    <row r="96" spans="1:9">
      <c r="A96" s="69" t="s">
        <v>65</v>
      </c>
      <c r="B96" s="69"/>
      <c r="C96" s="82">
        <v>998.18399999999997</v>
      </c>
      <c r="D96" s="83">
        <v>0.45600000000000002</v>
      </c>
      <c r="E96" s="72" t="s">
        <v>55</v>
      </c>
      <c r="G96" s="67" t="s">
        <v>107</v>
      </c>
      <c r="H96" s="67" t="str">
        <f t="shared" si="1"/>
        <v>STE</v>
      </c>
      <c r="I96" s="80" t="s">
        <v>22</v>
      </c>
    </row>
    <row r="97" spans="1:9">
      <c r="A97" s="69" t="s">
        <v>65</v>
      </c>
      <c r="B97" s="69"/>
      <c r="C97" s="82">
        <v>20680.944</v>
      </c>
      <c r="D97" s="83">
        <v>3.984</v>
      </c>
      <c r="E97" s="72" t="s">
        <v>55</v>
      </c>
      <c r="G97" s="67" t="s">
        <v>107</v>
      </c>
      <c r="H97" s="67" t="str">
        <f t="shared" si="1"/>
        <v>Main</v>
      </c>
      <c r="I97" s="80" t="s">
        <v>53</v>
      </c>
    </row>
    <row r="98" spans="1:9">
      <c r="A98" s="69" t="s">
        <v>65</v>
      </c>
      <c r="B98" s="69"/>
      <c r="C98" s="82">
        <v>2466.1979999999999</v>
      </c>
      <c r="D98" s="83">
        <v>0.96599999999999997</v>
      </c>
      <c r="E98" s="72" t="s">
        <v>55</v>
      </c>
      <c r="G98" s="67" t="s">
        <v>107</v>
      </c>
      <c r="H98" s="67" t="str">
        <f t="shared" si="1"/>
        <v>STE</v>
      </c>
      <c r="I98" s="80" t="s">
        <v>22</v>
      </c>
    </row>
    <row r="99" spans="1:9">
      <c r="A99" s="69" t="s">
        <v>65</v>
      </c>
      <c r="B99" s="69"/>
      <c r="C99" s="82">
        <v>928.39499999999998</v>
      </c>
      <c r="D99" s="83">
        <v>0.20699999999999999</v>
      </c>
      <c r="E99" s="72" t="s">
        <v>55</v>
      </c>
      <c r="G99" s="67" t="s">
        <v>107</v>
      </c>
      <c r="H99" s="67" t="str">
        <f t="shared" si="1"/>
        <v>STE</v>
      </c>
      <c r="I99" s="80" t="s">
        <v>22</v>
      </c>
    </row>
    <row r="100" spans="1:9">
      <c r="A100" s="69" t="s">
        <v>65</v>
      </c>
      <c r="B100" s="69"/>
      <c r="C100" s="82">
        <v>2391.34</v>
      </c>
      <c r="D100" s="83">
        <v>1.0149999999999999</v>
      </c>
      <c r="E100" s="72" t="s">
        <v>55</v>
      </c>
      <c r="G100" s="67" t="s">
        <v>107</v>
      </c>
      <c r="H100" s="67" t="str">
        <f t="shared" si="1"/>
        <v>Main</v>
      </c>
      <c r="I100" s="80" t="s">
        <v>67</v>
      </c>
    </row>
    <row r="101" spans="1:9">
      <c r="A101" s="69" t="s">
        <v>65</v>
      </c>
      <c r="B101" s="69"/>
      <c r="C101" s="70">
        <v>3282.36</v>
      </c>
      <c r="D101" s="71">
        <v>1.02</v>
      </c>
      <c r="E101" s="72" t="s">
        <v>55</v>
      </c>
      <c r="G101" s="67" t="s">
        <v>108</v>
      </c>
      <c r="H101" s="67" t="str">
        <f t="shared" si="1"/>
        <v>Main</v>
      </c>
      <c r="I101" s="80" t="s">
        <v>53</v>
      </c>
    </row>
    <row r="102" spans="1:9">
      <c r="A102" s="85" t="s">
        <v>69</v>
      </c>
      <c r="B102" s="85" t="s">
        <v>68</v>
      </c>
      <c r="C102" s="86" t="s">
        <v>70</v>
      </c>
      <c r="D102" s="86" t="s">
        <v>70</v>
      </c>
      <c r="E102" s="72"/>
      <c r="G102" s="67" t="s">
        <v>108</v>
      </c>
      <c r="H102" s="67" t="str">
        <f t="shared" si="1"/>
        <v>Main</v>
      </c>
      <c r="I102" s="85" t="s">
        <v>100</v>
      </c>
    </row>
    <row r="103" spans="1:9">
      <c r="A103" s="85" t="s">
        <v>72</v>
      </c>
      <c r="B103" s="85" t="s">
        <v>71</v>
      </c>
      <c r="C103" s="87">
        <v>329426</v>
      </c>
      <c r="D103" s="86">
        <v>60.9</v>
      </c>
      <c r="E103" s="72" t="s">
        <v>55</v>
      </c>
      <c r="G103" s="67" t="s">
        <v>108</v>
      </c>
      <c r="H103" s="67" t="str">
        <f t="shared" si="1"/>
        <v>Main</v>
      </c>
      <c r="I103" s="85" t="s">
        <v>53</v>
      </c>
    </row>
    <row r="104" spans="1:9">
      <c r="A104" s="85" t="s">
        <v>74</v>
      </c>
      <c r="B104" s="85" t="s">
        <v>73</v>
      </c>
      <c r="C104" s="87">
        <v>200285</v>
      </c>
      <c r="D104" s="86">
        <v>9.5</v>
      </c>
      <c r="E104" s="72" t="s">
        <v>55</v>
      </c>
      <c r="G104" s="67" t="s">
        <v>109</v>
      </c>
      <c r="H104" s="67" t="str">
        <f t="shared" si="1"/>
        <v>STE</v>
      </c>
      <c r="I104" s="85" t="s">
        <v>22</v>
      </c>
    </row>
    <row r="105" spans="1:9">
      <c r="A105" s="85" t="s">
        <v>74</v>
      </c>
      <c r="B105" s="85" t="s">
        <v>75</v>
      </c>
      <c r="C105" s="87">
        <v>46500</v>
      </c>
      <c r="D105" s="86">
        <v>2.21</v>
      </c>
      <c r="E105" s="72" t="s">
        <v>55</v>
      </c>
      <c r="G105" s="67" t="s">
        <v>109</v>
      </c>
      <c r="H105" s="67" t="str">
        <f t="shared" si="1"/>
        <v>STE</v>
      </c>
      <c r="I105" s="85" t="s">
        <v>22</v>
      </c>
    </row>
    <row r="106" spans="1:9">
      <c r="A106" s="85" t="s">
        <v>28</v>
      </c>
      <c r="B106" s="85" t="s">
        <v>96</v>
      </c>
      <c r="C106" s="88">
        <v>66455.7</v>
      </c>
      <c r="D106" s="88">
        <v>0</v>
      </c>
      <c r="E106" s="72" t="s">
        <v>55</v>
      </c>
      <c r="G106" s="67" t="s">
        <v>108</v>
      </c>
      <c r="H106" s="67" t="str">
        <f t="shared" ref="H106:H115" si="2">IF(I106="St Thomas","STE","Main")</f>
        <v>Main</v>
      </c>
      <c r="I106" s="85" t="s">
        <v>100</v>
      </c>
    </row>
    <row r="107" spans="1:9">
      <c r="A107" s="85" t="s">
        <v>28</v>
      </c>
      <c r="B107" s="85" t="s">
        <v>88</v>
      </c>
      <c r="C107" s="88">
        <v>20515.32</v>
      </c>
      <c r="D107" s="88">
        <v>4.75</v>
      </c>
      <c r="E107" s="72" t="s">
        <v>55</v>
      </c>
      <c r="G107" s="67" t="s">
        <v>108</v>
      </c>
      <c r="H107" s="67" t="str">
        <f t="shared" si="2"/>
        <v>Main</v>
      </c>
      <c r="I107" s="85" t="s">
        <v>53</v>
      </c>
    </row>
    <row r="108" spans="1:9">
      <c r="A108" s="85" t="s">
        <v>28</v>
      </c>
      <c r="B108" s="85" t="s">
        <v>99</v>
      </c>
      <c r="C108" s="88">
        <v>670086</v>
      </c>
      <c r="D108" s="88">
        <v>98</v>
      </c>
      <c r="E108" s="72" t="s">
        <v>55</v>
      </c>
      <c r="G108" s="67" t="s">
        <v>108</v>
      </c>
      <c r="H108" s="67" t="str">
        <f t="shared" si="2"/>
        <v>Main</v>
      </c>
      <c r="I108" s="85" t="s">
        <v>105</v>
      </c>
    </row>
    <row r="109" spans="1:9">
      <c r="A109" s="85" t="s">
        <v>28</v>
      </c>
      <c r="B109" s="85" t="s">
        <v>80</v>
      </c>
      <c r="C109" s="88">
        <v>68696.301999999996</v>
      </c>
      <c r="D109" s="88">
        <v>5.99</v>
      </c>
      <c r="E109" s="72" t="s">
        <v>55</v>
      </c>
      <c r="G109" s="67" t="s">
        <v>108</v>
      </c>
      <c r="H109" s="67" t="str">
        <f t="shared" si="2"/>
        <v>Main</v>
      </c>
      <c r="I109" s="85" t="s">
        <v>53</v>
      </c>
    </row>
    <row r="110" spans="1:9">
      <c r="A110" s="85" t="s">
        <v>28</v>
      </c>
      <c r="B110" s="85" t="s">
        <v>90</v>
      </c>
      <c r="C110" s="88">
        <v>3870.42</v>
      </c>
      <c r="D110" s="88">
        <v>0.77</v>
      </c>
      <c r="E110" s="72" t="s">
        <v>55</v>
      </c>
      <c r="G110" s="67" t="s">
        <v>108</v>
      </c>
      <c r="H110" s="67" t="str">
        <f t="shared" si="2"/>
        <v>Main</v>
      </c>
      <c r="I110" s="85" t="s">
        <v>53</v>
      </c>
    </row>
    <row r="111" spans="1:9">
      <c r="A111" s="85" t="s">
        <v>28</v>
      </c>
      <c r="B111" s="85" t="s">
        <v>84</v>
      </c>
      <c r="C111" s="88">
        <v>34488.660000000003</v>
      </c>
      <c r="D111" s="88">
        <v>8.82</v>
      </c>
      <c r="E111" s="72" t="s">
        <v>55</v>
      </c>
      <c r="G111" s="67" t="s">
        <v>107</v>
      </c>
      <c r="H111" s="67" t="str">
        <f t="shared" si="2"/>
        <v>Main</v>
      </c>
      <c r="I111" s="85" t="s">
        <v>102</v>
      </c>
    </row>
    <row r="112" spans="1:9">
      <c r="A112" s="85" t="s">
        <v>28</v>
      </c>
      <c r="B112" s="85" t="s">
        <v>79</v>
      </c>
      <c r="C112" s="88">
        <v>1365</v>
      </c>
      <c r="D112" s="88">
        <v>0.31</v>
      </c>
      <c r="E112" s="72" t="s">
        <v>55</v>
      </c>
      <c r="G112" s="67" t="s">
        <v>107</v>
      </c>
      <c r="H112" s="67" t="str">
        <f t="shared" si="2"/>
        <v>Main</v>
      </c>
      <c r="I112" s="85" t="s">
        <v>53</v>
      </c>
    </row>
    <row r="113" spans="1:9">
      <c r="A113" s="85" t="s">
        <v>28</v>
      </c>
      <c r="B113" s="85" t="s">
        <v>94</v>
      </c>
      <c r="C113" s="88">
        <v>106049</v>
      </c>
      <c r="D113" s="88">
        <v>24.44</v>
      </c>
      <c r="E113" s="72" t="s">
        <v>55</v>
      </c>
      <c r="G113" s="67" t="s">
        <v>108</v>
      </c>
      <c r="H113" s="67" t="str">
        <f t="shared" si="2"/>
        <v>Main</v>
      </c>
      <c r="I113" s="85" t="s">
        <v>64</v>
      </c>
    </row>
    <row r="114" spans="1:9">
      <c r="A114" s="85" t="s">
        <v>28</v>
      </c>
      <c r="B114" s="85" t="s">
        <v>84</v>
      </c>
      <c r="C114" s="88">
        <v>51802.35</v>
      </c>
      <c r="D114" s="88">
        <v>13.13</v>
      </c>
      <c r="E114" s="72" t="s">
        <v>55</v>
      </c>
      <c r="G114" s="67" t="s">
        <v>107</v>
      </c>
      <c r="H114" s="67" t="str">
        <f t="shared" si="2"/>
        <v>Main</v>
      </c>
      <c r="I114" s="85" t="s">
        <v>102</v>
      </c>
    </row>
    <row r="115" spans="1:9">
      <c r="A115" s="85" t="s">
        <v>28</v>
      </c>
      <c r="B115" s="85" t="s">
        <v>97</v>
      </c>
      <c r="C115" s="88">
        <v>5838</v>
      </c>
      <c r="D115" s="88">
        <v>0</v>
      </c>
      <c r="E115" s="72" t="s">
        <v>55</v>
      </c>
      <c r="G115" s="67" t="s">
        <v>107</v>
      </c>
      <c r="H115" s="67" t="str">
        <f t="shared" si="2"/>
        <v>Main</v>
      </c>
      <c r="I115" s="85" t="s">
        <v>63</v>
      </c>
    </row>
    <row r="116" spans="1:9">
      <c r="A116" s="85" t="s">
        <v>28</v>
      </c>
      <c r="B116" s="85" t="s">
        <v>84</v>
      </c>
      <c r="C116" s="88">
        <v>26210</v>
      </c>
      <c r="D116" s="88">
        <v>5.37</v>
      </c>
      <c r="E116" s="72" t="s">
        <v>55</v>
      </c>
      <c r="G116" s="67" t="s">
        <v>108</v>
      </c>
      <c r="H116" s="67" t="s">
        <v>35</v>
      </c>
      <c r="I116" s="85" t="s">
        <v>53</v>
      </c>
    </row>
    <row r="117" spans="1:9">
      <c r="A117" s="85" t="s">
        <v>28</v>
      </c>
      <c r="B117" s="85" t="s">
        <v>78</v>
      </c>
      <c r="C117" s="87">
        <v>8635.7999999999993</v>
      </c>
      <c r="D117" s="86">
        <v>1.87</v>
      </c>
      <c r="E117" s="72" t="s">
        <v>54</v>
      </c>
      <c r="G117" s="67" t="s">
        <v>107</v>
      </c>
      <c r="H117" s="67" t="str">
        <f t="shared" ref="H117:H122" si="3">IF(I117="St Thomas","STE","Main")</f>
        <v>Main</v>
      </c>
      <c r="I117" s="85" t="s">
        <v>103</v>
      </c>
    </row>
    <row r="118" spans="1:9">
      <c r="A118" s="85" t="s">
        <v>28</v>
      </c>
      <c r="B118" s="85" t="s">
        <v>78</v>
      </c>
      <c r="C118" s="88">
        <v>10451.99</v>
      </c>
      <c r="D118" s="88">
        <v>2.97</v>
      </c>
      <c r="E118" s="72" t="s">
        <v>55</v>
      </c>
      <c r="G118" s="67" t="s">
        <v>107</v>
      </c>
      <c r="H118" s="67" t="str">
        <f t="shared" si="3"/>
        <v>Main</v>
      </c>
      <c r="I118" s="85" t="s">
        <v>102</v>
      </c>
    </row>
    <row r="119" spans="1:9">
      <c r="A119" s="85" t="s">
        <v>28</v>
      </c>
      <c r="B119" s="85" t="s">
        <v>78</v>
      </c>
      <c r="C119" s="88">
        <v>13102</v>
      </c>
      <c r="D119" s="88">
        <v>3.5</v>
      </c>
      <c r="E119" s="72" t="s">
        <v>55</v>
      </c>
      <c r="G119" s="67" t="s">
        <v>108</v>
      </c>
      <c r="H119" s="67" t="str">
        <f t="shared" si="3"/>
        <v>Main</v>
      </c>
      <c r="I119" s="85" t="s">
        <v>53</v>
      </c>
    </row>
    <row r="120" spans="1:9">
      <c r="A120" s="85" t="s">
        <v>28</v>
      </c>
      <c r="B120" s="85" t="s">
        <v>78</v>
      </c>
      <c r="C120" s="88">
        <v>504090</v>
      </c>
      <c r="D120" s="88">
        <v>125.5</v>
      </c>
      <c r="E120" s="72" t="s">
        <v>55</v>
      </c>
      <c r="G120" s="67" t="s">
        <v>108</v>
      </c>
      <c r="H120" s="67" t="str">
        <f t="shared" si="3"/>
        <v>Main</v>
      </c>
      <c r="I120" s="85" t="s">
        <v>103</v>
      </c>
    </row>
    <row r="121" spans="1:9">
      <c r="A121" s="85" t="s">
        <v>28</v>
      </c>
      <c r="B121" s="85" t="s">
        <v>76</v>
      </c>
      <c r="C121" s="88">
        <v>2723.3229999999999</v>
      </c>
      <c r="D121" s="88">
        <v>0.59299999999999997</v>
      </c>
      <c r="E121" s="72" t="s">
        <v>55</v>
      </c>
      <c r="G121" s="67" t="s">
        <v>107</v>
      </c>
      <c r="H121" s="67" t="str">
        <f t="shared" si="3"/>
        <v>Main</v>
      </c>
      <c r="I121" s="85" t="s">
        <v>101</v>
      </c>
    </row>
    <row r="122" spans="1:9">
      <c r="A122" s="85" t="s">
        <v>28</v>
      </c>
      <c r="B122" s="85" t="s">
        <v>76</v>
      </c>
      <c r="C122" s="87">
        <v>8162.61</v>
      </c>
      <c r="D122" s="86">
        <v>1.77</v>
      </c>
      <c r="E122" s="72" t="s">
        <v>54</v>
      </c>
      <c r="G122" s="67" t="s">
        <v>108</v>
      </c>
      <c r="H122" s="67" t="str">
        <f t="shared" si="3"/>
        <v>STE</v>
      </c>
      <c r="I122" s="85" t="s">
        <v>22</v>
      </c>
    </row>
    <row r="123" spans="1:9">
      <c r="A123" s="85" t="s">
        <v>28</v>
      </c>
      <c r="B123" s="85" t="s">
        <v>111</v>
      </c>
      <c r="C123" s="88">
        <v>92530.880000000005</v>
      </c>
      <c r="D123" s="88">
        <v>0</v>
      </c>
      <c r="E123" s="72" t="s">
        <v>55</v>
      </c>
      <c r="G123" s="67" t="s">
        <v>108</v>
      </c>
      <c r="H123" s="67" t="s">
        <v>35</v>
      </c>
      <c r="I123" s="85" t="s">
        <v>53</v>
      </c>
    </row>
    <row r="124" spans="1:9">
      <c r="A124" s="85" t="s">
        <v>28</v>
      </c>
      <c r="B124" s="85" t="s">
        <v>76</v>
      </c>
      <c r="C124" s="88">
        <v>13440</v>
      </c>
      <c r="D124" s="88">
        <v>0</v>
      </c>
      <c r="E124" s="72" t="s">
        <v>55</v>
      </c>
      <c r="G124" s="67" t="s">
        <v>108</v>
      </c>
      <c r="H124" s="67" t="str">
        <f>IF(I124="St Thomas","STE","Main")</f>
        <v>Main</v>
      </c>
      <c r="I124" s="85" t="s">
        <v>106</v>
      </c>
    </row>
    <row r="125" spans="1:9" ht="18" customHeight="1">
      <c r="A125" s="85" t="s">
        <v>28</v>
      </c>
      <c r="B125" s="85" t="s">
        <v>76</v>
      </c>
      <c r="C125" s="88">
        <v>14210</v>
      </c>
      <c r="D125" s="88">
        <v>3.7</v>
      </c>
      <c r="E125" s="72" t="s">
        <v>55</v>
      </c>
      <c r="G125" s="67" t="s">
        <v>107</v>
      </c>
      <c r="H125" s="67" t="str">
        <f>IF(I125="St Thomas","STE","Main")</f>
        <v>Main</v>
      </c>
      <c r="I125" s="85" t="s">
        <v>102</v>
      </c>
    </row>
    <row r="126" spans="1:9" ht="18.75" customHeight="1">
      <c r="A126" s="85" t="s">
        <v>28</v>
      </c>
      <c r="B126" s="85" t="s">
        <v>83</v>
      </c>
      <c r="C126" s="88">
        <v>70156.84</v>
      </c>
      <c r="D126" s="88">
        <v>15.6</v>
      </c>
      <c r="E126" s="72" t="s">
        <v>55</v>
      </c>
      <c r="G126" s="67" t="s">
        <v>108</v>
      </c>
      <c r="H126" s="67" t="s">
        <v>35</v>
      </c>
      <c r="I126" s="85" t="s">
        <v>53</v>
      </c>
    </row>
    <row r="127" spans="1:9">
      <c r="A127" s="85" t="s">
        <v>28</v>
      </c>
      <c r="B127" s="85" t="s">
        <v>82</v>
      </c>
      <c r="C127" s="88">
        <v>11650.8</v>
      </c>
      <c r="D127" s="88">
        <v>0.2</v>
      </c>
      <c r="E127" s="72" t="s">
        <v>55</v>
      </c>
      <c r="G127" s="67" t="s">
        <v>107</v>
      </c>
      <c r="H127" s="67" t="str">
        <f t="shared" ref="H127:H140" si="4">IF(I127="St Thomas","STE","Main")</f>
        <v>Main</v>
      </c>
      <c r="I127" s="85" t="s">
        <v>102</v>
      </c>
    </row>
    <row r="128" spans="1:9">
      <c r="A128" s="85" t="s">
        <v>28</v>
      </c>
      <c r="B128" s="85" t="s">
        <v>82</v>
      </c>
      <c r="C128" s="88">
        <v>7308</v>
      </c>
      <c r="D128" s="88">
        <v>1.67</v>
      </c>
      <c r="E128" s="72" t="s">
        <v>55</v>
      </c>
      <c r="G128" s="67" t="s">
        <v>108</v>
      </c>
      <c r="H128" s="67" t="str">
        <f t="shared" si="4"/>
        <v>Main</v>
      </c>
      <c r="I128" s="85" t="s">
        <v>64</v>
      </c>
    </row>
    <row r="129" spans="1:9">
      <c r="A129" s="85" t="s">
        <v>28</v>
      </c>
      <c r="B129" s="85" t="s">
        <v>83</v>
      </c>
      <c r="C129" s="88">
        <v>37312.14</v>
      </c>
      <c r="D129" s="88">
        <v>9.91</v>
      </c>
      <c r="E129" s="72" t="s">
        <v>55</v>
      </c>
      <c r="G129" s="67" t="s">
        <v>107</v>
      </c>
      <c r="H129" s="67" t="str">
        <f t="shared" si="4"/>
        <v>Main</v>
      </c>
      <c r="I129" s="85" t="s">
        <v>100</v>
      </c>
    </row>
    <row r="130" spans="1:9">
      <c r="A130" s="85" t="s">
        <v>28</v>
      </c>
      <c r="B130" s="85" t="s">
        <v>83</v>
      </c>
      <c r="C130" s="88">
        <v>4670.26</v>
      </c>
      <c r="D130" s="88">
        <v>1.01</v>
      </c>
      <c r="E130" s="72" t="s">
        <v>55</v>
      </c>
      <c r="G130" s="67" t="s">
        <v>107</v>
      </c>
      <c r="H130" s="67" t="str">
        <f t="shared" si="4"/>
        <v>Main</v>
      </c>
      <c r="I130" s="85" t="s">
        <v>103</v>
      </c>
    </row>
    <row r="131" spans="1:9">
      <c r="A131" s="85" t="s">
        <v>28</v>
      </c>
      <c r="B131" s="85" t="s">
        <v>83</v>
      </c>
      <c r="C131" s="88">
        <v>2741</v>
      </c>
      <c r="D131" s="88">
        <v>0.9</v>
      </c>
      <c r="E131" s="72" t="s">
        <v>55</v>
      </c>
      <c r="G131" s="67" t="s">
        <v>108</v>
      </c>
      <c r="H131" s="67" t="str">
        <f t="shared" si="4"/>
        <v>STE</v>
      </c>
      <c r="I131" s="85" t="s">
        <v>22</v>
      </c>
    </row>
    <row r="132" spans="1:9">
      <c r="A132" s="85" t="s">
        <v>28</v>
      </c>
      <c r="B132" s="85" t="s">
        <v>81</v>
      </c>
      <c r="C132" s="88">
        <v>2687.49</v>
      </c>
      <c r="D132" s="88">
        <v>0.58499999999999996</v>
      </c>
      <c r="E132" s="72" t="s">
        <v>55</v>
      </c>
      <c r="G132" s="67" t="s">
        <v>107</v>
      </c>
      <c r="H132" s="67" t="str">
        <f t="shared" si="4"/>
        <v>Main</v>
      </c>
      <c r="I132" s="85" t="s">
        <v>64</v>
      </c>
    </row>
    <row r="133" spans="1:9">
      <c r="A133" s="85" t="s">
        <v>28</v>
      </c>
      <c r="B133" s="85" t="s">
        <v>81</v>
      </c>
      <c r="C133" s="88">
        <v>4384</v>
      </c>
      <c r="D133" s="88">
        <v>1.2</v>
      </c>
      <c r="E133" s="72" t="s">
        <v>55</v>
      </c>
      <c r="G133" s="67" t="s">
        <v>108</v>
      </c>
      <c r="H133" s="67" t="str">
        <f t="shared" si="4"/>
        <v>STE</v>
      </c>
      <c r="I133" s="85" t="s">
        <v>22</v>
      </c>
    </row>
    <row r="134" spans="1:9">
      <c r="A134" s="85" t="s">
        <v>28</v>
      </c>
      <c r="B134" s="85" t="s">
        <v>77</v>
      </c>
      <c r="C134" s="88">
        <v>419.6</v>
      </c>
      <c r="D134" s="88">
        <v>0.46800000000000003</v>
      </c>
      <c r="E134" s="72" t="s">
        <v>55</v>
      </c>
      <c r="G134" s="67" t="s">
        <v>107</v>
      </c>
      <c r="H134" s="67" t="str">
        <f t="shared" si="4"/>
        <v>Main</v>
      </c>
      <c r="I134" s="85" t="s">
        <v>102</v>
      </c>
    </row>
    <row r="135" spans="1:9">
      <c r="A135" s="85" t="s">
        <v>28</v>
      </c>
      <c r="B135" s="85" t="s">
        <v>77</v>
      </c>
      <c r="C135" s="88">
        <v>678.75</v>
      </c>
      <c r="D135" s="88">
        <v>0.68300000000000005</v>
      </c>
      <c r="E135" s="72" t="s">
        <v>55</v>
      </c>
      <c r="G135" s="67" t="s">
        <v>107</v>
      </c>
      <c r="H135" s="67" t="str">
        <f t="shared" si="4"/>
        <v>Main</v>
      </c>
      <c r="I135" s="85" t="s">
        <v>102</v>
      </c>
    </row>
    <row r="136" spans="1:9">
      <c r="A136" s="85" t="s">
        <v>28</v>
      </c>
      <c r="B136" s="85" t="s">
        <v>81</v>
      </c>
      <c r="C136" s="88">
        <v>10893.29</v>
      </c>
      <c r="D136" s="88">
        <v>2.37</v>
      </c>
      <c r="E136" s="72" t="s">
        <v>55</v>
      </c>
      <c r="G136" s="67" t="s">
        <v>108</v>
      </c>
      <c r="H136" s="67" t="str">
        <f t="shared" si="4"/>
        <v>STE</v>
      </c>
      <c r="I136" s="85" t="s">
        <v>22</v>
      </c>
    </row>
    <row r="137" spans="1:9">
      <c r="A137" s="85" t="s">
        <v>28</v>
      </c>
      <c r="B137" s="85" t="s">
        <v>81</v>
      </c>
      <c r="C137" s="88">
        <v>119666.54</v>
      </c>
      <c r="D137" s="88">
        <v>28.02</v>
      </c>
      <c r="E137" s="72" t="s">
        <v>55</v>
      </c>
      <c r="G137" s="67" t="s">
        <v>107</v>
      </c>
      <c r="H137" s="67" t="str">
        <f t="shared" si="4"/>
        <v>Main</v>
      </c>
      <c r="I137" s="85" t="s">
        <v>61</v>
      </c>
    </row>
    <row r="138" spans="1:9">
      <c r="A138" s="85" t="s">
        <v>28</v>
      </c>
      <c r="B138" s="85" t="s">
        <v>95</v>
      </c>
      <c r="C138" s="88">
        <v>7631.4</v>
      </c>
      <c r="D138" s="88">
        <v>0</v>
      </c>
      <c r="E138" s="72" t="s">
        <v>55</v>
      </c>
      <c r="G138" s="67" t="s">
        <v>108</v>
      </c>
      <c r="H138" s="67" t="str">
        <f t="shared" si="4"/>
        <v>STE</v>
      </c>
      <c r="I138" s="85" t="s">
        <v>22</v>
      </c>
    </row>
    <row r="139" spans="1:9">
      <c r="A139" s="85" t="s">
        <v>28</v>
      </c>
      <c r="B139" s="85" t="s">
        <v>81</v>
      </c>
      <c r="C139" s="88">
        <v>29537.58</v>
      </c>
      <c r="D139" s="88">
        <v>6.43</v>
      </c>
      <c r="E139" s="72" t="s">
        <v>55</v>
      </c>
      <c r="G139" s="67" t="s">
        <v>108</v>
      </c>
      <c r="H139" s="67" t="str">
        <f t="shared" si="4"/>
        <v>STE</v>
      </c>
      <c r="I139" s="85" t="s">
        <v>22</v>
      </c>
    </row>
    <row r="140" spans="1:9">
      <c r="A140" s="85" t="s">
        <v>28</v>
      </c>
      <c r="B140" s="85" t="s">
        <v>81</v>
      </c>
      <c r="C140" s="88">
        <v>5233.1499999999996</v>
      </c>
      <c r="D140" s="88">
        <v>1.1499999999999999</v>
      </c>
      <c r="E140" s="72" t="s">
        <v>55</v>
      </c>
      <c r="G140" s="67" t="s">
        <v>107</v>
      </c>
      <c r="H140" s="67" t="str">
        <f t="shared" si="4"/>
        <v>Main</v>
      </c>
      <c r="I140" s="85" t="s">
        <v>104</v>
      </c>
    </row>
    <row r="141" spans="1:9">
      <c r="A141" s="85" t="s">
        <v>28</v>
      </c>
      <c r="B141" s="85" t="s">
        <v>81</v>
      </c>
      <c r="C141" s="88">
        <v>33662.720000000001</v>
      </c>
      <c r="D141" s="88">
        <v>7.73</v>
      </c>
      <c r="E141" s="72" t="s">
        <v>55</v>
      </c>
      <c r="G141" s="67" t="s">
        <v>107</v>
      </c>
      <c r="H141" s="67" t="s">
        <v>35</v>
      </c>
      <c r="I141" s="85" t="s">
        <v>53</v>
      </c>
    </row>
    <row r="142" spans="1:9">
      <c r="A142" s="85" t="s">
        <v>28</v>
      </c>
      <c r="B142" s="85" t="s">
        <v>81</v>
      </c>
      <c r="C142" s="88">
        <v>43420</v>
      </c>
      <c r="D142" s="88">
        <v>9.52</v>
      </c>
      <c r="E142" s="72" t="s">
        <v>55</v>
      </c>
      <c r="G142" s="67" t="s">
        <v>107</v>
      </c>
      <c r="H142" s="67" t="str">
        <f t="shared" ref="H142:H158" si="5">IF(I142="St Thomas","STE","Main")</f>
        <v>Main</v>
      </c>
      <c r="I142" s="85" t="s">
        <v>100</v>
      </c>
    </row>
    <row r="143" spans="1:9">
      <c r="A143" s="85" t="s">
        <v>28</v>
      </c>
      <c r="B143" s="85" t="s">
        <v>81</v>
      </c>
      <c r="C143" s="88">
        <v>26013</v>
      </c>
      <c r="D143" s="88">
        <v>5.7</v>
      </c>
      <c r="E143" s="72" t="s">
        <v>55</v>
      </c>
      <c r="G143" s="67" t="s">
        <v>107</v>
      </c>
      <c r="H143" s="67" t="str">
        <f t="shared" si="5"/>
        <v>Main</v>
      </c>
      <c r="I143" s="85" t="s">
        <v>100</v>
      </c>
    </row>
    <row r="144" spans="1:9">
      <c r="A144" s="85" t="s">
        <v>28</v>
      </c>
      <c r="B144" s="85" t="s">
        <v>85</v>
      </c>
      <c r="C144" s="88">
        <v>8020.47</v>
      </c>
      <c r="D144" s="88">
        <v>1.75</v>
      </c>
      <c r="E144" s="72" t="s">
        <v>55</v>
      </c>
      <c r="G144" s="67" t="s">
        <v>107</v>
      </c>
      <c r="H144" s="67" t="str">
        <f t="shared" si="5"/>
        <v>Main</v>
      </c>
      <c r="I144" s="85" t="s">
        <v>64</v>
      </c>
    </row>
    <row r="145" spans="1:9">
      <c r="A145" s="85" t="s">
        <v>28</v>
      </c>
      <c r="B145" s="85" t="s">
        <v>93</v>
      </c>
      <c r="C145" s="88">
        <v>8421</v>
      </c>
      <c r="D145" s="88">
        <v>0</v>
      </c>
      <c r="E145" s="72" t="s">
        <v>55</v>
      </c>
      <c r="G145" s="67" t="s">
        <v>107</v>
      </c>
      <c r="H145" s="67" t="str">
        <f t="shared" si="5"/>
        <v>Main</v>
      </c>
      <c r="I145" s="85" t="s">
        <v>64</v>
      </c>
    </row>
    <row r="146" spans="1:9">
      <c r="A146" s="85" t="s">
        <v>28</v>
      </c>
      <c r="B146" s="85" t="s">
        <v>92</v>
      </c>
      <c r="C146" s="88">
        <v>42876</v>
      </c>
      <c r="D146" s="88">
        <v>0</v>
      </c>
      <c r="E146" s="72" t="s">
        <v>55</v>
      </c>
      <c r="G146" s="67" t="s">
        <v>108</v>
      </c>
      <c r="H146" s="67" t="str">
        <f t="shared" si="5"/>
        <v>Main</v>
      </c>
      <c r="I146" s="85" t="s">
        <v>64</v>
      </c>
    </row>
    <row r="147" spans="1:9">
      <c r="A147" s="85" t="s">
        <v>28</v>
      </c>
      <c r="B147" s="85" t="s">
        <v>86</v>
      </c>
      <c r="C147" s="88">
        <v>545</v>
      </c>
      <c r="D147" s="88">
        <v>0.91</v>
      </c>
      <c r="E147" s="72" t="s">
        <v>55</v>
      </c>
      <c r="G147" s="67" t="s">
        <v>107</v>
      </c>
      <c r="H147" s="67" t="str">
        <f t="shared" si="5"/>
        <v>Main</v>
      </c>
      <c r="I147" s="85" t="s">
        <v>103</v>
      </c>
    </row>
    <row r="148" spans="1:9">
      <c r="A148" s="85" t="s">
        <v>28</v>
      </c>
      <c r="B148" s="85" t="s">
        <v>85</v>
      </c>
      <c r="C148" s="88">
        <v>2723.32</v>
      </c>
      <c r="D148" s="88">
        <v>0.59</v>
      </c>
      <c r="E148" s="72" t="s">
        <v>55</v>
      </c>
      <c r="G148" s="67" t="s">
        <v>107</v>
      </c>
      <c r="H148" s="67" t="str">
        <f t="shared" si="5"/>
        <v>Main</v>
      </c>
      <c r="I148" s="85" t="s">
        <v>105</v>
      </c>
    </row>
    <row r="149" spans="1:9">
      <c r="A149" s="85" t="s">
        <v>28</v>
      </c>
      <c r="B149" s="85" t="s">
        <v>85</v>
      </c>
      <c r="C149" s="88">
        <v>3153.3220000000001</v>
      </c>
      <c r="D149" s="88">
        <v>0.68600000000000005</v>
      </c>
      <c r="E149" s="72" t="s">
        <v>55</v>
      </c>
      <c r="G149" s="67" t="s">
        <v>107</v>
      </c>
      <c r="H149" s="67" t="str">
        <f t="shared" si="5"/>
        <v>STE</v>
      </c>
      <c r="I149" s="85" t="s">
        <v>22</v>
      </c>
    </row>
    <row r="150" spans="1:9">
      <c r="A150" s="85" t="s">
        <v>28</v>
      </c>
      <c r="B150" s="85" t="s">
        <v>91</v>
      </c>
      <c r="C150" s="88">
        <v>14351.4</v>
      </c>
      <c r="D150" s="88">
        <v>2.91</v>
      </c>
      <c r="E150" s="72" t="s">
        <v>55</v>
      </c>
      <c r="G150" s="67" t="s">
        <v>108</v>
      </c>
      <c r="H150" s="67" t="str">
        <f t="shared" si="5"/>
        <v>Main</v>
      </c>
      <c r="I150" s="85" t="s">
        <v>102</v>
      </c>
    </row>
    <row r="151" spans="1:9">
      <c r="A151" s="85" t="s">
        <v>28</v>
      </c>
      <c r="B151" s="85" t="s">
        <v>98</v>
      </c>
      <c r="C151" s="88">
        <v>461827.75</v>
      </c>
      <c r="D151" s="88">
        <v>52.7</v>
      </c>
      <c r="E151" s="72" t="s">
        <v>55</v>
      </c>
      <c r="G151" s="67" t="s">
        <v>108</v>
      </c>
      <c r="H151" s="67" t="str">
        <f t="shared" si="5"/>
        <v>Main</v>
      </c>
      <c r="I151" s="85" t="s">
        <v>103</v>
      </c>
    </row>
    <row r="152" spans="1:9">
      <c r="A152" s="85" t="s">
        <v>28</v>
      </c>
      <c r="B152" s="85" t="s">
        <v>89</v>
      </c>
      <c r="C152" s="88">
        <v>5812.33</v>
      </c>
      <c r="D152" s="88">
        <v>1.27</v>
      </c>
      <c r="E152" s="72" t="s">
        <v>55</v>
      </c>
      <c r="G152" s="67" t="s">
        <v>107</v>
      </c>
      <c r="H152" s="67" t="str">
        <f t="shared" si="5"/>
        <v>STE</v>
      </c>
      <c r="I152" s="85" t="s">
        <v>22</v>
      </c>
    </row>
    <row r="153" spans="1:9">
      <c r="A153" s="85" t="s">
        <v>28</v>
      </c>
      <c r="B153" s="85" t="s">
        <v>89</v>
      </c>
      <c r="C153" s="88">
        <v>56117</v>
      </c>
      <c r="D153" s="88">
        <v>6.4</v>
      </c>
      <c r="E153" s="72" t="s">
        <v>55</v>
      </c>
      <c r="G153" s="67" t="s">
        <v>108</v>
      </c>
      <c r="H153" s="67" t="str">
        <f t="shared" si="5"/>
        <v>Main</v>
      </c>
      <c r="I153" s="85" t="s">
        <v>100</v>
      </c>
    </row>
    <row r="154" spans="1:9">
      <c r="A154" s="85" t="s">
        <v>28</v>
      </c>
      <c r="B154" s="85" t="s">
        <v>81</v>
      </c>
      <c r="C154" s="88">
        <v>4851.26</v>
      </c>
      <c r="D154" s="88">
        <v>0.94</v>
      </c>
      <c r="E154" s="72" t="s">
        <v>55</v>
      </c>
      <c r="G154" s="67" t="s">
        <v>108</v>
      </c>
      <c r="H154" s="67" t="str">
        <f t="shared" si="5"/>
        <v>Main</v>
      </c>
      <c r="I154" s="85" t="s">
        <v>102</v>
      </c>
    </row>
    <row r="155" spans="1:9">
      <c r="A155" s="85" t="s">
        <v>28</v>
      </c>
      <c r="B155" s="85" t="s">
        <v>89</v>
      </c>
      <c r="C155" s="88">
        <v>24975.74</v>
      </c>
      <c r="D155" s="88">
        <v>3.88</v>
      </c>
      <c r="E155" s="72" t="s">
        <v>55</v>
      </c>
      <c r="G155" s="67" t="s">
        <v>108</v>
      </c>
      <c r="H155" s="67" t="str">
        <f t="shared" si="5"/>
        <v>Main</v>
      </c>
      <c r="I155" s="85" t="s">
        <v>102</v>
      </c>
    </row>
    <row r="156" spans="1:9">
      <c r="A156" s="85" t="s">
        <v>28</v>
      </c>
      <c r="B156" s="85" t="s">
        <v>89</v>
      </c>
      <c r="C156" s="88">
        <v>4156.6499999999996</v>
      </c>
      <c r="D156" s="88">
        <v>0.9</v>
      </c>
      <c r="E156" s="72" t="s">
        <v>55</v>
      </c>
      <c r="G156" s="67" t="s">
        <v>107</v>
      </c>
      <c r="H156" s="67" t="str">
        <f t="shared" si="5"/>
        <v>Main</v>
      </c>
      <c r="I156" s="85" t="s">
        <v>64</v>
      </c>
    </row>
    <row r="157" spans="1:9">
      <c r="A157" s="85" t="s">
        <v>28</v>
      </c>
      <c r="B157" s="85" t="s">
        <v>87</v>
      </c>
      <c r="C157" s="88">
        <v>87141.8</v>
      </c>
      <c r="D157" s="88">
        <v>9.8000000000000007</v>
      </c>
      <c r="E157" s="72" t="s">
        <v>55</v>
      </c>
      <c r="G157" s="67" t="s">
        <v>108</v>
      </c>
      <c r="H157" s="67" t="str">
        <f t="shared" si="5"/>
        <v>Main</v>
      </c>
      <c r="I157" s="85" t="s">
        <v>53</v>
      </c>
    </row>
    <row r="158" spans="1:9">
      <c r="A158" s="85" t="s">
        <v>28</v>
      </c>
      <c r="B158" s="85" t="s">
        <v>87</v>
      </c>
      <c r="C158" s="88">
        <v>2744.76</v>
      </c>
      <c r="D158" s="88">
        <v>0.48</v>
      </c>
      <c r="E158" s="72" t="s">
        <v>55</v>
      </c>
      <c r="G158" s="67" t="s">
        <v>107</v>
      </c>
      <c r="H158" s="67" t="str">
        <f t="shared" si="5"/>
        <v>Main</v>
      </c>
      <c r="I158" s="85" t="s">
        <v>104</v>
      </c>
    </row>
    <row r="159" spans="1:9">
      <c r="A159" s="85" t="s">
        <v>28</v>
      </c>
      <c r="B159" s="85" t="s">
        <v>89</v>
      </c>
      <c r="C159" s="88">
        <v>2293.3200000000002</v>
      </c>
      <c r="D159" s="88">
        <v>0.49</v>
      </c>
      <c r="E159" s="72" t="s">
        <v>55</v>
      </c>
      <c r="G159" s="67" t="s">
        <v>108</v>
      </c>
      <c r="H159" s="67" t="s">
        <v>35</v>
      </c>
      <c r="I159" s="85" t="s">
        <v>53</v>
      </c>
    </row>
    <row r="160" spans="1:9">
      <c r="A160" s="85" t="s">
        <v>28</v>
      </c>
      <c r="B160" s="85" t="s">
        <v>87</v>
      </c>
      <c r="C160" s="88">
        <v>39830.720000000001</v>
      </c>
      <c r="D160" s="88">
        <v>11.48</v>
      </c>
      <c r="E160" s="72" t="s">
        <v>55</v>
      </c>
      <c r="G160" s="67" t="s">
        <v>108</v>
      </c>
      <c r="H160" s="67" t="str">
        <f t="shared" ref="H160:H166" si="6">IF(I160="St Thomas","STE","Main")</f>
        <v>Main</v>
      </c>
      <c r="I160" s="85" t="s">
        <v>104</v>
      </c>
    </row>
    <row r="161" spans="1:9">
      <c r="A161" s="85" t="s">
        <v>28</v>
      </c>
      <c r="B161" s="85" t="s">
        <v>89</v>
      </c>
      <c r="C161" s="88">
        <v>4729.9799999999996</v>
      </c>
      <c r="D161" s="88">
        <v>1.03</v>
      </c>
      <c r="E161" s="72" t="s">
        <v>55</v>
      </c>
      <c r="G161" s="67" t="s">
        <v>107</v>
      </c>
      <c r="H161" s="67" t="str">
        <f t="shared" si="6"/>
        <v>Main</v>
      </c>
      <c r="I161" s="85" t="s">
        <v>102</v>
      </c>
    </row>
    <row r="162" spans="1:9">
      <c r="A162" s="85" t="s">
        <v>28</v>
      </c>
      <c r="B162" s="85" t="s">
        <v>89</v>
      </c>
      <c r="C162" s="88">
        <v>3869.99</v>
      </c>
      <c r="D162" s="88">
        <v>0.84</v>
      </c>
      <c r="E162" s="72" t="s">
        <v>55</v>
      </c>
      <c r="G162" s="67" t="s">
        <v>107</v>
      </c>
      <c r="H162" s="67" t="str">
        <f t="shared" si="6"/>
        <v>Main</v>
      </c>
      <c r="I162" s="85" t="s">
        <v>102</v>
      </c>
    </row>
    <row r="163" spans="1:9">
      <c r="A163" s="85" t="s">
        <v>28</v>
      </c>
      <c r="B163" s="85" t="s">
        <v>89</v>
      </c>
      <c r="C163" s="88">
        <v>1815.55</v>
      </c>
      <c r="D163" s="88">
        <v>0.4</v>
      </c>
      <c r="E163" s="72" t="s">
        <v>55</v>
      </c>
      <c r="G163" s="67" t="s">
        <v>107</v>
      </c>
      <c r="H163" s="67" t="str">
        <f t="shared" si="6"/>
        <v>Main</v>
      </c>
      <c r="I163" s="85" t="s">
        <v>103</v>
      </c>
    </row>
    <row r="164" spans="1:9">
      <c r="A164" s="85" t="s">
        <v>28</v>
      </c>
      <c r="B164" s="85" t="s">
        <v>89</v>
      </c>
      <c r="C164" s="88">
        <v>10319.959999999999</v>
      </c>
      <c r="D164" s="88">
        <v>2.25</v>
      </c>
      <c r="E164" s="72" t="s">
        <v>55</v>
      </c>
      <c r="G164" s="67" t="s">
        <v>107</v>
      </c>
      <c r="H164" s="67" t="str">
        <f t="shared" si="6"/>
        <v>STE</v>
      </c>
      <c r="I164" s="85" t="s">
        <v>22</v>
      </c>
    </row>
    <row r="165" spans="1:9">
      <c r="A165" s="85" t="s">
        <v>28</v>
      </c>
      <c r="B165" s="85" t="s">
        <v>91</v>
      </c>
      <c r="C165" s="88">
        <v>21924</v>
      </c>
      <c r="D165" s="88">
        <v>5.22</v>
      </c>
      <c r="E165" s="72" t="s">
        <v>55</v>
      </c>
      <c r="G165" s="67" t="s">
        <v>108</v>
      </c>
      <c r="H165" s="67" t="str">
        <f t="shared" si="6"/>
        <v>STE</v>
      </c>
      <c r="I165" s="85" t="s">
        <v>22</v>
      </c>
    </row>
    <row r="166" spans="1:9">
      <c r="A166" s="85" t="s">
        <v>28</v>
      </c>
      <c r="B166" s="85" t="s">
        <v>89</v>
      </c>
      <c r="C166" s="88">
        <v>3439.99</v>
      </c>
      <c r="D166" s="88">
        <v>0.75</v>
      </c>
      <c r="E166" s="72" t="s">
        <v>55</v>
      </c>
      <c r="G166" s="67" t="s">
        <v>108</v>
      </c>
      <c r="H166" s="67" t="str">
        <f t="shared" si="6"/>
        <v>Main</v>
      </c>
      <c r="I166" s="85" t="s">
        <v>102</v>
      </c>
    </row>
    <row r="167" spans="1:9">
      <c r="A167" s="85" t="s">
        <v>112</v>
      </c>
      <c r="B167" s="85" t="s">
        <v>113</v>
      </c>
      <c r="C167" s="88">
        <v>291000</v>
      </c>
      <c r="D167" s="88">
        <v>50</v>
      </c>
      <c r="E167" s="72" t="s">
        <v>55</v>
      </c>
      <c r="G167" s="67" t="s">
        <v>108</v>
      </c>
      <c r="H167" s="67" t="s">
        <v>35</v>
      </c>
      <c r="I167" s="85" t="s">
        <v>100</v>
      </c>
    </row>
    <row r="168" spans="1:9">
      <c r="A168" s="69"/>
      <c r="B168" s="69"/>
      <c r="C168" s="70">
        <f>SUM(C4:C167)</f>
        <v>4199943.8949999996</v>
      </c>
      <c r="D168" s="70">
        <f>SUM(D4:D167)</f>
        <v>692.86400000000003</v>
      </c>
      <c r="E168" s="72"/>
    </row>
    <row r="169" spans="1:9">
      <c r="A169" s="69"/>
      <c r="B169" s="69"/>
      <c r="C169" s="70"/>
      <c r="D169" s="71"/>
      <c r="E169" s="72"/>
    </row>
    <row r="170" spans="1:9">
      <c r="A170" s="69"/>
      <c r="B170" s="69"/>
      <c r="C170" s="70"/>
      <c r="D170" s="71"/>
      <c r="E170" s="72"/>
    </row>
    <row r="171" spans="1:9">
      <c r="A171" s="69"/>
      <c r="B171" s="69"/>
      <c r="C171" s="70"/>
      <c r="D171" s="71"/>
      <c r="E171" s="72"/>
    </row>
    <row r="172" spans="1:9">
      <c r="A172" s="69"/>
      <c r="B172" s="69"/>
      <c r="C172" s="70"/>
      <c r="D172" s="71"/>
      <c r="E172" s="72"/>
    </row>
    <row r="173" spans="1:9">
      <c r="A173" s="69"/>
      <c r="B173" s="69"/>
      <c r="C173" s="70"/>
      <c r="D173" s="71"/>
      <c r="E173" s="72"/>
    </row>
    <row r="174" spans="1:9">
      <c r="A174" s="69"/>
      <c r="B174" s="69"/>
      <c r="C174" s="70"/>
      <c r="D174" s="71"/>
      <c r="E174" s="72"/>
    </row>
    <row r="175" spans="1:9">
      <c r="A175" s="69"/>
      <c r="B175" s="69"/>
      <c r="C175" s="70"/>
      <c r="D175" s="71"/>
      <c r="E175" s="72"/>
    </row>
    <row r="176" spans="1:9">
      <c r="A176" s="69"/>
      <c r="B176" s="69"/>
      <c r="C176" s="70"/>
      <c r="D176" s="71"/>
      <c r="E176" s="72"/>
    </row>
    <row r="177" spans="1:5">
      <c r="A177" s="69"/>
      <c r="B177" s="69"/>
      <c r="C177" s="70"/>
      <c r="D177" s="71"/>
      <c r="E177" s="72"/>
    </row>
    <row r="178" spans="1:5">
      <c r="A178" s="69"/>
      <c r="B178" s="69"/>
      <c r="C178" s="70"/>
      <c r="D178" s="71"/>
      <c r="E178" s="72"/>
    </row>
    <row r="179" spans="1:5">
      <c r="A179" s="69"/>
      <c r="B179" s="69"/>
      <c r="C179" s="70"/>
      <c r="D179" s="71"/>
      <c r="E179" s="72"/>
    </row>
    <row r="180" spans="1:5">
      <c r="A180" s="69"/>
      <c r="B180" s="69"/>
      <c r="C180" s="70"/>
      <c r="D180" s="71"/>
      <c r="E180" s="72"/>
    </row>
    <row r="181" spans="1:5">
      <c r="A181" s="69"/>
      <c r="B181" s="69"/>
      <c r="C181" s="70"/>
      <c r="D181" s="71"/>
      <c r="E181" s="72"/>
    </row>
    <row r="182" spans="1:5">
      <c r="A182" s="69"/>
      <c r="B182" s="69"/>
      <c r="C182" s="70"/>
      <c r="D182" s="71"/>
      <c r="E182" s="72"/>
    </row>
    <row r="183" spans="1:5">
      <c r="A183" s="69"/>
      <c r="B183" s="69"/>
      <c r="C183" s="70"/>
      <c r="D183" s="71"/>
      <c r="E183" s="72"/>
    </row>
    <row r="184" spans="1:5">
      <c r="A184" s="69"/>
      <c r="B184" s="69"/>
      <c r="C184" s="70"/>
      <c r="D184" s="71"/>
      <c r="E184" s="72"/>
    </row>
    <row r="185" spans="1:5">
      <c r="A185" s="69"/>
      <c r="B185" s="69"/>
      <c r="C185" s="70"/>
      <c r="D185" s="71"/>
      <c r="E185" s="72"/>
    </row>
    <row r="186" spans="1:5">
      <c r="A186" s="69"/>
      <c r="B186" s="69"/>
      <c r="C186" s="70"/>
      <c r="D186" s="71"/>
      <c r="E186" s="72"/>
    </row>
    <row r="187" spans="1:5">
      <c r="A187" s="69"/>
      <c r="B187" s="69"/>
      <c r="C187" s="70"/>
      <c r="D187" s="71"/>
      <c r="E187" s="72"/>
    </row>
    <row r="188" spans="1:5">
      <c r="A188" s="69"/>
      <c r="B188" s="69"/>
      <c r="C188" s="70"/>
      <c r="D188" s="71"/>
      <c r="E188" s="72"/>
    </row>
    <row r="189" spans="1:5">
      <c r="A189" s="69"/>
      <c r="B189" s="69"/>
      <c r="C189" s="70"/>
      <c r="D189" s="71"/>
      <c r="E189" s="72"/>
    </row>
    <row r="190" spans="1:5">
      <c r="A190" s="69"/>
      <c r="B190" s="69"/>
      <c r="C190" s="70"/>
      <c r="D190" s="71"/>
      <c r="E190" s="72"/>
    </row>
    <row r="191" spans="1:5">
      <c r="A191" s="69"/>
      <c r="B191" s="69"/>
      <c r="C191" s="70"/>
      <c r="D191" s="71"/>
      <c r="E191" s="72"/>
    </row>
    <row r="192" spans="1:5">
      <c r="A192" s="69"/>
      <c r="B192" s="69"/>
      <c r="C192" s="70"/>
      <c r="D192" s="71"/>
      <c r="E192" s="72"/>
    </row>
    <row r="193" spans="1:5">
      <c r="A193" s="69"/>
      <c r="B193" s="69"/>
      <c r="C193" s="70"/>
      <c r="D193" s="71"/>
      <c r="E193" s="72"/>
    </row>
    <row r="194" spans="1:5">
      <c r="A194" s="69"/>
      <c r="B194" s="69"/>
      <c r="C194" s="70"/>
      <c r="D194" s="71"/>
      <c r="E194" s="72"/>
    </row>
    <row r="195" spans="1:5">
      <c r="A195" s="69"/>
      <c r="B195" s="69"/>
      <c r="C195" s="70"/>
      <c r="D195" s="71"/>
      <c r="E195" s="72"/>
    </row>
    <row r="196" spans="1:5">
      <c r="A196" s="69"/>
      <c r="B196" s="69"/>
      <c r="C196" s="70"/>
      <c r="D196" s="71"/>
      <c r="E196" s="72"/>
    </row>
    <row r="197" spans="1:5">
      <c r="A197" s="69"/>
      <c r="B197" s="69"/>
      <c r="C197" s="70"/>
      <c r="D197" s="71"/>
      <c r="E197" s="72"/>
    </row>
    <row r="198" spans="1:5">
      <c r="A198" s="69"/>
      <c r="B198" s="69"/>
      <c r="C198" s="70"/>
      <c r="D198" s="71"/>
      <c r="E198" s="72"/>
    </row>
    <row r="199" spans="1:5">
      <c r="A199" s="69"/>
      <c r="B199" s="69"/>
      <c r="C199" s="70"/>
      <c r="D199" s="71"/>
      <c r="E199" s="72"/>
    </row>
    <row r="200" spans="1:5">
      <c r="A200" s="69"/>
      <c r="B200" s="69"/>
      <c r="C200" s="70"/>
      <c r="D200" s="71"/>
      <c r="E200" s="72"/>
    </row>
    <row r="201" spans="1:5">
      <c r="A201" s="69"/>
      <c r="B201" s="69"/>
      <c r="C201" s="70"/>
      <c r="D201" s="71"/>
      <c r="E201" s="72"/>
    </row>
    <row r="202" spans="1:5">
      <c r="A202" s="69"/>
      <c r="B202" s="69"/>
      <c r="C202" s="70"/>
      <c r="D202" s="71"/>
      <c r="E202" s="72"/>
    </row>
    <row r="203" spans="1:5">
      <c r="A203" s="69"/>
      <c r="B203" s="69"/>
      <c r="C203" s="70"/>
      <c r="D203" s="71"/>
      <c r="E203" s="72"/>
    </row>
    <row r="204" spans="1:5">
      <c r="A204" s="69"/>
      <c r="B204" s="69"/>
      <c r="C204" s="70"/>
      <c r="D204" s="71"/>
      <c r="E204" s="72"/>
    </row>
    <row r="205" spans="1:5">
      <c r="A205" s="69"/>
      <c r="B205" s="69"/>
      <c r="C205" s="70"/>
      <c r="D205" s="71"/>
      <c r="E205" s="72"/>
    </row>
    <row r="206" spans="1:5">
      <c r="A206" s="69"/>
      <c r="B206" s="69"/>
      <c r="C206" s="70"/>
      <c r="D206" s="71"/>
      <c r="E206" s="72"/>
    </row>
    <row r="207" spans="1:5">
      <c r="A207" s="69"/>
      <c r="B207" s="69"/>
      <c r="C207" s="70"/>
      <c r="D207" s="71"/>
      <c r="E207" s="72"/>
    </row>
    <row r="208" spans="1:5">
      <c r="A208" s="69"/>
      <c r="B208" s="69"/>
      <c r="C208" s="70"/>
      <c r="D208" s="71"/>
      <c r="E208" s="72"/>
    </row>
    <row r="209" spans="1:5">
      <c r="A209" s="69"/>
      <c r="B209" s="69"/>
      <c r="C209" s="70"/>
      <c r="D209" s="71"/>
      <c r="E209" s="72"/>
    </row>
    <row r="210" spans="1:5">
      <c r="A210" s="69"/>
      <c r="B210" s="69"/>
      <c r="C210" s="70"/>
      <c r="D210" s="71"/>
      <c r="E210" s="72"/>
    </row>
    <row r="211" spans="1:5">
      <c r="A211" s="69"/>
      <c r="B211" s="69"/>
      <c r="C211" s="70"/>
      <c r="D211" s="71"/>
      <c r="E211" s="72"/>
    </row>
    <row r="212" spans="1:5">
      <c r="A212" s="69"/>
      <c r="B212" s="69"/>
      <c r="C212" s="70"/>
      <c r="D212" s="71"/>
      <c r="E212" s="72"/>
    </row>
    <row r="213" spans="1:5">
      <c r="A213" s="69"/>
      <c r="B213" s="69"/>
      <c r="C213" s="70"/>
      <c r="D213" s="71"/>
      <c r="E213" s="72"/>
    </row>
    <row r="214" spans="1:5">
      <c r="A214" s="69"/>
      <c r="B214" s="69"/>
      <c r="C214" s="70"/>
      <c r="D214" s="71"/>
      <c r="E214" s="72"/>
    </row>
    <row r="215" spans="1:5">
      <c r="A215" s="69"/>
      <c r="B215" s="69"/>
      <c r="C215" s="70"/>
      <c r="D215" s="71"/>
      <c r="E215" s="72"/>
    </row>
    <row r="216" spans="1:5">
      <c r="A216" s="69"/>
      <c r="B216" s="69"/>
      <c r="C216" s="70"/>
      <c r="D216" s="71"/>
      <c r="E216" s="72"/>
    </row>
    <row r="217" spans="1:5">
      <c r="A217" s="69"/>
      <c r="B217" s="69"/>
      <c r="C217" s="70"/>
      <c r="D217" s="71"/>
      <c r="E217" s="72"/>
    </row>
    <row r="218" spans="1:5">
      <c r="A218" s="69"/>
      <c r="B218" s="69"/>
      <c r="C218" s="70"/>
      <c r="D218" s="71"/>
      <c r="E218" s="72"/>
    </row>
    <row r="219" spans="1:5">
      <c r="A219" s="69"/>
      <c r="B219" s="69"/>
      <c r="C219" s="70"/>
      <c r="D219" s="71"/>
      <c r="E219" s="72"/>
    </row>
    <row r="220" spans="1:5">
      <c r="A220" s="69"/>
      <c r="B220" s="69"/>
      <c r="C220" s="70"/>
      <c r="D220" s="71"/>
      <c r="E220" s="72"/>
    </row>
    <row r="221" spans="1:5">
      <c r="A221" s="69"/>
      <c r="B221" s="69"/>
      <c r="C221" s="70"/>
      <c r="D221" s="71"/>
      <c r="E221" s="72"/>
    </row>
    <row r="222" spans="1:5">
      <c r="A222" s="69"/>
      <c r="B222" s="69"/>
      <c r="C222" s="70"/>
      <c r="D222" s="71"/>
      <c r="E222" s="72"/>
    </row>
    <row r="223" spans="1:5">
      <c r="A223" s="69"/>
      <c r="B223" s="69"/>
      <c r="C223" s="70"/>
      <c r="D223" s="71"/>
      <c r="E223" s="72"/>
    </row>
    <row r="224" spans="1:5">
      <c r="A224" s="69"/>
      <c r="B224" s="69"/>
      <c r="C224" s="70"/>
      <c r="D224" s="71"/>
      <c r="E224" s="72"/>
    </row>
    <row r="225" spans="1:5">
      <c r="A225" s="69"/>
      <c r="B225" s="69"/>
      <c r="C225" s="70"/>
      <c r="D225" s="71"/>
      <c r="E225" s="72"/>
    </row>
    <row r="226" spans="1:5">
      <c r="A226" s="69"/>
      <c r="B226" s="69"/>
      <c r="C226" s="70"/>
      <c r="D226" s="71"/>
      <c r="E226" s="72"/>
    </row>
    <row r="227" spans="1:5">
      <c r="A227" s="69"/>
      <c r="B227" s="69"/>
      <c r="C227" s="70"/>
      <c r="D227" s="71"/>
      <c r="E227" s="72"/>
    </row>
    <row r="228" spans="1:5">
      <c r="A228" s="69"/>
      <c r="B228" s="69"/>
      <c r="C228" s="70"/>
      <c r="D228" s="71"/>
      <c r="E228" s="72"/>
    </row>
    <row r="229" spans="1:5">
      <c r="A229" s="69"/>
      <c r="B229" s="69"/>
      <c r="C229" s="70"/>
      <c r="D229" s="71"/>
      <c r="E229" s="72"/>
    </row>
    <row r="230" spans="1:5">
      <c r="A230" s="69"/>
      <c r="B230" s="69"/>
      <c r="C230" s="70"/>
      <c r="D230" s="71"/>
      <c r="E230" s="72"/>
    </row>
    <row r="231" spans="1:5">
      <c r="A231" s="69"/>
      <c r="B231" s="69"/>
      <c r="C231" s="70"/>
      <c r="D231" s="71"/>
      <c r="E231" s="72"/>
    </row>
    <row r="232" spans="1:5">
      <c r="A232" s="69"/>
      <c r="B232" s="69"/>
      <c r="C232" s="70"/>
      <c r="D232" s="71"/>
      <c r="E232" s="72"/>
    </row>
    <row r="233" spans="1:5">
      <c r="A233" s="69"/>
      <c r="B233" s="69"/>
      <c r="C233" s="70"/>
      <c r="D233" s="71"/>
      <c r="E233" s="72"/>
    </row>
    <row r="234" spans="1:5">
      <c r="A234" s="69"/>
      <c r="B234" s="69"/>
      <c r="C234" s="70"/>
      <c r="D234" s="71"/>
      <c r="E234" s="72"/>
    </row>
    <row r="235" spans="1:5">
      <c r="A235" s="69"/>
      <c r="B235" s="69"/>
      <c r="C235" s="70"/>
      <c r="D235" s="71"/>
      <c r="E235" s="72"/>
    </row>
    <row r="236" spans="1:5">
      <c r="A236" s="69"/>
      <c r="B236" s="69"/>
      <c r="C236" s="70"/>
      <c r="D236" s="71"/>
      <c r="E236" s="72"/>
    </row>
    <row r="237" spans="1:5">
      <c r="A237" s="69"/>
      <c r="B237" s="69"/>
      <c r="C237" s="70"/>
      <c r="D237" s="71"/>
      <c r="E237" s="72"/>
    </row>
    <row r="238" spans="1:5">
      <c r="A238" s="69"/>
      <c r="B238" s="69"/>
      <c r="C238" s="70"/>
      <c r="D238" s="71"/>
      <c r="E238" s="72"/>
    </row>
    <row r="239" spans="1:5">
      <c r="A239" s="69"/>
      <c r="B239" s="69"/>
      <c r="C239" s="70"/>
      <c r="D239" s="71"/>
      <c r="E239" s="72"/>
    </row>
    <row r="240" spans="1:5">
      <c r="A240" s="69"/>
      <c r="B240" s="69"/>
      <c r="C240" s="70"/>
      <c r="D240" s="71"/>
      <c r="E240" s="72"/>
    </row>
    <row r="241" spans="1:5">
      <c r="A241" s="69"/>
      <c r="B241" s="69"/>
      <c r="C241" s="70"/>
      <c r="D241" s="71"/>
      <c r="E241" s="72"/>
    </row>
    <row r="242" spans="1:5">
      <c r="A242" s="69"/>
      <c r="B242" s="69"/>
      <c r="C242" s="70"/>
      <c r="D242" s="71"/>
      <c r="E242" s="72"/>
    </row>
    <row r="243" spans="1:5">
      <c r="A243" s="69"/>
      <c r="B243" s="69"/>
      <c r="C243" s="70"/>
      <c r="D243" s="71"/>
      <c r="E243" s="72"/>
    </row>
    <row r="244" spans="1:5">
      <c r="A244" s="69"/>
      <c r="B244" s="69"/>
      <c r="C244" s="70"/>
      <c r="D244" s="71"/>
      <c r="E244" s="72"/>
    </row>
    <row r="245" spans="1:5">
      <c r="A245" s="69"/>
      <c r="B245" s="69"/>
      <c r="C245" s="70"/>
      <c r="D245" s="71"/>
      <c r="E245" s="72"/>
    </row>
    <row r="246" spans="1:5">
      <c r="A246" s="69"/>
      <c r="B246" s="69"/>
      <c r="C246" s="70"/>
      <c r="D246" s="71"/>
      <c r="E246" s="72"/>
    </row>
    <row r="247" spans="1:5">
      <c r="A247" s="69"/>
      <c r="B247" s="69"/>
      <c r="C247" s="70"/>
      <c r="D247" s="71"/>
      <c r="E247" s="72"/>
    </row>
    <row r="248" spans="1:5">
      <c r="A248" s="69"/>
      <c r="B248" s="69"/>
      <c r="C248" s="70"/>
      <c r="D248" s="71"/>
      <c r="E248" s="72"/>
    </row>
    <row r="249" spans="1:5">
      <c r="A249" s="69"/>
      <c r="B249" s="69"/>
      <c r="C249" s="70"/>
      <c r="D249" s="71"/>
      <c r="E249" s="72"/>
    </row>
    <row r="250" spans="1:5">
      <c r="A250" s="69"/>
      <c r="B250" s="69"/>
      <c r="C250" s="70"/>
      <c r="D250" s="71"/>
      <c r="E250" s="72"/>
    </row>
    <row r="251" spans="1:5">
      <c r="A251" s="69"/>
      <c r="B251" s="69"/>
      <c r="C251" s="70"/>
      <c r="D251" s="71"/>
      <c r="E251" s="72"/>
    </row>
    <row r="252" spans="1:5">
      <c r="A252" s="69"/>
      <c r="B252" s="69"/>
      <c r="C252" s="70"/>
      <c r="D252" s="71"/>
      <c r="E252" s="72"/>
    </row>
    <row r="253" spans="1:5">
      <c r="A253" s="69"/>
      <c r="B253" s="69"/>
      <c r="C253" s="70"/>
      <c r="D253" s="71"/>
      <c r="E253" s="72"/>
    </row>
    <row r="254" spans="1:5">
      <c r="A254" s="69"/>
      <c r="B254" s="69"/>
      <c r="C254" s="70"/>
      <c r="D254" s="71"/>
      <c r="E254" s="72"/>
    </row>
    <row r="255" spans="1:5">
      <c r="A255" s="69"/>
      <c r="B255" s="69"/>
      <c r="C255" s="70"/>
      <c r="D255" s="71"/>
      <c r="E255" s="72"/>
    </row>
    <row r="256" spans="1:5">
      <c r="A256" s="69"/>
      <c r="B256" s="69"/>
      <c r="C256" s="70"/>
      <c r="D256" s="71"/>
      <c r="E256" s="72"/>
    </row>
    <row r="257" spans="1:5">
      <c r="A257" s="69"/>
      <c r="B257" s="69"/>
      <c r="C257" s="70"/>
      <c r="D257" s="71"/>
      <c r="E257" s="72"/>
    </row>
    <row r="258" spans="1:5">
      <c r="A258" s="69"/>
      <c r="B258" s="69"/>
      <c r="C258" s="70"/>
      <c r="D258" s="71"/>
      <c r="E258" s="72"/>
    </row>
    <row r="259" spans="1:5">
      <c r="A259" s="69"/>
      <c r="B259" s="69"/>
      <c r="C259" s="70"/>
      <c r="D259" s="71"/>
      <c r="E259" s="72"/>
    </row>
    <row r="260" spans="1:5">
      <c r="A260" s="69"/>
      <c r="B260" s="69"/>
      <c r="C260" s="70"/>
      <c r="D260" s="71"/>
      <c r="E260" s="72"/>
    </row>
    <row r="261" spans="1:5">
      <c r="A261" s="69"/>
      <c r="B261" s="69"/>
      <c r="C261" s="70"/>
      <c r="D261" s="71"/>
      <c r="E261" s="72"/>
    </row>
    <row r="262" spans="1:5">
      <c r="A262" s="69"/>
      <c r="B262" s="69"/>
      <c r="C262" s="70"/>
      <c r="D262" s="71"/>
      <c r="E262" s="72"/>
    </row>
    <row r="263" spans="1:5">
      <c r="A263" s="69"/>
      <c r="B263" s="69"/>
      <c r="C263" s="70"/>
      <c r="D263" s="71"/>
      <c r="E263" s="72"/>
    </row>
    <row r="264" spans="1:5">
      <c r="A264" s="69"/>
      <c r="B264" s="69"/>
      <c r="C264" s="70"/>
      <c r="D264" s="71"/>
      <c r="E264" s="72"/>
    </row>
    <row r="265" spans="1:5">
      <c r="A265" s="69"/>
      <c r="B265" s="69"/>
      <c r="C265" s="70"/>
      <c r="D265" s="71"/>
      <c r="E265" s="72"/>
    </row>
    <row r="266" spans="1:5">
      <c r="A266" s="69"/>
      <c r="B266" s="69"/>
      <c r="C266" s="70"/>
      <c r="D266" s="71"/>
      <c r="E266" s="72"/>
    </row>
    <row r="267" spans="1:5">
      <c r="A267" s="69"/>
      <c r="B267" s="69"/>
      <c r="C267" s="70"/>
      <c r="D267" s="71"/>
      <c r="E267" s="72"/>
    </row>
    <row r="268" spans="1:5">
      <c r="A268" s="69"/>
      <c r="B268" s="69"/>
      <c r="C268" s="70"/>
      <c r="D268" s="71"/>
      <c r="E268" s="72"/>
    </row>
    <row r="269" spans="1:5">
      <c r="A269" s="69"/>
      <c r="B269" s="69"/>
      <c r="C269" s="70"/>
      <c r="D269" s="71"/>
      <c r="E269" s="72"/>
    </row>
    <row r="270" spans="1:5">
      <c r="A270" s="69"/>
      <c r="B270" s="69"/>
      <c r="C270" s="70"/>
      <c r="D270" s="71"/>
      <c r="E270" s="72"/>
    </row>
  </sheetData>
  <autoFilter ref="A3:I270" xr:uid="{70B6F16F-6626-4ECD-AB24-06206D5C869B}"/>
  <mergeCells count="1">
    <mergeCell ref="A1:I1"/>
  </mergeCells>
  <phoneticPr fontId="189" type="noConversion"/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206A2-6AA2-41BE-9EF0-9285C5C46608}">
  <sheetPr>
    <tabColor rgb="FFFF0000"/>
    <outlinePr summaryRight="0"/>
  </sheetPr>
  <dimension ref="A1:M28"/>
  <sheetViews>
    <sheetView workbookViewId="0">
      <selection activeCell="D8" sqref="D8"/>
    </sheetView>
  </sheetViews>
  <sheetFormatPr defaultRowHeight="14.5" outlineLevelRow="1"/>
  <cols>
    <col min="1" max="1" width="15" customWidth="1"/>
    <col min="2" max="2" width="77" bestFit="1" customWidth="1"/>
    <col min="3" max="5" width="13" customWidth="1"/>
    <col min="6" max="6" width="1.54296875" customWidth="1"/>
    <col min="7" max="7" width="13.26953125" customWidth="1"/>
    <col min="8" max="8" width="14.1796875" customWidth="1"/>
    <col min="9" max="9" width="16.453125" customWidth="1"/>
    <col min="10" max="10" width="1.54296875" customWidth="1"/>
    <col min="11" max="11" width="11" customWidth="1"/>
    <col min="12" max="12" width="12" customWidth="1"/>
    <col min="13" max="13" width="12.26953125" customWidth="1"/>
  </cols>
  <sheetData>
    <row r="1" spans="1:13" ht="19" thickBot="1">
      <c r="C1" s="93" t="s">
        <v>50</v>
      </c>
      <c r="D1" s="93"/>
      <c r="E1" s="93"/>
      <c r="G1" s="93" t="s">
        <v>43</v>
      </c>
      <c r="H1" s="93"/>
      <c r="I1" s="93"/>
      <c r="K1" s="93" t="s">
        <v>51</v>
      </c>
      <c r="L1" s="93"/>
      <c r="M1" s="93"/>
    </row>
    <row r="2" spans="1:13" ht="15" customHeight="1">
      <c r="A2" s="1" t="s">
        <v>0</v>
      </c>
      <c r="C2" s="94" t="s">
        <v>49</v>
      </c>
      <c r="D2" s="95"/>
      <c r="E2" s="96"/>
      <c r="G2" s="94" t="s">
        <v>49</v>
      </c>
      <c r="H2" s="95"/>
      <c r="I2" s="96"/>
      <c r="K2" s="94" t="s">
        <v>49</v>
      </c>
      <c r="L2" s="95"/>
      <c r="M2" s="96"/>
    </row>
    <row r="3" spans="1:13" ht="15" thickBot="1">
      <c r="C3" s="97"/>
      <c r="D3" s="98"/>
      <c r="E3" s="99"/>
      <c r="G3" s="97"/>
      <c r="H3" s="98"/>
      <c r="I3" s="99"/>
      <c r="K3" s="97"/>
      <c r="L3" s="98"/>
      <c r="M3" s="99"/>
    </row>
    <row r="4" spans="1:13">
      <c r="C4" s="16" t="s">
        <v>22</v>
      </c>
      <c r="D4" s="12" t="s">
        <v>35</v>
      </c>
      <c r="E4" s="52" t="s">
        <v>23</v>
      </c>
      <c r="G4" s="16" t="s">
        <v>22</v>
      </c>
      <c r="H4" s="12" t="s">
        <v>35</v>
      </c>
      <c r="I4" s="43" t="s">
        <v>23</v>
      </c>
      <c r="K4" s="16" t="s">
        <v>22</v>
      </c>
      <c r="L4" s="12" t="s">
        <v>35</v>
      </c>
      <c r="M4" s="43" t="s">
        <v>23</v>
      </c>
    </row>
    <row r="5" spans="1:13" ht="15" thickBot="1">
      <c r="A5" s="7"/>
      <c r="B5" s="7"/>
      <c r="C5" s="17"/>
      <c r="D5" s="13"/>
      <c r="E5" s="44"/>
      <c r="G5" s="17"/>
      <c r="H5" s="13"/>
      <c r="I5" s="44"/>
      <c r="K5" s="17"/>
      <c r="L5" s="13"/>
      <c r="M5" s="44"/>
    </row>
    <row r="6" spans="1:13">
      <c r="A6" s="90" t="s">
        <v>9</v>
      </c>
      <c r="B6" s="2" t="s">
        <v>10</v>
      </c>
      <c r="C6" s="17"/>
      <c r="D6" s="13"/>
      <c r="E6" s="44">
        <f>+C6+D6</f>
        <v>0</v>
      </c>
      <c r="G6" s="17"/>
      <c r="H6" s="13"/>
      <c r="I6" s="44">
        <f>+G6+H6</f>
        <v>0</v>
      </c>
      <c r="K6" s="17"/>
      <c r="L6" s="13"/>
      <c r="M6" s="44">
        <f>+K6+L6</f>
        <v>0</v>
      </c>
    </row>
    <row r="7" spans="1:13">
      <c r="A7" s="91"/>
      <c r="B7" s="4" t="s">
        <v>11</v>
      </c>
      <c r="C7" s="57" t="e">
        <f>SUM(C8:C10)</f>
        <v>#REF!</v>
      </c>
      <c r="D7" s="27" t="e">
        <f>SUM(D8:D10)</f>
        <v>#REF!</v>
      </c>
      <c r="E7" s="28" t="e">
        <f>+C7+D7</f>
        <v>#REF!</v>
      </c>
      <c r="F7" s="62"/>
      <c r="G7" s="29" t="e">
        <f>SUM(G8:G10)</f>
        <v>#REF!</v>
      </c>
      <c r="H7" s="27">
        <f>SUM(H8:H10)</f>
        <v>0</v>
      </c>
      <c r="I7" s="28" t="e">
        <f>+G7+H7</f>
        <v>#REF!</v>
      </c>
      <c r="K7" s="29" t="e">
        <f t="shared" ref="K7:L12" si="0">+C7+G7</f>
        <v>#REF!</v>
      </c>
      <c r="L7" s="27" t="e">
        <f t="shared" si="0"/>
        <v>#REF!</v>
      </c>
      <c r="M7" s="28" t="e">
        <f>+K7+L7</f>
        <v>#REF!</v>
      </c>
    </row>
    <row r="8" spans="1:13" outlineLevel="1">
      <c r="A8" s="91"/>
      <c r="B8" s="21" t="s">
        <v>32</v>
      </c>
      <c r="C8" s="58" t="e">
        <f>SUMIFS(#REF!,#REF!,"St. Thomas Energy Inc.",#REF!,"2018 CK-STT",#REF!,"Save on Energy Retrofit Program",#REF!,"GS &lt; 50")</f>
        <v>#REF!</v>
      </c>
      <c r="D8" s="30" t="e">
        <f>SUMIFS(#REF!,#REF!,"Entegrus Powerlines Inc.",#REF!,"2018 CK-STT",#REF!,"Save on Energy Retrofit Program",#REF!,"GS &lt; 50")</f>
        <v>#REF!</v>
      </c>
      <c r="E8" s="34" t="e">
        <f t="shared" ref="E8:E13" si="1">+C8+D8</f>
        <v>#REF!</v>
      </c>
      <c r="F8" s="62"/>
      <c r="G8" s="31"/>
      <c r="H8" s="30">
        <f>SUMIFS('2019 Projects'!$D:$D,'2019 Projects'!$F:$F,"#N/A",'2019 Projects'!$A:$A,"Retrofit",'2019 Projects'!$G:$G,"GS &lt; 50")</f>
        <v>0</v>
      </c>
      <c r="I8" s="34">
        <f t="shared" ref="I8:I13" si="2">+G8+H8</f>
        <v>0</v>
      </c>
      <c r="K8" s="31" t="e">
        <f t="shared" si="0"/>
        <v>#REF!</v>
      </c>
      <c r="L8" s="30" t="e">
        <f t="shared" si="0"/>
        <v>#REF!</v>
      </c>
      <c r="M8" s="34" t="e">
        <f t="shared" ref="M8:M13" si="3">+K8+L8</f>
        <v>#REF!</v>
      </c>
    </row>
    <row r="9" spans="1:13" outlineLevel="1">
      <c r="A9" s="91"/>
      <c r="B9" s="21" t="s">
        <v>33</v>
      </c>
      <c r="C9" s="59" t="e">
        <f>SUMIFS(#REF!,#REF!,"St. Thomas Energy Inc.",#REF!,"2018 CK-STT",#REF!,"Save on Energy Retrofit Program",#REF!,"GS &gt; 50")</f>
        <v>#REF!</v>
      </c>
      <c r="D9" s="22" t="e">
        <f>SUMIFS(#REF!,#REF!,"Entegrus Powerlines Inc.",#REF!,"2018 CK-STT",#REF!,"Save on Energy Retrofit Program",#REF!,"GS &gt; 50")</f>
        <v>#REF!</v>
      </c>
      <c r="E9" s="24" t="e">
        <f t="shared" si="1"/>
        <v>#REF!</v>
      </c>
      <c r="F9" s="62"/>
      <c r="G9" s="53"/>
      <c r="H9" s="23">
        <f>SUMIFS('2019 Projects'!$D:$D,'2019 Projects'!$F:$F,"#N/A",'2019 Projects'!$A:$A,"Retrofit",'2019 Projects'!$G:$G,"GS &gt; 50")</f>
        <v>0</v>
      </c>
      <c r="I9" s="24">
        <f t="shared" si="2"/>
        <v>0</v>
      </c>
      <c r="K9" s="53" t="e">
        <f t="shared" si="0"/>
        <v>#REF!</v>
      </c>
      <c r="L9" s="23" t="e">
        <f t="shared" si="0"/>
        <v>#REF!</v>
      </c>
      <c r="M9" s="24" t="e">
        <f t="shared" si="3"/>
        <v>#REF!</v>
      </c>
    </row>
    <row r="10" spans="1:13" outlineLevel="1">
      <c r="A10" s="91"/>
      <c r="B10" s="21" t="s">
        <v>34</v>
      </c>
      <c r="C10" s="60" t="e">
        <f>SUMIFS(#REF!,#REF!,"St. Thomas Energy Inc.",#REF!,"2018 CK-STT",#REF!,"Save on Energy Retrofit Program",#REF!,"Streetlights")</f>
        <v>#REF!</v>
      </c>
      <c r="D10" s="35" t="e">
        <f>SUMIFS(#REF!,#REF!,"Entegrus Powerlines Inc.",#REF!,"2018 CK-STT",#REF!,"Save on Energy Retrofit Program",#REF!,"Streetlights")</f>
        <v>#REF!</v>
      </c>
      <c r="E10" s="36" t="e">
        <f t="shared" si="1"/>
        <v>#REF!</v>
      </c>
      <c r="F10" s="62"/>
      <c r="G10" s="38" t="e">
        <f>SUMIFS(#REF!,#REF!,"St. Thomas Energy Inc.",#REF!,"2018 CK-STT True-Up",#REF!,"Save on Energy Retrofit Program",#REF!,"Streetlights")</f>
        <v>#REF!</v>
      </c>
      <c r="H10" s="37"/>
      <c r="I10" s="36" t="e">
        <f t="shared" si="2"/>
        <v>#REF!</v>
      </c>
      <c r="K10" s="38" t="e">
        <f t="shared" si="0"/>
        <v>#REF!</v>
      </c>
      <c r="L10" s="37" t="e">
        <f t="shared" si="0"/>
        <v>#REF!</v>
      </c>
      <c r="M10" s="36" t="e">
        <f t="shared" si="3"/>
        <v>#REF!</v>
      </c>
    </row>
    <row r="11" spans="1:13">
      <c r="A11" s="91"/>
      <c r="B11" s="8" t="s">
        <v>12</v>
      </c>
      <c r="C11" s="57" t="e">
        <f>+C12+C13</f>
        <v>#REF!</v>
      </c>
      <c r="D11" s="27" t="e">
        <f t="shared" ref="D11" si="4">+D12+D13</f>
        <v>#REF!</v>
      </c>
      <c r="E11" s="28" t="e">
        <f t="shared" si="1"/>
        <v>#REF!</v>
      </c>
      <c r="F11" s="51"/>
      <c r="G11" s="29" t="e">
        <f>+G12+G13</f>
        <v>#REF!</v>
      </c>
      <c r="H11" s="27">
        <f t="shared" ref="H11" si="5">+H12+H13</f>
        <v>0</v>
      </c>
      <c r="I11" s="28" t="e">
        <f t="shared" si="2"/>
        <v>#REF!</v>
      </c>
      <c r="K11" s="29" t="e">
        <f t="shared" si="0"/>
        <v>#REF!</v>
      </c>
      <c r="L11" s="27" t="e">
        <f t="shared" si="0"/>
        <v>#REF!</v>
      </c>
      <c r="M11" s="28" t="e">
        <f t="shared" si="3"/>
        <v>#REF!</v>
      </c>
    </row>
    <row r="12" spans="1:13" outlineLevel="1">
      <c r="A12" s="91"/>
      <c r="B12" s="21" t="s">
        <v>32</v>
      </c>
      <c r="C12" s="58" t="e">
        <f>SUMIFS(#REF!,#REF!,"St. Thomas Energy Inc.",#REF!,"2018 CK-STT",#REF!,A11,#REF!,"GS &lt; 50")</f>
        <v>#REF!</v>
      </c>
      <c r="D12" s="30" t="e">
        <f>SUMIFS(#REF!,#REF!,"Entegrus Powerlines Inc.",#REF!,"2018 CK-STT",#REF!,B11,#REF!,"GS &lt; 50")</f>
        <v>#REF!</v>
      </c>
      <c r="E12" s="34" t="e">
        <f t="shared" si="1"/>
        <v>#REF!</v>
      </c>
      <c r="F12" s="51"/>
      <c r="G12" s="31" t="e">
        <f>SUMIFS(#REF!,#REF!,"St. Thomas Energy Inc.",#REF!,"2018 CK-STT True-Up",#REF!,C11,#REF!,"GS &lt; 50")</f>
        <v>#REF!</v>
      </c>
      <c r="H12" s="30">
        <f>SUMIFS('2019 Projects'!$D:$D,'2019 Projects'!$F:$F,"#N/A",'2019 Projects'!$A:$A,"Small Business Lighting",'2019 Projects'!$G:$G,"GS &lt; 50")</f>
        <v>0</v>
      </c>
      <c r="I12" s="34" t="e">
        <f t="shared" si="2"/>
        <v>#REF!</v>
      </c>
      <c r="K12" s="31" t="e">
        <f t="shared" si="0"/>
        <v>#REF!</v>
      </c>
      <c r="L12" s="30" t="e">
        <f t="shared" si="0"/>
        <v>#REF!</v>
      </c>
      <c r="M12" s="34" t="e">
        <f t="shared" si="3"/>
        <v>#REF!</v>
      </c>
    </row>
    <row r="13" spans="1:13" outlineLevel="1">
      <c r="A13" s="91"/>
      <c r="B13" s="21" t="s">
        <v>33</v>
      </c>
      <c r="C13" s="38"/>
      <c r="D13" s="35" t="e">
        <f>SUMIFS(#REF!,#REF!,"Entegrus Powerlines Inc.",#REF!,"2018 CK-STT",#REF!,B11,#REF!,"GS &gt; 50")</f>
        <v>#REF!</v>
      </c>
      <c r="E13" s="36" t="e">
        <f t="shared" si="1"/>
        <v>#REF!</v>
      </c>
      <c r="F13" s="51"/>
      <c r="G13" s="38"/>
      <c r="H13" s="37">
        <f>SUMIFS('2019 Projects'!$C:$C,'2019 Projects'!$F:$F,"#N/A",'2019 Projects'!$A:$A,"Small Business Lighting",'2019 Projects'!$G:$G,"GS &gt; 50")</f>
        <v>0</v>
      </c>
      <c r="I13" s="36">
        <f t="shared" si="2"/>
        <v>0</v>
      </c>
      <c r="K13" s="38"/>
      <c r="L13" s="37" t="e">
        <f t="shared" ref="L13:L22" si="6">+D13+H13</f>
        <v>#REF!</v>
      </c>
      <c r="M13" s="36" t="e">
        <f t="shared" si="3"/>
        <v>#REF!</v>
      </c>
    </row>
    <row r="14" spans="1:13">
      <c r="A14" s="91"/>
      <c r="B14" s="8" t="s">
        <v>13</v>
      </c>
      <c r="C14" s="29">
        <f>SUM(C15:C16)</f>
        <v>0</v>
      </c>
      <c r="D14" s="25" t="e">
        <f>SUM(D15:D16)</f>
        <v>#REF!</v>
      </c>
      <c r="E14" s="28" t="e">
        <f>+C14+D14</f>
        <v>#REF!</v>
      </c>
      <c r="G14" s="29">
        <f>SUM(G15:G16)</f>
        <v>0</v>
      </c>
      <c r="H14" s="25">
        <f>SUM(H15:H16)</f>
        <v>0</v>
      </c>
      <c r="I14" s="28">
        <f>+G14+H14</f>
        <v>0</v>
      </c>
      <c r="K14" s="29">
        <f>SUM(K15:K16)</f>
        <v>0</v>
      </c>
      <c r="L14" s="25" t="e">
        <f t="shared" si="6"/>
        <v>#REF!</v>
      </c>
      <c r="M14" s="28" t="e">
        <f>+K14+L14</f>
        <v>#REF!</v>
      </c>
    </row>
    <row r="15" spans="1:13" outlineLevel="1">
      <c r="A15" s="91"/>
      <c r="B15" s="21" t="s">
        <v>32</v>
      </c>
      <c r="C15" s="31"/>
      <c r="D15" s="30" t="e">
        <f>SUMIFS(#REF!,#REF!,"Entegrus Powerlines Inc.",#REF!,"2018 CK-STT",#REF!,B14,#REF!,"GS &lt; 50")</f>
        <v>#REF!</v>
      </c>
      <c r="E15" s="34" t="e">
        <f t="shared" ref="E15:E17" si="7">+C15+D15</f>
        <v>#REF!</v>
      </c>
      <c r="G15" s="31"/>
      <c r="H15" s="30">
        <f>SUMIFS('2019 Projects'!$D:$D,'2019 Projects'!$F:$F,"#N/A",'2019 Projects'!$A:$A,"BRI",'2019 Projects'!$G:$G,"GS &lt; 50")</f>
        <v>0</v>
      </c>
      <c r="I15" s="34">
        <f t="shared" ref="I15:I23" si="8">+G15+H15</f>
        <v>0</v>
      </c>
      <c r="K15" s="31"/>
      <c r="L15" s="30" t="e">
        <f t="shared" si="6"/>
        <v>#REF!</v>
      </c>
      <c r="M15" s="34" t="e">
        <f t="shared" ref="M15:M23" si="9">+K15+L15</f>
        <v>#REF!</v>
      </c>
    </row>
    <row r="16" spans="1:13" outlineLevel="1">
      <c r="A16" s="91"/>
      <c r="B16" s="21" t="s">
        <v>33</v>
      </c>
      <c r="C16" s="38"/>
      <c r="D16" s="35" t="e">
        <f>SUMIFS(#REF!,#REF!,"Entegrus Powerlines Inc.",#REF!,"2018 CK-STT",#REF!,B14,#REF!,"GS &gt; 50")</f>
        <v>#REF!</v>
      </c>
      <c r="E16" s="36" t="e">
        <f t="shared" si="7"/>
        <v>#REF!</v>
      </c>
      <c r="G16" s="38"/>
      <c r="H16" s="37">
        <f>SUMIFS('2019 Projects'!$D:$D,'2019 Projects'!$F:$F,"#N/A",'2019 Projects'!$A:$A,"BRI",'2019 Projects'!$G:$G,"GS &gt; 50")</f>
        <v>0</v>
      </c>
      <c r="I16" s="36">
        <f t="shared" si="8"/>
        <v>0</v>
      </c>
      <c r="K16" s="38"/>
      <c r="L16" s="37" t="e">
        <f t="shared" si="6"/>
        <v>#REF!</v>
      </c>
      <c r="M16" s="36" t="e">
        <f t="shared" si="9"/>
        <v>#REF!</v>
      </c>
    </row>
    <row r="17" spans="1:13">
      <c r="A17" s="91"/>
      <c r="B17" s="8" t="s">
        <v>14</v>
      </c>
      <c r="C17" s="29">
        <f>SUM(C18)</f>
        <v>0</v>
      </c>
      <c r="D17" s="27" t="e">
        <f>SUM(D18)</f>
        <v>#REF!</v>
      </c>
      <c r="E17" s="28" t="e">
        <f t="shared" si="7"/>
        <v>#REF!</v>
      </c>
      <c r="G17" s="29">
        <f>SUM(G18)</f>
        <v>0</v>
      </c>
      <c r="H17" s="27" t="e">
        <f>SUM(H18)</f>
        <v>#REF!</v>
      </c>
      <c r="I17" s="28" t="e">
        <f t="shared" si="8"/>
        <v>#REF!</v>
      </c>
      <c r="K17" s="29">
        <f>SUM(K18)</f>
        <v>0</v>
      </c>
      <c r="L17" s="27" t="e">
        <f t="shared" si="6"/>
        <v>#REF!</v>
      </c>
      <c r="M17" s="28" t="e">
        <f t="shared" si="9"/>
        <v>#REF!</v>
      </c>
    </row>
    <row r="18" spans="1:13" outlineLevel="1">
      <c r="A18" s="91"/>
      <c r="B18" s="21" t="s">
        <v>33</v>
      </c>
      <c r="C18" s="33"/>
      <c r="D18" s="32" t="e">
        <f>SUMIFS(#REF!,#REF!,"Entegrus Powerlines Inc.",#REF!,"2018 CK-STT",#REF!,B17,#REF!,"GS &gt; 50")</f>
        <v>#REF!</v>
      </c>
      <c r="E18" s="46" t="e">
        <f>+C18+D18</f>
        <v>#REF!</v>
      </c>
      <c r="G18" s="33"/>
      <c r="H18" s="32" t="e">
        <f>SUMIFS(#REF!,#REF!,"Entegrus Powerlines Inc.",#REF!,"2018 CK-STT True-Up",#REF!,D17,#REF!,"GS &gt; 50")</f>
        <v>#REF!</v>
      </c>
      <c r="I18" s="46" t="e">
        <f t="shared" si="8"/>
        <v>#REF!</v>
      </c>
      <c r="K18" s="33"/>
      <c r="L18" s="32" t="e">
        <f t="shared" si="6"/>
        <v>#REF!</v>
      </c>
      <c r="M18" s="46" t="e">
        <f t="shared" si="9"/>
        <v>#REF!</v>
      </c>
    </row>
    <row r="19" spans="1:13">
      <c r="A19" s="91"/>
      <c r="B19" s="8" t="s">
        <v>15</v>
      </c>
      <c r="C19" s="20">
        <f>+C20</f>
        <v>0</v>
      </c>
      <c r="D19" s="13">
        <f>+D20</f>
        <v>0</v>
      </c>
      <c r="E19" s="28">
        <f>+E20</f>
        <v>0</v>
      </c>
      <c r="G19" s="66">
        <f>+G20</f>
        <v>0</v>
      </c>
      <c r="H19" s="13">
        <f>+H20</f>
        <v>0</v>
      </c>
      <c r="I19" s="44">
        <f t="shared" si="8"/>
        <v>0</v>
      </c>
      <c r="K19" s="20">
        <f>+C19+G19</f>
        <v>0</v>
      </c>
      <c r="L19" s="13">
        <f t="shared" si="6"/>
        <v>0</v>
      </c>
      <c r="M19" s="44">
        <f t="shared" si="9"/>
        <v>0</v>
      </c>
    </row>
    <row r="20" spans="1:13" outlineLevel="1">
      <c r="A20" s="91"/>
      <c r="B20" s="21" t="s">
        <v>33</v>
      </c>
      <c r="C20" s="33"/>
      <c r="D20" s="63"/>
      <c r="E20" s="46"/>
      <c r="F20" s="64"/>
      <c r="G20" s="33">
        <f>SUMIFS('2019 Projects'!$D:$D,'2019 Projects'!$I:$I,"St Thomas",'2019 Projects'!$F:$F,"#N/A",'2019 Projects'!$A:$A,"PSUP",'2019 Projects'!$G:$G,"GS &gt; 50")</f>
        <v>0</v>
      </c>
      <c r="H20" s="32">
        <f>SUMIFS('2019 Projects'!$D:$D,'2019 Projects'!$I:$I,"Chatham",'2019 Projects'!$F:$F,"#N/A",'2019 Projects'!$A:$A,"PSUP",'2019 Projects'!$G:$G,"GS &gt; 50")</f>
        <v>0</v>
      </c>
      <c r="I20" s="46">
        <f t="shared" si="8"/>
        <v>0</v>
      </c>
      <c r="K20" s="33"/>
      <c r="L20" s="32">
        <f t="shared" si="6"/>
        <v>0</v>
      </c>
      <c r="M20" s="46">
        <f t="shared" si="9"/>
        <v>0</v>
      </c>
    </row>
    <row r="21" spans="1:13">
      <c r="A21" s="91"/>
      <c r="B21" s="8" t="s">
        <v>7</v>
      </c>
      <c r="C21" s="20" t="e">
        <f>+C22</f>
        <v>#REF!</v>
      </c>
      <c r="D21" s="13" t="e">
        <f>+D22</f>
        <v>#REF!</v>
      </c>
      <c r="E21" s="28" t="e">
        <f t="shared" ref="E21:E23" si="10">+C21+D21</f>
        <v>#REF!</v>
      </c>
      <c r="G21" s="20">
        <f>+G22</f>
        <v>0</v>
      </c>
      <c r="H21" s="13">
        <f>+H22</f>
        <v>0</v>
      </c>
      <c r="I21" s="44">
        <f t="shared" si="8"/>
        <v>0</v>
      </c>
      <c r="K21" s="20" t="e">
        <f>+C21+G21</f>
        <v>#REF!</v>
      </c>
      <c r="L21" s="13" t="e">
        <f t="shared" si="6"/>
        <v>#REF!</v>
      </c>
      <c r="M21" s="44" t="e">
        <f t="shared" si="9"/>
        <v>#REF!</v>
      </c>
    </row>
    <row r="22" spans="1:13" outlineLevel="1">
      <c r="A22" s="91"/>
      <c r="B22" s="21" t="s">
        <v>32</v>
      </c>
      <c r="C22" s="61" t="e">
        <f>SUMIFS(#REF!,#REF!,"Entegrus Powerlines Inc.",#REF!,"2018 CK-STT",#REF!,A21,#REF!,"GS &lt; 50")</f>
        <v>#REF!</v>
      </c>
      <c r="D22" s="32" t="e">
        <f>SUMIFS(#REF!,#REF!,"Entegrus Powerlines Inc.",#REF!,"2018 CK-STT",#REF!,B21,#REF!,"GS &lt; 50")</f>
        <v>#REF!</v>
      </c>
      <c r="E22" s="46" t="e">
        <f t="shared" si="10"/>
        <v>#REF!</v>
      </c>
      <c r="G22" s="33">
        <f>SUMIFS('2019 Projects'!$D:$D,'2019 Projects'!$I:$I,"St Thomas",'2019 Projects'!$F:$F,"#N/A",'2019 Projects'!$A:$A,"New Home Construction",'2019 Projects'!$G:$G,"GS &lt; 50")</f>
        <v>0</v>
      </c>
      <c r="H22" s="32">
        <f>SUMIFS('2019 Projects'!$D:$D,'2019 Projects'!$I:$I,"Chatham",'2019 Projects'!$F:$F,"#N/A",'2019 Projects'!$A:$A,"New Home Construction",'2019 Projects'!$G:$G,"GS &lt; 50")</f>
        <v>0</v>
      </c>
      <c r="I22" s="46">
        <f t="shared" si="8"/>
        <v>0</v>
      </c>
      <c r="K22" s="54"/>
      <c r="L22" s="32" t="e">
        <f t="shared" si="6"/>
        <v>#REF!</v>
      </c>
      <c r="M22" s="46" t="e">
        <f t="shared" si="9"/>
        <v>#REF!</v>
      </c>
    </row>
    <row r="23" spans="1:13" ht="15" thickBot="1">
      <c r="A23" s="91"/>
      <c r="B23" s="8" t="s">
        <v>16</v>
      </c>
      <c r="C23" s="20"/>
      <c r="D23" s="13"/>
      <c r="E23" s="55">
        <f t="shared" si="10"/>
        <v>0</v>
      </c>
      <c r="G23" s="20"/>
      <c r="H23" s="13"/>
      <c r="I23" s="44">
        <f t="shared" si="8"/>
        <v>0</v>
      </c>
      <c r="K23" s="20"/>
      <c r="L23" s="13"/>
      <c r="M23" s="44">
        <f t="shared" si="9"/>
        <v>0</v>
      </c>
    </row>
    <row r="24" spans="1:13" ht="15" thickBot="1">
      <c r="A24" s="92"/>
      <c r="B24" s="5" t="s">
        <v>17</v>
      </c>
      <c r="C24" s="26" t="e">
        <f>+C6+C7+C11+C14+C17+C19+C23+C21</f>
        <v>#REF!</v>
      </c>
      <c r="D24" s="6" t="e">
        <f>+D6+D7+D11+D14+D17+D19+D23+D21</f>
        <v>#REF!</v>
      </c>
      <c r="E24" s="45" t="e">
        <f>+E6+E7+E11+E14+E17+E19+E23+E21</f>
        <v>#REF!</v>
      </c>
      <c r="G24" s="18" t="e">
        <f>+G6+G7+G11+G14+G17+G19+G23+G21</f>
        <v>#REF!</v>
      </c>
      <c r="H24" s="15" t="e">
        <f>+H6+H7+H11+H14+H17+H19+H23+H21</f>
        <v>#REF!</v>
      </c>
      <c r="I24" s="56" t="e">
        <f>+I6+I7+I11+I14+I17+I19+I23+I21</f>
        <v>#REF!</v>
      </c>
      <c r="K24" s="18" t="e">
        <f>+K6+K7+K11+K14+K17+K19+K23+K21</f>
        <v>#REF!</v>
      </c>
      <c r="L24" s="15" t="e">
        <f>+L6+L7+L11+L14+L17+L19+L23+L21</f>
        <v>#REF!</v>
      </c>
      <c r="M24" s="56" t="e">
        <f>+M6+M7+M11+M14+M17+M19+M23+M21</f>
        <v>#REF!</v>
      </c>
    </row>
    <row r="25" spans="1:13">
      <c r="C25" s="19"/>
      <c r="D25" s="14"/>
      <c r="E25" s="47"/>
      <c r="G25" s="19"/>
      <c r="H25" s="14"/>
      <c r="I25" s="47"/>
      <c r="K25" s="19"/>
      <c r="L25" s="14"/>
      <c r="M25" s="47"/>
    </row>
    <row r="26" spans="1:13" ht="15" thickBot="1">
      <c r="C26" s="48"/>
      <c r="D26" s="49"/>
      <c r="E26" s="50" t="e">
        <f>+E24</f>
        <v>#REF!</v>
      </c>
      <c r="F26" s="51"/>
      <c r="G26" s="48"/>
      <c r="H26" s="49"/>
      <c r="I26" s="50" t="e">
        <f>+I24</f>
        <v>#REF!</v>
      </c>
      <c r="K26" s="48"/>
      <c r="L26" s="49"/>
      <c r="M26" s="50" t="e">
        <f>+E26+I26</f>
        <v>#REF!</v>
      </c>
    </row>
    <row r="28" spans="1:13">
      <c r="A28" s="11"/>
      <c r="C28" s="9"/>
      <c r="D28" s="9"/>
      <c r="E28" s="9"/>
    </row>
  </sheetData>
  <mergeCells count="7">
    <mergeCell ref="A6:A24"/>
    <mergeCell ref="C1:E1"/>
    <mergeCell ref="G1:I1"/>
    <mergeCell ref="K1:M1"/>
    <mergeCell ref="C2:E3"/>
    <mergeCell ref="G2:I3"/>
    <mergeCell ref="K2:M3"/>
  </mergeCells>
  <pageMargins left="0.7" right="0.7" top="0.75" bottom="0.75" header="0.3" footer="0.3"/>
  <pageSetup orientation="portrait" verticalDpi="0" r:id="rId1"/>
  <ignoredErrors>
    <ignoredError sqref="H2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3CF35-AA6B-4E48-9728-CEBF0D51B28F}">
  <sheetPr>
    <tabColor rgb="FFFF0000"/>
    <outlinePr summaryRight="0"/>
  </sheetPr>
  <dimension ref="A1:M38"/>
  <sheetViews>
    <sheetView workbookViewId="0">
      <selection activeCell="D8" sqref="D8"/>
    </sheetView>
  </sheetViews>
  <sheetFormatPr defaultRowHeight="14.5" outlineLevelRow="1"/>
  <cols>
    <col min="1" max="1" width="15" customWidth="1"/>
    <col min="2" max="2" width="77" bestFit="1" customWidth="1"/>
    <col min="3" max="5" width="13" customWidth="1"/>
    <col min="6" max="6" width="1.54296875" customWidth="1"/>
    <col min="7" max="7" width="13.26953125" customWidth="1"/>
    <col min="8" max="8" width="14.1796875" customWidth="1"/>
    <col min="9" max="9" width="16.453125" customWidth="1"/>
    <col min="10" max="10" width="1.54296875" customWidth="1"/>
    <col min="11" max="11" width="9.54296875" customWidth="1"/>
    <col min="12" max="13" width="11" bestFit="1" customWidth="1"/>
  </cols>
  <sheetData>
    <row r="1" spans="1:13" ht="19" thickBot="1">
      <c r="C1" s="93" t="s">
        <v>50</v>
      </c>
      <c r="D1" s="93"/>
      <c r="E1" s="93"/>
      <c r="G1" s="93" t="s">
        <v>43</v>
      </c>
      <c r="H1" s="93"/>
      <c r="I1" s="93"/>
      <c r="K1" s="93" t="s">
        <v>51</v>
      </c>
      <c r="L1" s="93"/>
      <c r="M1" s="93"/>
    </row>
    <row r="2" spans="1:13" ht="15" customHeight="1">
      <c r="A2" s="1" t="s">
        <v>0</v>
      </c>
      <c r="C2" s="94" t="s">
        <v>21</v>
      </c>
      <c r="D2" s="95"/>
      <c r="E2" s="96"/>
      <c r="G2" s="94" t="s">
        <v>21</v>
      </c>
      <c r="H2" s="95"/>
      <c r="I2" s="96"/>
      <c r="K2" s="94" t="s">
        <v>21</v>
      </c>
      <c r="L2" s="95"/>
      <c r="M2" s="96"/>
    </row>
    <row r="3" spans="1:13" ht="15" thickBot="1">
      <c r="C3" s="97"/>
      <c r="D3" s="98"/>
      <c r="E3" s="99"/>
      <c r="G3" s="97"/>
      <c r="H3" s="98"/>
      <c r="I3" s="99"/>
      <c r="K3" s="97"/>
      <c r="L3" s="98"/>
      <c r="M3" s="99"/>
    </row>
    <row r="4" spans="1:13" ht="15" thickBot="1">
      <c r="C4" s="16" t="s">
        <v>22</v>
      </c>
      <c r="D4" s="12" t="s">
        <v>35</v>
      </c>
      <c r="E4" s="52" t="s">
        <v>23</v>
      </c>
      <c r="G4" s="16" t="s">
        <v>22</v>
      </c>
      <c r="H4" s="12" t="s">
        <v>35</v>
      </c>
      <c r="I4" s="43" t="s">
        <v>23</v>
      </c>
      <c r="K4" s="16" t="s">
        <v>22</v>
      </c>
      <c r="L4" s="12" t="s">
        <v>35</v>
      </c>
      <c r="M4" s="43" t="s">
        <v>23</v>
      </c>
    </row>
    <row r="5" spans="1:13">
      <c r="A5" s="100" t="s">
        <v>1</v>
      </c>
      <c r="B5" s="2" t="s">
        <v>2</v>
      </c>
      <c r="C5" s="17"/>
      <c r="D5" s="13"/>
      <c r="E5" s="44">
        <v>0</v>
      </c>
      <c r="G5" s="17"/>
      <c r="H5" s="13"/>
      <c r="I5" s="44"/>
      <c r="K5" s="17"/>
      <c r="L5" s="13"/>
      <c r="M5" s="44"/>
    </row>
    <row r="6" spans="1:13">
      <c r="A6" s="101"/>
      <c r="B6" s="4" t="s">
        <v>3</v>
      </c>
      <c r="C6" s="17"/>
      <c r="D6" s="13"/>
      <c r="E6" s="44">
        <v>250522</v>
      </c>
      <c r="G6" s="17"/>
      <c r="H6" s="13"/>
      <c r="I6" s="44"/>
      <c r="K6" s="17">
        <f t="shared" ref="K6:M10" si="0">+C6+G6</f>
        <v>0</v>
      </c>
      <c r="L6" s="13">
        <f t="shared" si="0"/>
        <v>0</v>
      </c>
      <c r="M6" s="44">
        <f t="shared" si="0"/>
        <v>250522</v>
      </c>
    </row>
    <row r="7" spans="1:13">
      <c r="A7" s="101"/>
      <c r="B7" s="4" t="s">
        <v>4</v>
      </c>
      <c r="C7" s="17"/>
      <c r="D7" s="13"/>
      <c r="E7" s="44">
        <v>1859618</v>
      </c>
      <c r="G7" s="17"/>
      <c r="H7" s="13"/>
      <c r="I7" s="44"/>
      <c r="K7" s="17">
        <f t="shared" si="0"/>
        <v>0</v>
      </c>
      <c r="L7" s="13">
        <f t="shared" si="0"/>
        <v>0</v>
      </c>
      <c r="M7" s="44">
        <f t="shared" si="0"/>
        <v>1859618</v>
      </c>
    </row>
    <row r="8" spans="1:13">
      <c r="A8" s="101"/>
      <c r="B8" s="4" t="s">
        <v>5</v>
      </c>
      <c r="C8" s="17"/>
      <c r="D8" s="13"/>
      <c r="E8" s="44">
        <v>51883</v>
      </c>
      <c r="G8" s="17"/>
      <c r="H8" s="13"/>
      <c r="I8" s="44"/>
      <c r="K8" s="17">
        <f t="shared" si="0"/>
        <v>0</v>
      </c>
      <c r="L8" s="13">
        <f t="shared" si="0"/>
        <v>0</v>
      </c>
      <c r="M8" s="44">
        <f t="shared" si="0"/>
        <v>51883</v>
      </c>
    </row>
    <row r="9" spans="1:13">
      <c r="A9" s="101"/>
      <c r="B9" s="4" t="s">
        <v>6</v>
      </c>
      <c r="C9" s="17"/>
      <c r="D9" s="13"/>
      <c r="E9" s="44">
        <v>26744</v>
      </c>
      <c r="G9" s="17"/>
      <c r="H9" s="13"/>
      <c r="I9" s="44">
        <f>+'2019 Projects'!C114+'2019 Projects'!C173</f>
        <v>51802.35</v>
      </c>
      <c r="K9" s="17">
        <f t="shared" si="0"/>
        <v>0</v>
      </c>
      <c r="L9" s="13">
        <f t="shared" si="0"/>
        <v>0</v>
      </c>
      <c r="M9" s="44">
        <f t="shared" si="0"/>
        <v>78546.350000000006</v>
      </c>
    </row>
    <row r="10" spans="1:13" ht="15" thickBot="1">
      <c r="A10" s="101"/>
      <c r="B10" s="4" t="s">
        <v>7</v>
      </c>
      <c r="C10" s="17"/>
      <c r="D10" s="13"/>
      <c r="E10" s="44">
        <v>111558</v>
      </c>
      <c r="G10" s="17"/>
      <c r="H10" s="13"/>
      <c r="I10" s="44"/>
      <c r="K10" s="17">
        <f t="shared" si="0"/>
        <v>0</v>
      </c>
      <c r="L10" s="13">
        <f t="shared" si="0"/>
        <v>0</v>
      </c>
      <c r="M10" s="44">
        <f t="shared" si="0"/>
        <v>111558</v>
      </c>
    </row>
    <row r="11" spans="1:13" ht="15" thickBot="1">
      <c r="A11" s="102"/>
      <c r="B11" s="5" t="s">
        <v>8</v>
      </c>
      <c r="C11" s="18"/>
      <c r="D11" s="15"/>
      <c r="E11" s="45">
        <f>SUM(E5:E10)</f>
        <v>2300325</v>
      </c>
      <c r="G11" s="18"/>
      <c r="H11" s="15">
        <f>SUM(H9:H10)</f>
        <v>0</v>
      </c>
      <c r="I11" s="45">
        <f>SUM(I6:I10)</f>
        <v>51802.35</v>
      </c>
      <c r="K11" s="18">
        <f>SUM(K6:K10)</f>
        <v>0</v>
      </c>
      <c r="L11" s="65">
        <f t="shared" ref="L11:M11" si="1">SUM(L6:L10)</f>
        <v>0</v>
      </c>
      <c r="M11" s="56">
        <f t="shared" si="1"/>
        <v>2352127.35</v>
      </c>
    </row>
    <row r="12" spans="1:13" ht="15" thickBot="1">
      <c r="A12" s="7"/>
      <c r="B12" s="7"/>
      <c r="C12" s="17"/>
      <c r="D12" s="13"/>
      <c r="E12" s="44"/>
      <c r="G12" s="17"/>
      <c r="H12" s="13"/>
      <c r="I12" s="44"/>
      <c r="K12" s="17"/>
      <c r="L12" s="13"/>
      <c r="M12" s="44"/>
    </row>
    <row r="13" spans="1:13">
      <c r="A13" s="90" t="s">
        <v>9</v>
      </c>
      <c r="B13" s="2" t="s">
        <v>10</v>
      </c>
      <c r="C13" s="17"/>
      <c r="D13" s="13"/>
      <c r="E13" s="44">
        <f>+C13+D13</f>
        <v>0</v>
      </c>
      <c r="G13" s="17"/>
      <c r="H13" s="13"/>
      <c r="I13" s="44">
        <f>+G13+H13</f>
        <v>0</v>
      </c>
      <c r="K13" s="17"/>
      <c r="L13" s="13"/>
      <c r="M13" s="44">
        <f>+K13+L13</f>
        <v>0</v>
      </c>
    </row>
    <row r="14" spans="1:13">
      <c r="A14" s="91"/>
      <c r="B14" s="4" t="s">
        <v>11</v>
      </c>
      <c r="C14" s="57" t="e">
        <f>SUM(C15:C17)</f>
        <v>#REF!</v>
      </c>
      <c r="D14" s="27" t="e">
        <f>SUM(D15:D17)</f>
        <v>#REF!</v>
      </c>
      <c r="E14" s="28" t="e">
        <f>+C14+D14</f>
        <v>#REF!</v>
      </c>
      <c r="F14" s="62"/>
      <c r="G14" s="29" t="e">
        <f>SUM(G15:G17)</f>
        <v>#REF!</v>
      </c>
      <c r="H14" s="27">
        <f>SUM(H15:H17)</f>
        <v>0</v>
      </c>
      <c r="I14" s="28" t="e">
        <f>+G14+H14</f>
        <v>#REF!</v>
      </c>
      <c r="K14" s="29" t="e">
        <f t="shared" ref="K14:L19" si="2">+C14+G14</f>
        <v>#REF!</v>
      </c>
      <c r="L14" s="27" t="e">
        <f t="shared" si="2"/>
        <v>#REF!</v>
      </c>
      <c r="M14" s="28" t="e">
        <f>+K14+L14</f>
        <v>#REF!</v>
      </c>
    </row>
    <row r="15" spans="1:13" outlineLevel="1">
      <c r="A15" s="91"/>
      <c r="B15" s="21" t="s">
        <v>32</v>
      </c>
      <c r="C15" s="58" t="e">
        <f>SUMIFS(#REF!,#REF!,"St. Thomas Energy Inc.",#REF!,"2018 CK-STT",#REF!,"Save on Energy Retrofit Program",#REF!,"GS &lt; 50")</f>
        <v>#REF!</v>
      </c>
      <c r="D15" s="30" t="e">
        <f>SUMIFS(#REF!,#REF!,"Entegrus Powerlines Inc.",#REF!,"2018 CK-STT",#REF!,"Save on Energy Retrofit Program",#REF!,"GS &lt; 50")</f>
        <v>#REF!</v>
      </c>
      <c r="E15" s="34" t="e">
        <f t="shared" ref="E15:E20" si="3">+C15+D15</f>
        <v>#REF!</v>
      </c>
      <c r="F15" s="62"/>
      <c r="G15" s="31"/>
      <c r="H15" s="30">
        <f>SUMIFS('2019 Projects'!$C:$C,'2019 Projects'!$F:$F,"#N/A",'2019 Projects'!$A:$A,"Retrofit",'2019 Projects'!$G:$G,"GS &lt; 50")</f>
        <v>0</v>
      </c>
      <c r="I15" s="34">
        <f t="shared" ref="I15:I20" si="4">+G15+H15</f>
        <v>0</v>
      </c>
      <c r="K15" s="31" t="e">
        <f t="shared" si="2"/>
        <v>#REF!</v>
      </c>
      <c r="L15" s="30" t="e">
        <f t="shared" si="2"/>
        <v>#REF!</v>
      </c>
      <c r="M15" s="34" t="e">
        <f t="shared" ref="M15:M20" si="5">+K15+L15</f>
        <v>#REF!</v>
      </c>
    </row>
    <row r="16" spans="1:13" outlineLevel="1">
      <c r="A16" s="91"/>
      <c r="B16" s="21" t="s">
        <v>33</v>
      </c>
      <c r="C16" s="59" t="e">
        <f>SUMIFS(#REF!,#REF!,"St. Thomas Energy Inc.",#REF!,"2018 CK-STT",#REF!,"Save on Energy Retrofit Program",#REF!,"GS &gt; 50")</f>
        <v>#REF!</v>
      </c>
      <c r="D16" s="22" t="e">
        <f>SUMIFS(#REF!,#REF!,"Entegrus Powerlines Inc.",#REF!,"2018 CK-STT",#REF!,"Save on Energy Retrofit Program",#REF!,"GS &gt; 50")</f>
        <v>#REF!</v>
      </c>
      <c r="E16" s="24" t="e">
        <f t="shared" si="3"/>
        <v>#REF!</v>
      </c>
      <c r="F16" s="62"/>
      <c r="G16" s="53"/>
      <c r="H16" s="23">
        <f>SUMIFS('2019 Projects'!$C:$C,'2019 Projects'!$F:$F,"#N/A",'2019 Projects'!$A:$A,"Retrofit",'2019 Projects'!$G:$G,"GS &gt; 50")</f>
        <v>0</v>
      </c>
      <c r="I16" s="24">
        <f t="shared" si="4"/>
        <v>0</v>
      </c>
      <c r="K16" s="53" t="e">
        <f t="shared" si="2"/>
        <v>#REF!</v>
      </c>
      <c r="L16" s="23" t="e">
        <f t="shared" si="2"/>
        <v>#REF!</v>
      </c>
      <c r="M16" s="24" t="e">
        <f t="shared" si="5"/>
        <v>#REF!</v>
      </c>
    </row>
    <row r="17" spans="1:13" outlineLevel="1">
      <c r="A17" s="91"/>
      <c r="B17" s="21" t="s">
        <v>34</v>
      </c>
      <c r="C17" s="60" t="e">
        <f>SUMIFS(#REF!,#REF!,"St. Thomas Energy Inc.",#REF!,"2018 CK-STT",#REF!,"Save on Energy Retrofit Program",#REF!,"Streetlights")</f>
        <v>#REF!</v>
      </c>
      <c r="D17" s="35" t="e">
        <f>SUMIFS(#REF!,#REF!,"Entegrus Powerlines Inc.",#REF!,"2018 CK-STT",#REF!,"Save on Energy Retrofit Program",#REF!,"Streetlights")</f>
        <v>#REF!</v>
      </c>
      <c r="E17" s="36" t="e">
        <f t="shared" si="3"/>
        <v>#REF!</v>
      </c>
      <c r="F17" s="62"/>
      <c r="G17" s="38" t="e">
        <f>SUMIFS(#REF!,#REF!,"St. Thomas Energy Inc.",#REF!,"2018 CK-STT True-Up",#REF!,"Save on Energy Retrofit Program",#REF!,"Streetlights")</f>
        <v>#REF!</v>
      </c>
      <c r="H17" s="37"/>
      <c r="I17" s="36" t="e">
        <f t="shared" si="4"/>
        <v>#REF!</v>
      </c>
      <c r="K17" s="38" t="e">
        <f t="shared" si="2"/>
        <v>#REF!</v>
      </c>
      <c r="L17" s="37" t="e">
        <f t="shared" si="2"/>
        <v>#REF!</v>
      </c>
      <c r="M17" s="36" t="e">
        <f t="shared" si="5"/>
        <v>#REF!</v>
      </c>
    </row>
    <row r="18" spans="1:13">
      <c r="A18" s="91"/>
      <c r="B18" s="8" t="s">
        <v>12</v>
      </c>
      <c r="C18" s="57" t="e">
        <f>+C19+C20</f>
        <v>#REF!</v>
      </c>
      <c r="D18" s="27" t="e">
        <f t="shared" ref="D18" si="6">+D19+D20</f>
        <v>#REF!</v>
      </c>
      <c r="E18" s="28" t="e">
        <f t="shared" si="3"/>
        <v>#REF!</v>
      </c>
      <c r="F18" s="51"/>
      <c r="G18" s="29" t="e">
        <f>+G19+G20</f>
        <v>#REF!</v>
      </c>
      <c r="H18" s="27">
        <f t="shared" ref="H18" si="7">+H19+H20</f>
        <v>0</v>
      </c>
      <c r="I18" s="28" t="e">
        <f t="shared" si="4"/>
        <v>#REF!</v>
      </c>
      <c r="K18" s="29" t="e">
        <f t="shared" si="2"/>
        <v>#REF!</v>
      </c>
      <c r="L18" s="27" t="e">
        <f t="shared" si="2"/>
        <v>#REF!</v>
      </c>
      <c r="M18" s="28" t="e">
        <f t="shared" si="5"/>
        <v>#REF!</v>
      </c>
    </row>
    <row r="19" spans="1:13" outlineLevel="1">
      <c r="A19" s="91"/>
      <c r="B19" s="21" t="s">
        <v>32</v>
      </c>
      <c r="C19" s="58" t="e">
        <f>SUMIFS(#REF!,#REF!,"St. Thomas Energy Inc.",#REF!,"2018 CK-STT",#REF!,A18,#REF!,"GS &lt; 50")</f>
        <v>#REF!</v>
      </c>
      <c r="D19" s="30" t="e">
        <f>SUMIFS(#REF!,#REF!,"Entegrus Powerlines Inc.",#REF!,"2018 CK-STT",#REF!,B18,#REF!,"GS &lt; 50")</f>
        <v>#REF!</v>
      </c>
      <c r="E19" s="34" t="e">
        <f t="shared" si="3"/>
        <v>#REF!</v>
      </c>
      <c r="F19" s="51"/>
      <c r="G19" s="31" t="e">
        <f>SUMIFS(#REF!,#REF!,"St. Thomas Energy Inc.",#REF!,"2018 CK-STT True-Up",#REF!,C18,#REF!,"GS &lt; 50")</f>
        <v>#REF!</v>
      </c>
      <c r="H19" s="30">
        <f>SUMIFS('2019 Projects'!$C:$C,'2019 Projects'!$F:$F,"#N/A",'2019 Projects'!$A:$A,"Small Business Lighting",'2019 Projects'!$G:$G,"GS &lt; 50")</f>
        <v>0</v>
      </c>
      <c r="I19" s="34" t="e">
        <f t="shared" si="4"/>
        <v>#REF!</v>
      </c>
      <c r="K19" s="31" t="e">
        <f t="shared" si="2"/>
        <v>#REF!</v>
      </c>
      <c r="L19" s="30" t="e">
        <f t="shared" si="2"/>
        <v>#REF!</v>
      </c>
      <c r="M19" s="34" t="e">
        <f t="shared" si="5"/>
        <v>#REF!</v>
      </c>
    </row>
    <row r="20" spans="1:13" outlineLevel="1">
      <c r="A20" s="91"/>
      <c r="B20" s="21" t="s">
        <v>33</v>
      </c>
      <c r="C20" s="38"/>
      <c r="D20" s="35" t="e">
        <f>SUMIFS(#REF!,#REF!,"Entegrus Powerlines Inc.",#REF!,"2018 CK-STT",#REF!,B18,#REF!,"GS &gt; 50")</f>
        <v>#REF!</v>
      </c>
      <c r="E20" s="36" t="e">
        <f t="shared" si="3"/>
        <v>#REF!</v>
      </c>
      <c r="F20" s="51"/>
      <c r="G20" s="38"/>
      <c r="H20" s="37">
        <f>SUMIFS('2019 Projects'!$C:$C,'2019 Projects'!$F:$F,"#N/A",'2019 Projects'!$A:$A,"Small Business Lighting",'2019 Projects'!$G:$G,"GS &gt; 50")</f>
        <v>0</v>
      </c>
      <c r="I20" s="36">
        <f t="shared" si="4"/>
        <v>0</v>
      </c>
      <c r="K20" s="38"/>
      <c r="L20" s="37" t="e">
        <f t="shared" ref="K20:L29" si="8">+D20+H20</f>
        <v>#REF!</v>
      </c>
      <c r="M20" s="36" t="e">
        <f t="shared" si="5"/>
        <v>#REF!</v>
      </c>
    </row>
    <row r="21" spans="1:13">
      <c r="A21" s="91"/>
      <c r="B21" s="8" t="s">
        <v>13</v>
      </c>
      <c r="C21" s="29">
        <f>SUM(C22:C23)</f>
        <v>0</v>
      </c>
      <c r="D21" s="25" t="e">
        <f>SUM(D22:D23)</f>
        <v>#REF!</v>
      </c>
      <c r="E21" s="28" t="e">
        <f>+C21+D21</f>
        <v>#REF!</v>
      </c>
      <c r="G21" s="29">
        <f>SUM(G22:G23)</f>
        <v>0</v>
      </c>
      <c r="H21" s="25">
        <f>SUM(H22:H23)</f>
        <v>0</v>
      </c>
      <c r="I21" s="28">
        <f>+G21+H21</f>
        <v>0</v>
      </c>
      <c r="K21" s="29">
        <f>SUM(K22:K23)</f>
        <v>0</v>
      </c>
      <c r="L21" s="25" t="e">
        <f t="shared" si="8"/>
        <v>#REF!</v>
      </c>
      <c r="M21" s="28" t="e">
        <f>+K21+L21</f>
        <v>#REF!</v>
      </c>
    </row>
    <row r="22" spans="1:13" outlineLevel="1">
      <c r="A22" s="91"/>
      <c r="B22" s="21" t="s">
        <v>32</v>
      </c>
      <c r="C22" s="31"/>
      <c r="D22" s="30" t="e">
        <f>SUMIFS(#REF!,#REF!,"Entegrus Powerlines Inc.",#REF!,"2018 CK-STT",#REF!,B21,#REF!,"GS &lt; 50")</f>
        <v>#REF!</v>
      </c>
      <c r="E22" s="34" t="e">
        <f t="shared" ref="E22:E24" si="9">+C22+D22</f>
        <v>#REF!</v>
      </c>
      <c r="G22" s="31"/>
      <c r="H22" s="30">
        <f>SUMIFS('2019 Projects'!$C:$C,'2019 Projects'!$F:$F,"#N/A",'2019 Projects'!$A:$A,"BRI",'2019 Projects'!$G:$G,"GS &lt; 50")</f>
        <v>0</v>
      </c>
      <c r="I22" s="34">
        <f t="shared" ref="I22:I24" si="10">+G22+H22</f>
        <v>0</v>
      </c>
      <c r="K22" s="31"/>
      <c r="L22" s="30" t="e">
        <f t="shared" si="8"/>
        <v>#REF!</v>
      </c>
      <c r="M22" s="34" t="e">
        <f t="shared" ref="M22:M30" si="11">+K22+L22</f>
        <v>#REF!</v>
      </c>
    </row>
    <row r="23" spans="1:13" outlineLevel="1">
      <c r="A23" s="91"/>
      <c r="B23" s="21" t="s">
        <v>33</v>
      </c>
      <c r="C23" s="38"/>
      <c r="D23" s="35" t="e">
        <f>SUMIFS(#REF!,#REF!,"Entegrus Powerlines Inc.",#REF!,"2018 CK-STT",#REF!,B21,#REF!,"GS &gt; 50")</f>
        <v>#REF!</v>
      </c>
      <c r="E23" s="36" t="e">
        <f t="shared" si="9"/>
        <v>#REF!</v>
      </c>
      <c r="G23" s="38"/>
      <c r="H23" s="37">
        <f>SUMIFS('2019 Projects'!$C:$C,'2019 Projects'!$F:$F,"#N/A",'2019 Projects'!$A:$A,"BRI",'2019 Projects'!$G:$G,"GS &gt; 50")</f>
        <v>0</v>
      </c>
      <c r="I23" s="36">
        <f t="shared" si="10"/>
        <v>0</v>
      </c>
      <c r="K23" s="38"/>
      <c r="L23" s="37" t="e">
        <f t="shared" si="8"/>
        <v>#REF!</v>
      </c>
      <c r="M23" s="36" t="e">
        <f t="shared" si="11"/>
        <v>#REF!</v>
      </c>
    </row>
    <row r="24" spans="1:13">
      <c r="A24" s="91"/>
      <c r="B24" s="8" t="s">
        <v>14</v>
      </c>
      <c r="C24" s="29">
        <f>SUM(C25)</f>
        <v>0</v>
      </c>
      <c r="D24" s="27" t="e">
        <f>SUM(D25)</f>
        <v>#REF!</v>
      </c>
      <c r="E24" s="28" t="e">
        <f t="shared" si="9"/>
        <v>#REF!</v>
      </c>
      <c r="G24" s="29">
        <f>SUM(G25)</f>
        <v>0</v>
      </c>
      <c r="H24" s="27" t="e">
        <f>SUM(H25)</f>
        <v>#REF!</v>
      </c>
      <c r="I24" s="28" t="e">
        <f t="shared" si="10"/>
        <v>#REF!</v>
      </c>
      <c r="K24" s="29">
        <f>SUM(K25)</f>
        <v>0</v>
      </c>
      <c r="L24" s="27" t="e">
        <f t="shared" si="8"/>
        <v>#REF!</v>
      </c>
      <c r="M24" s="28" t="e">
        <f t="shared" si="11"/>
        <v>#REF!</v>
      </c>
    </row>
    <row r="25" spans="1:13" outlineLevel="1">
      <c r="A25" s="91"/>
      <c r="B25" s="21" t="s">
        <v>33</v>
      </c>
      <c r="C25" s="33"/>
      <c r="D25" s="32" t="e">
        <f>SUMIFS(#REF!,#REF!,"Entegrus Powerlines Inc.",#REF!,"2018 CK-STT",#REF!,B24,#REF!,"GS &gt; 50")</f>
        <v>#REF!</v>
      </c>
      <c r="E25" s="46" t="e">
        <f>+C25+D25</f>
        <v>#REF!</v>
      </c>
      <c r="G25" s="33"/>
      <c r="H25" s="32" t="e">
        <f>SUMIFS(#REF!,#REF!,"Entegrus Powerlines Inc.",#REF!,"2018 CK-STT True-Up",#REF!,D24,#REF!,"GS &gt; 50")</f>
        <v>#REF!</v>
      </c>
      <c r="I25" s="46" t="e">
        <f t="shared" ref="I25:I30" si="12">+G25+H25</f>
        <v>#REF!</v>
      </c>
      <c r="K25" s="33"/>
      <c r="L25" s="32" t="e">
        <f t="shared" si="8"/>
        <v>#REF!</v>
      </c>
      <c r="M25" s="46" t="e">
        <f t="shared" si="11"/>
        <v>#REF!</v>
      </c>
    </row>
    <row r="26" spans="1:13">
      <c r="A26" s="91"/>
      <c r="B26" s="8" t="s">
        <v>15</v>
      </c>
      <c r="C26" s="20">
        <f>+C27</f>
        <v>0</v>
      </c>
      <c r="D26" s="13">
        <f>+D27</f>
        <v>0</v>
      </c>
      <c r="E26" s="28">
        <f>+E27</f>
        <v>0</v>
      </c>
      <c r="G26" s="66">
        <f>+G27</f>
        <v>0</v>
      </c>
      <c r="H26" s="13">
        <f>+H27</f>
        <v>0</v>
      </c>
      <c r="I26" s="44">
        <f t="shared" si="12"/>
        <v>0</v>
      </c>
      <c r="K26" s="66">
        <f>+K27</f>
        <v>0</v>
      </c>
      <c r="L26" s="13">
        <f t="shared" si="8"/>
        <v>0</v>
      </c>
      <c r="M26" s="44">
        <f t="shared" si="11"/>
        <v>0</v>
      </c>
    </row>
    <row r="27" spans="1:13" outlineLevel="1">
      <c r="A27" s="91"/>
      <c r="B27" s="21" t="s">
        <v>33</v>
      </c>
      <c r="C27" s="33"/>
      <c r="D27" s="63"/>
      <c r="E27" s="46"/>
      <c r="F27" s="64"/>
      <c r="G27" s="33">
        <f>SUMIFS('2019 Projects'!$C:$C,'2019 Projects'!$I:$I,"St Thomas",'2019 Projects'!$F:$F,"#N/A",'2019 Projects'!$A:$A,"PSUP",'2019 Projects'!$G:$G,"GS &gt; 50")</f>
        <v>0</v>
      </c>
      <c r="H27" s="32">
        <f>SUMIFS('2019 Projects'!$C:$C,'2019 Projects'!$I:$I,"Chatham",'2019 Projects'!$F:$F,"#N/A",'2019 Projects'!$A:$A,"PSUP",'2019 Projects'!$G:$G,"GS &gt; 50")</f>
        <v>0</v>
      </c>
      <c r="I27" s="46">
        <f t="shared" si="12"/>
        <v>0</v>
      </c>
      <c r="K27" s="33">
        <f>+C27+G27</f>
        <v>0</v>
      </c>
      <c r="L27" s="32">
        <f t="shared" si="8"/>
        <v>0</v>
      </c>
      <c r="M27" s="46">
        <f t="shared" si="11"/>
        <v>0</v>
      </c>
    </row>
    <row r="28" spans="1:13">
      <c r="A28" s="91"/>
      <c r="B28" s="8" t="s">
        <v>7</v>
      </c>
      <c r="C28" s="20" t="e">
        <f>+C29</f>
        <v>#REF!</v>
      </c>
      <c r="D28" s="13" t="e">
        <f>+D29</f>
        <v>#REF!</v>
      </c>
      <c r="E28" s="28" t="e">
        <f t="shared" ref="E28:E30" si="13">+C28+D28</f>
        <v>#REF!</v>
      </c>
      <c r="G28" s="20">
        <f>+G29</f>
        <v>0</v>
      </c>
      <c r="H28" s="13">
        <f>+H29</f>
        <v>0</v>
      </c>
      <c r="I28" s="44">
        <f t="shared" si="12"/>
        <v>0</v>
      </c>
      <c r="K28" s="20" t="e">
        <f t="shared" si="8"/>
        <v>#REF!</v>
      </c>
      <c r="L28" s="13" t="e">
        <f t="shared" si="8"/>
        <v>#REF!</v>
      </c>
      <c r="M28" s="44" t="e">
        <f t="shared" si="11"/>
        <v>#REF!</v>
      </c>
    </row>
    <row r="29" spans="1:13" outlineLevel="1">
      <c r="A29" s="91"/>
      <c r="B29" s="21" t="s">
        <v>32</v>
      </c>
      <c r="C29" s="61" t="e">
        <f>SUMIFS(#REF!,#REF!,"Entegrus Powerlines Inc.",#REF!,"2018 CK-STT",#REF!,A28,#REF!,"GS &lt; 50")</f>
        <v>#REF!</v>
      </c>
      <c r="D29" s="32" t="e">
        <f>SUMIFS(#REF!,#REF!,"Entegrus Powerlines Inc.",#REF!,"2018 CK-STT",#REF!,B28,#REF!,"GS &lt; 50")</f>
        <v>#REF!</v>
      </c>
      <c r="E29" s="46" t="e">
        <f t="shared" si="13"/>
        <v>#REF!</v>
      </c>
      <c r="G29" s="33">
        <f>SUMIFS('2019 Projects'!$C:$C,'2019 Projects'!$I:$I,"St Thomas",'2019 Projects'!$F:$F,"#N/A",'2019 Projects'!$A:$A,"New Home Construction",'2019 Projects'!$G:$G,"GS &lt; 50")</f>
        <v>0</v>
      </c>
      <c r="H29" s="32">
        <f>SUMIFS('2019 Projects'!$C:$C,'2019 Projects'!$I:$I,"Chatham",'2019 Projects'!$F:$F,"#N/A",'2019 Projects'!$A:$A,"New Home Construction",'2019 Projects'!$G:$G,"GS &lt; 50")</f>
        <v>0</v>
      </c>
      <c r="I29" s="46">
        <f t="shared" si="12"/>
        <v>0</v>
      </c>
      <c r="K29" s="33" t="e">
        <f>+C29+G29</f>
        <v>#REF!</v>
      </c>
      <c r="L29" s="32" t="e">
        <f t="shared" si="8"/>
        <v>#REF!</v>
      </c>
      <c r="M29" s="46" t="e">
        <f t="shared" si="11"/>
        <v>#REF!</v>
      </c>
    </row>
    <row r="30" spans="1:13" ht="15" thickBot="1">
      <c r="A30" s="91"/>
      <c r="B30" s="8" t="s">
        <v>16</v>
      </c>
      <c r="C30" s="20"/>
      <c r="D30" s="13"/>
      <c r="E30" s="55">
        <f t="shared" si="13"/>
        <v>0</v>
      </c>
      <c r="G30" s="20"/>
      <c r="H30" s="13"/>
      <c r="I30" s="44">
        <f t="shared" si="12"/>
        <v>0</v>
      </c>
      <c r="K30" s="20"/>
      <c r="L30" s="13"/>
      <c r="M30" s="44">
        <f t="shared" si="11"/>
        <v>0</v>
      </c>
    </row>
    <row r="31" spans="1:13" ht="15" thickBot="1">
      <c r="A31" s="92"/>
      <c r="B31" s="5" t="s">
        <v>17</v>
      </c>
      <c r="C31" s="26" t="e">
        <f>+C13+C14+C18+C21+C24+C26+C30+C28</f>
        <v>#REF!</v>
      </c>
      <c r="D31" s="6" t="e">
        <f>+D13+D14+D18+D21+D24+D26+D30+D28</f>
        <v>#REF!</v>
      </c>
      <c r="E31" s="45" t="e">
        <f>+E13+E14+E18+E21+E24+E26+E30+E28</f>
        <v>#REF!</v>
      </c>
      <c r="G31" s="26" t="e">
        <f>+G13+G14+G18+G21+G24+G26+G30+G28</f>
        <v>#REF!</v>
      </c>
      <c r="H31" s="15" t="e">
        <f>+H13+H14+H18+H21+H24+H26+H30+H28</f>
        <v>#REF!</v>
      </c>
      <c r="I31" s="56" t="e">
        <f>+I13+I14+I18+I21+I24+I26+I30+I28</f>
        <v>#REF!</v>
      </c>
      <c r="K31" s="26" t="e">
        <f>+K13+K14+K18+K21+K24+K26+K30+K28</f>
        <v>#REF!</v>
      </c>
      <c r="L31" s="15" t="e">
        <f>+L13+L14+L18+L21+L24+L26+L30+L28</f>
        <v>#REF!</v>
      </c>
      <c r="M31" s="56" t="e">
        <f>+M13+M14+M18+M21+M24+M26+M30+M28</f>
        <v>#REF!</v>
      </c>
    </row>
    <row r="32" spans="1:13" ht="15" thickBot="1">
      <c r="C32" s="39"/>
      <c r="D32" s="14"/>
      <c r="E32" s="47"/>
      <c r="G32" s="39"/>
      <c r="H32" s="14"/>
      <c r="I32" s="47"/>
      <c r="K32" s="39"/>
      <c r="L32" s="14"/>
      <c r="M32" s="47"/>
    </row>
    <row r="33" spans="1:13" ht="15" thickBot="1">
      <c r="A33" s="90" t="s">
        <v>18</v>
      </c>
      <c r="B33" s="10" t="s">
        <v>19</v>
      </c>
      <c r="C33" s="20" t="e">
        <f>SUMIFS(#REF!,#REF!,"Entegrus Powerlines Inc.",#REF!,"Instant Savings Program")</f>
        <v>#REF!</v>
      </c>
      <c r="D33" s="3" t="e">
        <f>SUMIFS(#REF!,#REF!,"Entegrus Powerlines Inc.",#REF!,"Instant Savings Program")</f>
        <v>#REF!</v>
      </c>
      <c r="E33" s="44" t="e">
        <f>+C33+D33</f>
        <v>#REF!</v>
      </c>
      <c r="G33" s="20" t="e">
        <f>SUMIFS(#REF!,#REF!,"Entegrus Powerlines Inc.",#REF!,"Instant Savings Program")</f>
        <v>#REF!</v>
      </c>
      <c r="H33" s="3" t="e">
        <f>SUMIFS(#REF!,#REF!,"Entegrus Powerlines Inc.",#REF!,"Instant Savings Program")</f>
        <v>#REF!</v>
      </c>
      <c r="I33" s="44" t="e">
        <f>+G33+H33</f>
        <v>#REF!</v>
      </c>
      <c r="K33" s="20" t="e">
        <f>SUMIFS(#REF!,#REF!,"Entegrus Powerlines Inc.",#REF!,"Instant Savings Program")</f>
        <v>#REF!</v>
      </c>
      <c r="L33" s="3" t="e">
        <f>+D33+H33</f>
        <v>#REF!</v>
      </c>
      <c r="M33" s="44" t="e">
        <f>+K33+L33</f>
        <v>#REF!</v>
      </c>
    </row>
    <row r="34" spans="1:13" ht="15" thickBot="1">
      <c r="A34" s="92"/>
      <c r="B34" s="5" t="s">
        <v>20</v>
      </c>
      <c r="C34" s="26" t="e">
        <f>SUM(C33:C33)</f>
        <v>#REF!</v>
      </c>
      <c r="D34" s="15" t="e">
        <f>+D33</f>
        <v>#REF!</v>
      </c>
      <c r="E34" s="45" t="e">
        <f>+E33</f>
        <v>#REF!</v>
      </c>
      <c r="G34" s="26" t="e">
        <f>SUM(G33:G33)</f>
        <v>#REF!</v>
      </c>
      <c r="H34" s="15" t="e">
        <f>+H33</f>
        <v>#REF!</v>
      </c>
      <c r="I34" s="45" t="e">
        <f>+I33</f>
        <v>#REF!</v>
      </c>
      <c r="K34" s="26" t="e">
        <f>SUM(K33:K33)</f>
        <v>#REF!</v>
      </c>
      <c r="L34" s="15" t="e">
        <f>+L33</f>
        <v>#REF!</v>
      </c>
      <c r="M34" s="45" t="e">
        <f>+M33</f>
        <v>#REF!</v>
      </c>
    </row>
    <row r="35" spans="1:13">
      <c r="C35" s="19"/>
      <c r="D35" s="14"/>
      <c r="E35" s="47"/>
      <c r="G35" s="19"/>
      <c r="H35" s="14"/>
      <c r="I35" s="47"/>
      <c r="K35" s="19"/>
      <c r="L35" s="14"/>
      <c r="M35" s="47"/>
    </row>
    <row r="36" spans="1:13" ht="15" thickBot="1">
      <c r="C36" s="48"/>
      <c r="D36" s="49"/>
      <c r="E36" s="50" t="e">
        <f>+E11+E31+E34</f>
        <v>#REF!</v>
      </c>
      <c r="F36" s="51"/>
      <c r="G36" s="48"/>
      <c r="H36" s="49"/>
      <c r="I36" s="50" t="e">
        <f>+I11+I31+I34</f>
        <v>#REF!</v>
      </c>
      <c r="K36" s="48"/>
      <c r="L36" s="49"/>
      <c r="M36" s="50" t="e">
        <f>+M11+M31+M34</f>
        <v>#REF!</v>
      </c>
    </row>
    <row r="38" spans="1:13">
      <c r="A38" s="11"/>
      <c r="C38" s="9"/>
      <c r="D38" s="9"/>
      <c r="E38" s="9"/>
    </row>
  </sheetData>
  <mergeCells count="9">
    <mergeCell ref="A33:A34"/>
    <mergeCell ref="C2:E3"/>
    <mergeCell ref="G2:I3"/>
    <mergeCell ref="K2:M3"/>
    <mergeCell ref="K1:M1"/>
    <mergeCell ref="G1:I1"/>
    <mergeCell ref="C1:E1"/>
    <mergeCell ref="A5:A11"/>
    <mergeCell ref="A13:A31"/>
  </mergeCells>
  <pageMargins left="0.7" right="0.7" top="0.75" bottom="0.75" header="0.3" footer="0.3"/>
  <pageSetup orientation="portrait" verticalDpi="0" r:id="rId1"/>
  <ignoredErrors>
    <ignoredError sqref="G27:H2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57178-1F85-486C-BBDF-0F8D132F00DC}">
  <sheetPr>
    <tabColor rgb="FFFF0000"/>
  </sheetPr>
  <dimension ref="A1:D17"/>
  <sheetViews>
    <sheetView workbookViewId="0">
      <selection activeCell="B40" sqref="B40"/>
    </sheetView>
  </sheetViews>
  <sheetFormatPr defaultRowHeight="14.5"/>
  <cols>
    <col min="1" max="1" width="60" bestFit="1" customWidth="1"/>
    <col min="2" max="2" width="52.453125" bestFit="1" customWidth="1"/>
    <col min="3" max="3" width="17.1796875" bestFit="1" customWidth="1"/>
    <col min="4" max="4" width="27.26953125" bestFit="1" customWidth="1"/>
  </cols>
  <sheetData>
    <row r="1" spans="1:4">
      <c r="A1" s="41" t="s">
        <v>24</v>
      </c>
      <c r="B1" t="s">
        <v>48</v>
      </c>
    </row>
    <row r="2" spans="1:4">
      <c r="A2" s="41" t="s">
        <v>25</v>
      </c>
      <c r="B2" t="s">
        <v>47</v>
      </c>
    </row>
    <row r="4" spans="1:4">
      <c r="C4" s="41" t="s">
        <v>41</v>
      </c>
    </row>
    <row r="5" spans="1:4">
      <c r="A5" s="41" t="s">
        <v>26</v>
      </c>
      <c r="B5" s="41" t="s">
        <v>27</v>
      </c>
      <c r="C5" t="s">
        <v>36</v>
      </c>
      <c r="D5" t="s">
        <v>42</v>
      </c>
    </row>
    <row r="6" spans="1:4">
      <c r="A6" t="s">
        <v>29</v>
      </c>
      <c r="B6" t="s">
        <v>13</v>
      </c>
      <c r="C6" s="42">
        <v>255505.36916666629</v>
      </c>
      <c r="D6" s="40">
        <v>37.739999999999959</v>
      </c>
    </row>
    <row r="7" spans="1:4">
      <c r="B7" t="s">
        <v>11</v>
      </c>
      <c r="C7" s="42">
        <v>1522425.3166894871</v>
      </c>
      <c r="D7" s="40">
        <v>278.04429999999991</v>
      </c>
    </row>
    <row r="8" spans="1:4">
      <c r="B8" t="s">
        <v>12</v>
      </c>
      <c r="C8" s="42">
        <v>232821.30492502655</v>
      </c>
      <c r="D8" s="40">
        <v>82.547999999999959</v>
      </c>
    </row>
    <row r="9" spans="1:4">
      <c r="A9" t="s">
        <v>38</v>
      </c>
      <c r="C9" s="42">
        <v>2010751.9907811799</v>
      </c>
      <c r="D9" s="40">
        <v>398.3322999999998</v>
      </c>
    </row>
    <row r="10" spans="1:4">
      <c r="A10" t="s">
        <v>31</v>
      </c>
      <c r="B10" t="s">
        <v>13</v>
      </c>
      <c r="C10" s="42">
        <v>27880.534166666646</v>
      </c>
      <c r="D10" s="40">
        <v>1.27</v>
      </c>
    </row>
    <row r="11" spans="1:4">
      <c r="B11" t="s">
        <v>14</v>
      </c>
      <c r="C11" s="42">
        <v>238646.98754632787</v>
      </c>
      <c r="D11" s="40">
        <v>142.69999999999999</v>
      </c>
    </row>
    <row r="12" spans="1:4">
      <c r="B12" t="s">
        <v>11</v>
      </c>
      <c r="C12" s="42">
        <v>3023606.2013880382</v>
      </c>
      <c r="D12" s="40">
        <v>682.73579999999981</v>
      </c>
    </row>
    <row r="13" spans="1:4">
      <c r="B13" t="s">
        <v>12</v>
      </c>
      <c r="C13" s="42">
        <v>7402.4591723753101</v>
      </c>
      <c r="D13" s="40">
        <v>3.08</v>
      </c>
    </row>
    <row r="14" spans="1:4">
      <c r="A14" t="s">
        <v>39</v>
      </c>
      <c r="C14" s="42">
        <v>3297536.1822734084</v>
      </c>
      <c r="D14" s="40">
        <v>829.78579999999988</v>
      </c>
    </row>
    <row r="15" spans="1:4">
      <c r="A15" t="s">
        <v>30</v>
      </c>
      <c r="B15" t="s">
        <v>11</v>
      </c>
      <c r="C15" s="42">
        <v>58417.387225560655</v>
      </c>
      <c r="D15" s="40">
        <v>0</v>
      </c>
    </row>
    <row r="16" spans="1:4">
      <c r="A16" t="s">
        <v>40</v>
      </c>
      <c r="C16" s="42">
        <v>58417.387225560655</v>
      </c>
      <c r="D16" s="40">
        <v>0</v>
      </c>
    </row>
    <row r="17" spans="1:4">
      <c r="A17" t="s">
        <v>37</v>
      </c>
      <c r="C17" s="42">
        <v>5366705.5602801489</v>
      </c>
      <c r="D17" s="40">
        <v>1228.1180999999997</v>
      </c>
    </row>
  </sheetData>
  <pageMargins left="0.7" right="0.7" top="0.75" bottom="0.75" header="0.3" footer="0.3"/>
  <pageSetup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2019 Projects</vt:lpstr>
      <vt:lpstr>LRAMVA Summary kW</vt:lpstr>
      <vt:lpstr>LRAMVA Summary kWh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Ladd</dc:creator>
  <cp:lastModifiedBy>Janet Sakauye</cp:lastModifiedBy>
  <cp:lastPrinted>2020-11-25T15:11:16Z</cp:lastPrinted>
  <dcterms:created xsi:type="dcterms:W3CDTF">2019-08-06T18:30:40Z</dcterms:created>
  <dcterms:modified xsi:type="dcterms:W3CDTF">2021-08-18T18:27:30Z</dcterms:modified>
</cp:coreProperties>
</file>